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c125ce0a097d45ac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32128e754b04e68"/>
    <x:sheet xmlns:r="http://schemas.openxmlformats.org/officeDocument/2006/relationships" name="Model Register" sheetId="2" r:id="R518b36640db043dc"/>
    <x:sheet xmlns:r="http://schemas.openxmlformats.org/officeDocument/2006/relationships" name="Criteria Register" sheetId="3" r:id="R60398ab50f33438d"/>
    <x:sheet xmlns:r="http://schemas.openxmlformats.org/officeDocument/2006/relationships" name="Sensitivity Scenarios" sheetId="4" r:id="R1be3ceaf13ce4a83"/>
    <x:sheet xmlns:r="http://schemas.openxmlformats.org/officeDocument/2006/relationships" name="Canonical Fixtures" sheetId="5" r:id="Rbf600441723b4a6e"/>
    <x:sheet xmlns:r="http://schemas.openxmlformats.org/officeDocument/2006/relationships" name="Controlled Vocabulary" sheetId="6" r:id="R08d86c75a03647fe"/>
    <x:sheet xmlns:r="http://schemas.openxmlformats.org/officeDocument/2006/relationships" name="Worked Examples" sheetId="7" r:id="R01610546808d4752"/>
    <x:sheet xmlns:r="http://schemas.openxmlformats.org/officeDocument/2006/relationships" name="Method Notes" sheetId="8" r:id="Redecec9b0da54756"/>
  </x:sheets>
  <x:definedNames>
    <x:definedName name="_A27_ModelPurpose">'Controlled Vocabulary'!$A$4:$A$11</x:definedName>
    <x:definedName name="_A27_YesNo">'Controlled Vocabulary'!$B$4:$B$5</x:definedName>
    <x:definedName name="_A27_YesNoNA">'Controlled Vocabulary'!$C$4:$C$6</x:definedName>
    <x:definedName name="_A27_RankingChange">'Controlled Vocabulary'!$D$4:$D$6</x:definedName>
    <x:definedName name="_A27_ApprovalStatus">'Controlled Vocabulary'!$E$4:$E$5</x:definedName>
    <x:definedName name="_A27_EvidenceState">'Controlled Vocabulary'!$F$4:$F$5</x:definedName>
    <x:definedName name="_A27_Direction">'Controlled Vocabulary'!$G$4:$G$6</x:definedName>
    <x:definedName name="_A27_MissingTreatment">'Controlled Vocabulary'!$H$4:$H$8</x:definedName>
    <x:definedName name="_A27_GateType">'Controlled Vocabulary'!$I$4:$I$7</x:definedName>
    <x:definedName name="_A27_ContradictionStatus">'Controlled Vocabulary'!$J$4:$J$6</x:definedName>
  </x:definedNames>
  <x:calcPr calcId="191029"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0.00"/>
  </numFmts>
  <fonts count="9">
    <font>
      <sz val="11"/>
      <name val="Carlito"/>
    </font>
    <font>
      <b/>
      <sz val="16"/>
      <color rgb="FFFFFFFF"/>
      <name val="Carlito"/>
    </font>
    <font>
      <b/>
      <sz val="12"/>
      <color rgb="FFFFFFFF"/>
      <name val="Carlito"/>
    </font>
    <font>
      <b/>
      <sz val="11"/>
      <color rgb="FF0F5132"/>
      <name val="Carlito"/>
    </font>
    <font>
      <sz val="11"/>
      <color rgb="FF23445D"/>
      <name val="Carlito"/>
    </font>
    <font>
      <b/>
      <sz val="11"/>
      <color rgb="FF0B1F33"/>
      <name val="Carlito"/>
    </font>
    <font>
      <sz val="11"/>
      <color rgb="FF102A43"/>
      <name val="Carlito"/>
    </font>
    <font>
      <sz val="11"/>
      <color rgb="FF0F5132"/>
      <name val="Carlito"/>
    </font>
    <font>
      <sz val="11"/>
      <color rgb="FF4C1D95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143854"/>
      </patternFill>
    </fill>
    <fill>
      <patternFill patternType="solid">
        <fgColor rgb="FFEAF5F1"/>
      </patternFill>
    </fill>
    <fill>
      <patternFill patternType="solid">
        <fgColor rgb="FFEEF4F8"/>
      </patternFill>
    </fill>
    <fill>
      <patternFill patternType="solid">
        <fgColor rgb="FFDCE8F2"/>
      </patternFill>
    </fill>
    <fill>
      <patternFill patternType="solid">
        <fgColor rgb="FFFFF8E6"/>
      </patternFill>
    </fill>
    <fill>
      <patternFill patternType="solid">
        <fgColor rgb="FFEDE9FE"/>
      </patternFill>
    </fill>
    <fill>
      <patternFill patternType="solid">
        <fgColor rgb="FFDCE8F2"/>
      </patternFill>
    </fill>
  </fills>
  <borders count="2">
    <border/>
    <border/>
  </borders>
  <cellStyleXfs count="1">
    <xf numFmtId="0" fontId="0" fillId="0" borderId="0"/>
  </cellStyleXfs>
  <cellXfs count="95">
    <xf numFmtId="0" fontId="0" fillId="0" borderId="0" xfId="0"/>
    <xf numFmtId="0" fontId="0" fillId="0" borderId="1" xfId="0" applyNumberFormat="1" applyFont="1" applyFill="1" applyBorder="1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 vertical="center"/>
    </xf>
    <xf numFmtId="0" fontId="0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 vertical="center"/>
    </xf>
    <xf numFmtId="0" fontId="0" fillId="3" borderId="1" xfId="0" applyNumberFormat="1" applyFont="1" applyFill="1" applyBorder="1"/>
    <xf numFmtId="0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left"/>
    </xf>
    <xf numFmtId="0" fontId="2" fillId="3" borderId="1" xfId="0" applyNumberFormat="1" applyFont="1" applyFill="1" applyBorder="1" applyAlignment="1">
      <alignment horizontal="left" vertical="center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0" xfId="0" applyNumberFormat="1" applyFont="1" applyFill="1" applyBorder="1" applyAlignment="1">
      <alignment vertical="center"/>
    </xf>
    <xf numFmtId="0" fontId="0" fillId="4" borderId="1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vertical="center"/>
    </xf>
    <xf numFmtId="0" fontId="0" fillId="5" borderId="0" xfId="0" applyNumberFormat="1" applyFont="1" applyFill="1" applyBorder="1"/>
    <xf numFmtId="0" fontId="4" fillId="5" borderId="0" xfId="0" applyNumberFormat="1" applyFont="1" applyFill="1" applyBorder="1"/>
    <xf numFmtId="0" fontId="4" fillId="5" borderId="0" xfId="0" applyNumberFormat="1" applyFont="1" applyFill="1" applyBorder="1" applyAlignment="1">
      <alignment wrapText="1"/>
    </xf>
    <xf numFmtId="0" fontId="4" fillId="5" borderId="0" xfId="0" applyNumberFormat="1" applyFont="1" applyFill="1" applyBorder="1" applyAlignment="1">
      <alignment vertical="top" wrapText="1"/>
    </xf>
    <xf numFmtId="0" fontId="0" fillId="5" borderId="1" xfId="0" applyNumberFormat="1" applyFont="1" applyFill="1" applyBorder="1"/>
    <xf numFmtId="0" fontId="4" fillId="5" borderId="1" xfId="0" applyNumberFormat="1" applyFont="1" applyFill="1" applyBorder="1"/>
    <xf numFmtId="0" fontId="4" fillId="5" borderId="1" xfId="0" applyNumberFormat="1" applyFont="1" applyFill="1" applyBorder="1" applyAlignment="1">
      <alignment wrapText="1"/>
    </xf>
    <xf numFmtId="0" fontId="4" fillId="5" borderId="1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horizontal="left" vertical="center" wrapText="1"/>
    </xf>
    <xf numFmtId="0" fontId="3" fillId="4" borderId="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vertical="center" wrapText="1"/>
    </xf>
    <xf numFmtId="0" fontId="0" fillId="6" borderId="0" xfId="0" applyNumberFormat="1" applyFont="1" applyFill="1" applyBorder="1"/>
    <xf numFmtId="0" fontId="5" fillId="6" borderId="0" xfId="0" applyNumberFormat="1" applyFont="1" applyFill="1" applyBorder="1"/>
    <xf numFmtId="0" fontId="5" fillId="6" borderId="0" xfId="0" applyNumberFormat="1" applyFont="1" applyFill="1" applyBorder="1" applyAlignment="1">
      <alignment wrapText="1"/>
    </xf>
    <xf numFmtId="0" fontId="5" fillId="6" borderId="0" xfId="0" applyNumberFormat="1" applyFont="1" applyFill="1" applyBorder="1" applyAlignment="1">
      <alignment vertical="center" wrapText="1"/>
    </xf>
    <xf numFmtId="0" fontId="0" fillId="6" borderId="1" xfId="0" applyNumberFormat="1" applyFont="1" applyFill="1" applyBorder="1"/>
    <xf numFmtId="0" fontId="5" fillId="6" borderId="1" xfId="0" applyNumberFormat="1" applyFont="1" applyFill="1" applyBorder="1"/>
    <xf numFmtId="0" fontId="5" fillId="6" borderId="1" xfId="0" applyNumberFormat="1" applyFont="1" applyFill="1" applyBorder="1" applyAlignment="1">
      <alignment wrapText="1"/>
    </xf>
    <xf numFmtId="0" fontId="5" fillId="6" borderId="1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7" borderId="0" xfId="0" applyNumberFormat="1" applyFont="1" applyFill="1" applyBorder="1"/>
    <xf numFmtId="0" fontId="6" fillId="7" borderId="0" xfId="0" applyNumberFormat="1" applyFont="1" applyFill="1" applyBorder="1"/>
    <xf numFmtId="0" fontId="6" fillId="7" borderId="0" xfId="0" applyNumberFormat="1" applyFont="1" applyFill="1" applyBorder="1" applyAlignment="1">
      <alignment wrapText="1"/>
    </xf>
    <xf numFmtId="0" fontId="6" fillId="7" borderId="0" xfId="0" applyNumberFormat="1" applyFont="1" applyFill="1" applyBorder="1" applyAlignment="1">
      <alignment vertical="top" wrapText="1"/>
    </xf>
    <xf numFmtId="0" fontId="0" fillId="7" borderId="1" xfId="0" applyNumberFormat="1" applyFont="1" applyFill="1" applyBorder="1"/>
    <xf numFmtId="0" fontId="6" fillId="7" borderId="1" xfId="0" applyNumberFormat="1" applyFont="1" applyFill="1" applyBorder="1"/>
    <xf numFmtId="0" fontId="6" fillId="7" borderId="1" xfId="0" applyNumberFormat="1" applyFont="1" applyFill="1" applyBorder="1" applyAlignment="1">
      <alignment wrapText="1"/>
    </xf>
    <xf numFmtId="0" fontId="6" fillId="7" borderId="1" xfId="0" applyNumberFormat="1" applyFont="1" applyFill="1" applyBorder="1" applyAlignment="1">
      <alignment vertical="top" wrapText="1"/>
    </xf>
    <xf numFmtId="0" fontId="7" fillId="4" borderId="0" xfId="0" applyNumberFormat="1" applyFont="1" applyFill="1" applyBorder="1"/>
    <xf numFmtId="0" fontId="7" fillId="4" borderId="0" xfId="0" applyNumberFormat="1" applyFont="1" applyFill="1" applyBorder="1" applyAlignment="1">
      <alignment wrapText="1"/>
    </xf>
    <xf numFmtId="0" fontId="7" fillId="4" borderId="0" xfId="0" applyNumberFormat="1" applyFont="1" applyFill="1" applyBorder="1" applyAlignment="1">
      <alignment vertical="top" wrapText="1"/>
    </xf>
    <xf numFmtId="0" fontId="7" fillId="4" borderId="1" xfId="0" applyNumberFormat="1" applyFont="1" applyFill="1" applyBorder="1"/>
    <xf numFmtId="0" fontId="7" fillId="4" borderId="1" xfId="0" applyNumberFormat="1" applyFont="1" applyFill="1" applyBorder="1" applyAlignment="1">
      <alignment wrapText="1"/>
    </xf>
    <xf numFmtId="0" fontId="7" fillId="4" borderId="1" xfId="0" applyNumberFormat="1" applyFont="1" applyFill="1" applyBorder="1" applyAlignment="1">
      <alignment vertical="top" wrapText="1"/>
    </xf>
    <xf numFmtId="0" fontId="0" fillId="8" borderId="0" xfId="0" applyNumberFormat="1" applyFont="1" applyFill="1" applyBorder="1"/>
    <xf numFmtId="0" fontId="8" fillId="8" borderId="0" xfId="0" applyNumberFormat="1" applyFont="1" applyFill="1" applyBorder="1"/>
    <xf numFmtId="0" fontId="8" fillId="8" borderId="0" xfId="0" applyNumberFormat="1" applyFont="1" applyFill="1" applyBorder="1" applyAlignment="1">
      <alignment wrapText="1"/>
    </xf>
    <xf numFmtId="0" fontId="8" fillId="8" borderId="0" xfId="0" applyNumberFormat="1" applyFont="1" applyFill="1" applyBorder="1" applyAlignment="1">
      <alignment vertical="top" wrapText="1"/>
    </xf>
    <xf numFmtId="0" fontId="0" fillId="8" borderId="1" xfId="0" applyNumberFormat="1" applyFont="1" applyFill="1" applyBorder="1"/>
    <xf numFmtId="0" fontId="8" fillId="8" borderId="1" xfId="0" applyNumberFormat="1" applyFont="1" applyFill="1" applyBorder="1"/>
    <xf numFmtId="0" fontId="8" fillId="8" borderId="1" xfId="0" applyNumberFormat="1" applyFont="1" applyFill="1" applyBorder="1" applyAlignment="1">
      <alignment wrapText="1"/>
    </xf>
    <xf numFmtId="0" fontId="8" fillId="8" borderId="1" xfId="0" applyNumberFormat="1" applyFont="1" applyFill="1" applyBorder="1" applyAlignment="1">
      <alignment vertical="top" wrapText="1"/>
    </xf>
    <xf numFmtId="200" fontId="7" fillId="4" borderId="0" xfId="0" applyNumberFormat="1" applyFont="1" applyFill="1" applyBorder="1" applyAlignment="1">
      <alignment vertical="top" wrapText="1"/>
    </xf>
    <xf numFmtId="200" fontId="7" fillId="4" borderId="1" xfId="0" applyNumberFormat="1" applyFont="1" applyFill="1" applyBorder="1" applyAlignment="1">
      <alignment vertical="top" wrapText="1"/>
    </xf>
    <xf numFmtId="200" fontId="6" fillId="7" borderId="0" xfId="0" applyNumberFormat="1" applyFont="1" applyFill="1" applyBorder="1" applyAlignment="1">
      <alignment vertical="top" wrapText="1"/>
    </xf>
    <xf numFmtId="200" fontId="6" fillId="7" borderId="1" xfId="0" applyNumberFormat="1" applyFont="1" applyFill="1" applyBorder="1" applyAlignment="1">
      <alignment vertical="top" wrapText="1"/>
    </xf>
    <xf numFmtId="0" fontId="5" fillId="6" borderId="0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vertical="top" wrapText="1"/>
    </xf>
    <xf numFmtId="0" fontId="5" fillId="6" borderId="1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vertical="top" wrapText="1"/>
    </xf>
    <xf numFmtId="0" fontId="0" fillId="0" borderId="0" xfId="0"/>
    <xf numFmtId="0" fontId="6" fillId="7" borderId="0" xfId="0" applyNumberFormat="1" applyFont="1" applyFill="1" applyBorder="1" applyAlignment="1">
      <alignment vertical="top" wrapText="1"/>
    </xf>
    <xf numFmtId="0" fontId="8" fillId="8" borderId="0" xfId="0" applyNumberFormat="1" applyFont="1" applyFill="1" applyBorder="1" applyAlignment="1">
      <alignment vertical="top" wrapText="1"/>
    </xf>
    <xf numFmtId="200" fontId="6" fillId="7" borderId="0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/>
    <xf numFmtId="0" fontId="0" fillId="9" borderId="0" xfId="0" applyNumberFormat="1" applyFont="1" applyFill="1" applyBorder="1"/>
    <xf numFmtId="0" fontId="5" fillId="9" borderId="0" xfId="0" applyNumberFormat="1" applyFont="1" applyFill="1" applyBorder="1"/>
    <xf numFmtId="0" fontId="5" fillId="9" borderId="0" xfId="0" applyNumberFormat="1" applyFont="1" applyFill="1" applyBorder="1" applyAlignment="1">
      <alignment wrapText="1"/>
    </xf>
    <xf numFmtId="0" fontId="5" fillId="9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 applyProtection="1">
      <alignment vertical="top" wrapText="1"/>
      <protection locked="0"/>
    </xf>
    <xf numFmtId="0" fontId="6" fillId="7" borderId="0" xfId="0" applyNumberFormat="1" applyFont="1" applyFill="1" applyBorder="1" applyAlignment="1" applyProtection="1">
      <alignment vertical="top" wrapText="1"/>
      <protection locked="0"/>
    </xf>
    <xf numFmtId="200" fontId="6" fillId="7" borderId="0" xfId="0" applyNumberFormat="1" applyFont="1" applyFill="1" applyBorder="1" applyAlignment="1" applyProtection="1">
      <alignment vertical="top" wrapText="1"/>
      <protection locked="0"/>
    </xf>
  </cellXfs>
  <cellStyles count="1">
    <cellStyle name="Normal" xfId="0"/>
  </cellStyles>
  <dxfs count="10">
    <dxf>
      <font>
        <b/>
        <color rgb="FF166534"/>
      </font>
      <fill>
        <patternFill>
          <bgColor rgb="FFDCFCE7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0B1F33"/>
      </font>
      <fill>
        <patternFill>
          <bgColor rgb="FFDDF5EA"/>
        </patternFill>
      </fill>
    </dxf>
    <dxf>
      <font>
        <b/>
        <color rgb="FF0B1F33"/>
      </font>
      <fill>
        <patternFill>
          <bgColor rgb="FFFFF3CD"/>
        </patternFill>
      </fill>
    </dxf>
    <dxf>
      <font>
        <b/>
        <color rgb="FF0B1F33"/>
      </font>
      <fill>
        <patternFill>
          <bgColor rgb="FFFCE8E6"/>
        </patternFill>
      </fill>
    </dxf>
    <dxf>
      <font>
        <b/>
        <color rgb="FF0B1F33"/>
      </font>
      <fill>
        <patternFill>
          <bgColor rgb="FFFCE8E6"/>
        </patternFill>
      </fill>
    </dxf>
    <dxf>
      <font>
        <b/>
        <color rgb="FF0B1F33"/>
      </font>
      <fill>
        <patternFill>
          <bgColor rgb="FFF3E8FF"/>
        </patternFill>
      </fill>
    </dxf>
  </dxf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styles.xml" Id="Rce4e621dcdb5412b"/><Relationship Type="http://schemas.openxmlformats.org/officeDocument/2006/relationships/theme" Target="theme/theme1.xml" Id="R9ac9e57f91d14295"/><Relationship Type="http://schemas.openxmlformats.org/officeDocument/2006/relationships/sharedStrings" Target="sharedStrings.xml" Id="Rcc556c859cbb4b20"/><Relationship Type="http://schemas.openxmlformats.org/officeDocument/2006/relationships/worksheet" Target="worksheets/sheet1.xml" Id="R332128e754b04e68"/><Relationship Type="http://schemas.openxmlformats.org/officeDocument/2006/relationships/worksheet" Target="worksheets/sheet2.xml" Id="R518b36640db043dc"/><Relationship Type="http://schemas.openxmlformats.org/officeDocument/2006/relationships/worksheet" Target="worksheets/sheet3.xml" Id="R60398ab50f33438d"/><Relationship Type="http://schemas.openxmlformats.org/officeDocument/2006/relationships/worksheet" Target="worksheets/sheet4.xml" Id="R1be3ceaf13ce4a83"/><Relationship Type="http://schemas.openxmlformats.org/officeDocument/2006/relationships/worksheet" Target="worksheets/sheet5.xml" Id="Rbf600441723b4a6e"/><Relationship Type="http://schemas.openxmlformats.org/officeDocument/2006/relationships/worksheet" Target="worksheets/sheet6.xml" Id="R08d86c75a03647fe"/><Relationship Type="http://schemas.openxmlformats.org/officeDocument/2006/relationships/worksheet" Target="worksheets/sheet7.xml" Id="R01610546808d4752"/><Relationship Type="http://schemas.openxmlformats.org/officeDocument/2006/relationships/worksheet" Target="worksheets/sheet8.xml" Id="Redecec9b0da54756"/></Relationships>
</file>

<file path=xl/tables/table1.xml><?xml version="1.0" encoding="utf-8"?>
<x:table xmlns:x="http://schemas.openxmlformats.org/spreadsheetml/2006/main" id="1" name="ScoreModelsTable" displayName="ScoreModelsTable" ref="A3:Z104" headerRowCount="1">
  <x:autoFilter ref="A3:Z104"/>
  <x:tableColumns count="26">
    <x:tableColumn id="1" name="Model ID"/>
    <x:tableColumn id="2" name="Affected Decision"/>
    <x:tableColumn id="3" name="Model Purpose"/>
    <x:tableColumn id="4" name="Option Set / Scope"/>
    <x:tableColumn id="5" name="Inputs Visible"/>
    <x:tableColumn id="6" name="Evidence States Disclosed"/>
    <x:tableColumn id="7" name="Missing / Unknown Separated"/>
    <x:tableColumn id="8" name="Weight Rationale Recorded"/>
    <x:tableColumn id="9" name="Active Weight Total %"/>
    <x:tableColumn id="10" name="Vetoes / Floors Defined"/>
    <x:tableColumn id="11" name="Critical Gate Missing / Failed"/>
    <x:tableColumn id="12" name="Critical Compensation Allowed"/>
    <x:tableColumn id="13" name="Sensitivity Tested"/>
    <x:tableColumn id="14" name="Ranking Changed"/>
    <x:tableColumn id="15" name="Contradiction Open"/>
    <x:tableColumn id="16" name="Model Owner"/>
    <x:tableColumn id="17" name="Reviewer"/>
    <x:tableColumn id="18" name="Effective Version"/>
    <x:tableColumn id="19" name="Approval Status"/>
    <x:tableColumn id="20" name="Reopen Condition"/>
    <x:tableColumn id="21" name="Model State"/>
    <x:tableColumn id="22" name="Reason Code"/>
    <x:tableColumn id="23" name="Permitted Interpretation"/>
    <x:tableColumn id="24" name="Prohibited Interpretation"/>
    <x:tableColumn id="25" name="Next Action"/>
    <x:tableColumn id="26" name="Method Version"/>
  </x:tableColumns>
  <x:tableStyleInfo name="TableStyleMedium2" showRowStripes="1"/>
</x:table>
</file>

<file path=xl/tables/table2.xml><?xml version="1.0" encoding="utf-8"?>
<x:table xmlns:x="http://schemas.openxmlformats.org/spreadsheetml/2006/main" id="2" name="CriteriaRegisterTable" displayName="CriteriaRegisterTable" ref="A3:W504" headerRowCount="1">
  <x:autoFilter ref="A3:W504"/>
  <x:tableColumns count="23">
    <x:tableColumn id="1" name="Model ID"/>
    <x:tableColumn id="2" name="Criterion ID"/>
    <x:tableColumn id="3" name="Criterion"/>
    <x:tableColumn id="4" name="Raw Value"/>
    <x:tableColumn id="5" name="Scale Min"/>
    <x:tableColumn id="6" name="Scale Max"/>
    <x:tableColumn id="7" name="Direction"/>
    <x:tableColumn id="8" name="Normalized Value"/>
    <x:tableColumn id="9" name="Weight %"/>
    <x:tableColumn id="10" name="Weighted Contribution"/>
    <x:tableColumn id="11" name="Evidence State"/>
    <x:tableColumn id="12" name="Source / Provenance"/>
    <x:tableColumn id="13" name="Review Window"/>
    <x:tableColumn id="14" name="Missing Treatment"/>
    <x:tableColumn id="15" name="Missing Rationale"/>
    <x:tableColumn id="16" name="Veto / Floor Type"/>
    <x:tableColumn id="17" name="Gate Threshold"/>
    <x:tableColumn id="18" name="Gate Passed"/>
    <x:tableColumn id="19" name="Contradiction Status"/>
    <x:tableColumn id="20" name="Criterion Owner"/>
    <x:tableColumn id="21" name="Reviewer"/>
    <x:tableColumn id="22" name="Effective Version"/>
    <x:tableColumn id="23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SensitivityScenariosTable" displayName="SensitivityScenariosTable" ref="A3:L204" headerRowCount="1">
  <x:autoFilter ref="A3:L204"/>
  <x:tableColumns count="12">
    <x:tableColumn id="1" name="Model ID"/>
    <x:tableColumn id="2" name="Scenario ID"/>
    <x:tableColumn id="3" name="Scenario"/>
    <x:tableColumn id="4" name="Baseline Winner"/>
    <x:tableColumn id="5" name="Scenario Winner"/>
    <x:tableColumn id="6" name="Ranking Changed"/>
    <x:tableColumn id="7" name="Weight / Input Change"/>
    <x:tableColumn id="8" name="Score Difference"/>
    <x:tableColumn id="9" name="Decisive Assumption"/>
    <x:tableColumn id="10" name="Owner"/>
    <x:tableColumn id="11" name="Reviewer"/>
    <x:tableColumn id="12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CanonicalFixturesTable" displayName="CanonicalFixturesTable" ref="A3:V33" headerRowCount="1">
  <x:autoFilter ref="A3:V33"/>
  <x:tableColumns count="22">
    <x:tableColumn id="1" name="Fixture ID"/>
    <x:tableColumn id="2" name="Decision"/>
    <x:tableColumn id="3" name="Model Purpose"/>
    <x:tableColumn id="4" name="Inputs Visible"/>
    <x:tableColumn id="5" name="Evidence States Disclosed"/>
    <x:tableColumn id="6" name="Missing / Unknown Separated"/>
    <x:tableColumn id="7" name="Weight Rationale Recorded"/>
    <x:tableColumn id="8" name="Weight Total %"/>
    <x:tableColumn id="9" name="Vetoes / Floors Defined"/>
    <x:tableColumn id="10" name="Critical Gate Missing / Failed"/>
    <x:tableColumn id="11" name="Critical Compensation Allowed"/>
    <x:tableColumn id="12" name="Sensitivity Tested"/>
    <x:tableColumn id="13" name="Ranking Changed"/>
    <x:tableColumn id="14" name="Contradiction Open"/>
    <x:tableColumn id="15" name="Owner"/>
    <x:tableColumn id="16" name="Reviewer"/>
    <x:tableColumn id="17" name="Approval Status"/>
    <x:tableColumn id="18" name="Expected State"/>
    <x:tableColumn id="19" name="Expected Reason"/>
    <x:tableColumn id="20" name="Actual State"/>
    <x:tableColumn id="21" name="Actual Reason"/>
    <x:tableColumn id="22" name="Fixture Result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table" Target="../tables/table1.xml" Id="R766e014a453d43f3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table" Target="../tables/table2.xml" Id="R9e60bc7b1ddc49ce"/></Relationships>
</file>

<file path=xl/worksheets/_rels/sheet4.xml.rels><?xml version='1.0' encoding='UTF-8' standalone='yes'?>
<Relationships xmlns="http://schemas.openxmlformats.org/package/2006/relationships"><Relationship Type="http://schemas.openxmlformats.org/officeDocument/2006/relationships/table" Target="../tables/table3.xml" Id="Rc8e44816a7684a76"/></Relationships>
</file>

<file path=xl/worksheets/_rels/sheet5.xml.rels><?xml version='1.0' encoding='UTF-8' standalone='yes'?>
<Relationships xmlns="http://schemas.openxmlformats.org/package/2006/relationships"><Relationship Type="http://schemas.openxmlformats.org/officeDocument/2006/relationships/table" Target="../tables/table4.xml" Id="R21477be53fd44124"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" hidden="0" customWidth="1"/>
    <x:col min="3" max="8" width="18" hidden="0" customWidth="1"/>
  </x:cols>
  <x:sheetData>
    <x:row r="1" ht="32" hidden="0" customHeight="1">
      <x:c r="A1" s="32" t="str">
        <x:v>SERPIFAI Score Decomposition Register</x:v>
      </x:c>
      <x:c r="B1" s="32"/>
      <x:c r="C1" s="32"/>
      <x:c r="D1" s="32"/>
      <x:c r="E1" s="32"/>
      <x:c r="F1" s="32"/>
      <x:c r="G1" s="32"/>
      <x:c r="H1" s="32"/>
    </x:row>
    <x:row r="2" ht="10" hidden="0" customHeight="1">
      <x:c r="A2" s="33"/>
      <x:c r="B2" s="33"/>
      <x:c r="C2" s="33"/>
      <x:c r="D2" s="33"/>
      <x:c r="E2" s="33"/>
      <x:c r="F2" s="33"/>
      <x:c r="G2" s="33"/>
      <x:c r="H2" s="33"/>
    </x:row>
    <x:row r="3" ht="22" hidden="0" customHeight="1">
      <x:c r="A3" s="34" t="str">
        <x:v>Five-step operating method</x:v>
      </x:c>
      <x:c r="B3" s="34"/>
      <x:c r="C3" s="34"/>
      <x:c r="D3" s="34"/>
      <x:c r="E3" s="34"/>
      <x:c r="F3" s="34"/>
      <x:c r="G3" s="34"/>
      <x:c r="H3" s="34"/>
    </x:row>
    <x:row r="4" ht="34" hidden="0" customHeight="1">
      <x:c r="A4" s="35" t="str">
        <x:v>1. Define the decision</x:v>
      </x:c>
      <x:c r="B4" s="35"/>
      <x:c r="C4" s="27" t="str">
        <x:v>State what the score may and may not determine.</x:v>
      </x:c>
      <x:c r="D4" s="27"/>
      <x:c r="E4" s="27"/>
      <x:c r="F4" s="27"/>
      <x:c r="G4" s="27"/>
      <x:c r="H4" s="27"/>
    </x:row>
    <x:row r="5" ht="34" hidden="0" customHeight="1">
      <x:c r="A5" s="35" t="str">
        <x:v>2. Decompose every input</x:v>
      </x:c>
      <x:c r="B5" s="35"/>
      <x:c r="C5" s="27" t="str">
        <x:v>Preserve raw value, scale, source, review window and evidence state.</x:v>
      </x:c>
      <x:c r="D5" s="27"/>
      <x:c r="E5" s="27"/>
      <x:c r="F5" s="27"/>
      <x:c r="G5" s="27"/>
      <x:c r="H5" s="27"/>
    </x:row>
    <x:row r="6" ht="34" hidden="0" customHeight="1">
      <x:c r="A6" s="35" t="str">
        <x:v>3. Govern the model</x:v>
      </x:c>
      <x:c r="B6" s="35"/>
      <x:c r="C6" s="27" t="str">
        <x:v>Record normalization, missing-data treatment, weight rationale, vetoes, floors and version.</x:v>
      </x:c>
      <x:c r="D6" s="27"/>
      <x:c r="E6" s="27"/>
      <x:c r="F6" s="27"/>
      <x:c r="G6" s="27"/>
      <x:c r="H6" s="27"/>
    </x:row>
    <x:row r="7" ht="34" hidden="0" customHeight="1">
      <x:c r="A7" s="35" t="str">
        <x:v>4. Test stability</x:v>
      </x:c>
      <x:c r="B7" s="35"/>
      <x:c r="C7" s="27" t="str">
        <x:v>Run reasonable sensitivity scenarios and record ranking changes.</x:v>
      </x:c>
      <x:c r="D7" s="27"/>
      <x:c r="E7" s="27"/>
      <x:c r="F7" s="27"/>
      <x:c r="G7" s="27"/>
      <x:c r="H7" s="27"/>
    </x:row>
    <x:row r="8" ht="34" hidden="0" customHeight="1">
      <x:c r="A8" s="35" t="str">
        <x:v>5. Issue a decision state</x:v>
      </x:c>
      <x:c r="B8" s="35"/>
      <x:c r="C8" s="27" t="str">
        <x:v>Keep the score, limitations, permitted action, approval and reopen condition separate.</x:v>
      </x:c>
      <x:c r="D8" s="27"/>
      <x:c r="E8" s="27"/>
      <x:c r="F8" s="27"/>
      <x:c r="G8" s="27"/>
      <x:c r="H8" s="27"/>
    </x:row>
    <x:row r="9" ht="10" hidden="0" customHeight="1">
      <x:c r="A9" s="33"/>
      <x:c r="B9" s="33"/>
      <x:c r="C9" s="33"/>
      <x:c r="D9" s="33"/>
      <x:c r="E9" s="33"/>
      <x:c r="F9" s="33"/>
      <x:c r="G9" s="33"/>
      <x:c r="H9" s="33"/>
    </x:row>
    <x:row r="10" ht="22" hidden="0" customHeight="1">
      <x:c r="A10" s="34" t="str">
        <x:v>Boundary rules</x:v>
      </x:c>
      <x:c r="B10" s="34"/>
      <x:c r="C10" s="34"/>
      <x:c r="D10" s="34"/>
      <x:c r="E10" s="34"/>
      <x:c r="F10" s="34"/>
      <x:c r="G10" s="34"/>
      <x:c r="H10" s="34"/>
    </x:row>
    <x:row r="11" ht="24" hidden="0" customHeight="1">
      <x:c r="A11" s="27" t="str">
        <x:v>• Unknown is not zero, midpoint or not applicable.</x:v>
      </x:c>
      <x:c r="B11" s="27"/>
      <x:c r="C11" s="27"/>
      <x:c r="D11" s="27"/>
      <x:c r="E11" s="27"/>
      <x:c r="F11" s="27"/>
      <x:c r="G11" s="27"/>
      <x:c r="H11" s="27"/>
    </x:row>
    <x:row r="12" ht="24" hidden="0" customHeight="1">
      <x:c r="A12" s="27" t="str">
        <x:v>• A weighted total is not evidence, confidence or probability.</x:v>
      </x:c>
      <x:c r="B12" s="27"/>
      <x:c r="C12" s="27"/>
      <x:c r="D12" s="27"/>
      <x:c r="E12" s="27"/>
      <x:c r="F12" s="27"/>
      <x:c r="G12" s="27"/>
      <x:c r="H12" s="27"/>
    </x:row>
    <x:row r="13" ht="24" hidden="0" customHeight="1">
      <x:c r="A13" s="27" t="str">
        <x:v>• Vetoes and floors operate before the total is interpreted.</x:v>
      </x:c>
      <x:c r="B13" s="27"/>
      <x:c r="C13" s="27"/>
      <x:c r="D13" s="27"/>
      <x:c r="E13" s="27"/>
      <x:c r="F13" s="27"/>
      <x:c r="G13" s="27"/>
      <x:c r="H13" s="27"/>
    </x:row>
    <x:row r="14" ht="24" hidden="0" customHeight="1">
      <x:c r="A14" s="27" t="str">
        <x:v>• Reasonable ranking flips require sensitivity review.</x:v>
      </x:c>
      <x:c r="B14" s="27"/>
      <x:c r="C14" s="27"/>
      <x:c r="D14" s="27"/>
      <x:c r="E14" s="27"/>
      <x:c r="F14" s="27"/>
      <x:c r="G14" s="27"/>
      <x:c r="H14" s="27"/>
    </x:row>
    <x:row r="15" ht="24" hidden="0" customHeight="1">
      <x:c r="A15" s="27" t="str">
        <x:v>• Use full public article titles; numbers remain internal only.</x:v>
      </x:c>
      <x:c r="B15" s="27"/>
      <x:c r="C15" s="27"/>
      <x:c r="D15" s="27"/>
      <x:c r="E15" s="27"/>
      <x:c r="F15" s="27"/>
      <x:c r="G15" s="27"/>
      <x:c r="H15" s="27"/>
    </x:row>
    <x:row r="16" ht="15" hidden="0" customHeight="1">
      <x:c r="A16" s="33"/>
      <x:c r="B16" s="33"/>
      <x:c r="C16" s="33"/>
      <x:c r="D16" s="33"/>
      <x:c r="E16" s="33"/>
      <x:c r="F16" s="33"/>
      <x:c r="G16" s="33"/>
      <x:c r="H16" s="33"/>
    </x:row>
  </x:sheetData>
  <x:mergeCells>
    <x:mergeCell ref="A1:H1"/>
    <x:mergeCell ref="A10:H10"/>
    <x:mergeCell ref="A11:H11"/>
    <x:mergeCell ref="A12:H12"/>
    <x:mergeCell ref="A13:H13"/>
    <x:mergeCell ref="A14:H14"/>
    <x:mergeCell ref="A15:H15"/>
    <x:mergeCell ref="A4:B4"/>
    <x:mergeCell ref="C4:H4"/>
    <x:mergeCell ref="A5:B5"/>
    <x:mergeCell ref="C5:H5"/>
    <x:mergeCell ref="A6:B6"/>
    <x:mergeCell ref="C6:H6"/>
    <x:mergeCell ref="A7:B7"/>
    <x:mergeCell ref="C7:H7"/>
    <x:mergeCell ref="A8:B8"/>
    <x:mergeCell ref="C8:H8"/>
  </x:mergeCells>
  <x:pageMargins left="0.7" right="0.7" top="0.75" bottom="0.75" header="0.3" footer="0.3"/>
</x:worksheet>
</file>

<file path=xl/worksheets/sheet2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6" hidden="0" customWidth="1"/>
    <col min="2" max="2" width="36" hidden="0" customWidth="1"/>
    <col min="3" max="3" width="22" hidden="0" customWidth="1"/>
    <col min="4" max="4" width="28" hidden="0" customWidth="1"/>
    <col min="5" max="5" width="16" hidden="0" customWidth="1"/>
    <col min="6" max="6" width="20" hidden="0" customWidth="1"/>
    <col min="7" max="7" width="21" hidden="0" customWidth="1"/>
    <col min="8" max="8" width="20" hidden="0" customWidth="1"/>
    <col min="9" max="9" width="16" hidden="0" customWidth="1"/>
    <col min="10" max="10" width="20" hidden="0" customWidth="1"/>
    <col min="11" max="12" width="22" hidden="0" customWidth="1"/>
    <col min="13" max="15" width="18" hidden="0" customWidth="1"/>
    <col min="16" max="17" width="20" hidden="0" customWidth="1"/>
    <col min="18" max="18" width="18" hidden="0" customWidth="1"/>
    <col min="19" max="19" width="34" hidden="0" customWidth="1"/>
    <col min="20" max="20" width="30" hidden="0" customWidth="1"/>
    <col min="21" max="21" width="28" hidden="0" customWidth="1"/>
    <col min="22" max="22" width="32" hidden="0" customWidth="1"/>
    <col min="23" max="24" width="42" hidden="0" customWidth="1"/>
    <col min="25" max="25" width="38" hidden="0" customWidth="1"/>
    <col min="26" max="26" width="28" hidden="0" customWidth="1"/>
    <col min="27" max="48" width="0" hidden="1" customWidth="1"/>
  </cols>
  <sheetData>
    <row r="1">
      <c r="A1" s="5" t="str">
        <v>Score Model Register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3">
      <c r="A3" s="78" t="str">
        <v>Model ID</v>
      </c>
      <c r="B3" s="78" t="str">
        <v>Affected Decision</v>
      </c>
      <c r="C3" s="78" t="str">
        <v>Model Purpose</v>
      </c>
      <c r="D3" s="78" t="str">
        <v>Option Set / Scope</v>
      </c>
      <c r="E3" s="78" t="str">
        <v>Inputs Visible</v>
      </c>
      <c r="F3" s="78" t="str">
        <v>Evidence States Disclosed</v>
      </c>
      <c r="G3" s="78" t="str">
        <v>Missing / Unknown Separated</v>
      </c>
      <c r="H3" s="78" t="str">
        <v>Weight Rationale Recorded</v>
      </c>
      <c r="I3" s="78" t="str">
        <v>Active Weight Total %</v>
      </c>
      <c r="J3" s="78" t="str">
        <v>Vetoes / Floors Defined</v>
      </c>
      <c r="K3" s="78" t="str">
        <v>Critical Gate Missing / Failed</v>
      </c>
      <c r="L3" s="78" t="str">
        <v>Critical Compensation Allowed</v>
      </c>
      <c r="M3" s="78" t="str">
        <v>Sensitivity Tested</v>
      </c>
      <c r="N3" s="78" t="str">
        <v>Ranking Changed</v>
      </c>
      <c r="O3" s="78" t="str">
        <v>Contradiction Open</v>
      </c>
      <c r="P3" s="78" t="str">
        <v>Model Owner</v>
      </c>
      <c r="Q3" s="78" t="str">
        <v>Reviewer</v>
      </c>
      <c r="R3" s="78" t="str">
        <v>Effective Version</v>
      </c>
      <c r="S3" s="78" t="str">
        <v>Approval Status</v>
      </c>
      <c r="T3" s="78" t="str">
        <v>Reopen Condition</v>
      </c>
      <c r="U3" s="78" t="str">
        <v>Model State</v>
      </c>
      <c r="V3" s="78" t="str">
        <v>Reason Code</v>
      </c>
      <c r="W3" s="78" t="str">
        <v>Permitted Interpretation</v>
      </c>
      <c r="X3" s="78" t="str">
        <v>Prohibited Interpretation</v>
      </c>
      <c r="Y3" s="78" t="str">
        <v>Next Action</v>
      </c>
      <c r="Z3" s="78" t="str">
        <v>Method Version</v>
      </c>
      <c r="AA3" s="43" t="str">
        <v>Decision Valid</v>
      </c>
      <c r="AB3" s="43" t="str">
        <v>Purpose Valid</v>
      </c>
      <c r="AC3" s="43" t="str">
        <v>Inputs Visible Valid</v>
      </c>
      <c r="AD3" s="43" t="str">
        <v>Evidence States Valid</v>
      </c>
      <c r="AE3" s="43" t="str">
        <v>Missing Treatment Valid</v>
      </c>
      <c r="AF3" s="43" t="str">
        <v>Weight Rationale Valid</v>
      </c>
      <c r="AG3" s="43" t="str">
        <v>Weight Total Valid</v>
      </c>
      <c r="AH3" s="43" t="str">
        <v>Gate Contract Valid</v>
      </c>
      <c r="AI3" s="43" t="str">
        <v>Critical Gate Valid</v>
      </c>
      <c r="AJ3" s="43" t="str">
        <v>Compensation Valid</v>
      </c>
      <c r="AK3" s="43" t="str">
        <v>Sensitivity Tested Valid</v>
      </c>
      <c r="AL3" s="43" t="str">
        <v>Ranking Change Valid</v>
      </c>
      <c r="AM3" s="43" t="str">
        <v>Contradiction Valid</v>
      </c>
      <c r="AN3" s="43" t="str">
        <v>Owner Valid</v>
      </c>
      <c r="AO3" s="43" t="str">
        <v>Reviewer Valid</v>
      </c>
      <c r="AP3" s="43" t="str">
        <v>Approval Valid</v>
      </c>
      <c r="AQ3" s="43" t="str">
        <v>Critical Reason Helper</v>
      </c>
      <c r="AR3" s="43" t="str">
        <v>Sensitivity Reason Helper</v>
      </c>
      <c r="AS3" s="43" t="str">
        <v>Decision-Readiness Reason Helper</v>
      </c>
      <c r="AT3" s="91" t="str">
        <v>Invalid Criteria Count</v>
      </c>
      <c r="AU3" s="91" t="str">
        <v>Failed Critical Gate Count</v>
      </c>
      <c r="AV3" s="91" t="str">
        <v>Open Criterion Contradiction Count</v>
      </c>
    </row>
    <row r="4">
      <c r="A4" s="92"/>
      <c r="B4" s="92"/>
      <c r="C4" s="92"/>
      <c r="D4" s="92"/>
      <c r="E4" s="92"/>
      <c r="F4" s="92"/>
      <c r="G4" s="92"/>
      <c r="H4" s="92"/>
      <c r="I4" s="79" t="str">
        <f>IF(A4="","",SUMIFS('Criteria Register'!$I$4:$I$504,'Criteria Register'!$A$4:$A$504,A4,'Criteria Register'!$X$4:$X$504,"VALID",'Criteria Register'!$N$4:$N$504,"&lt;&gt;Not applicable",'Criteria Register'!$N$4:$N$504,"&lt;&gt;Excluded with rationale",'Criteria Register'!$N$4:$N$504,"&lt;&gt;Invalid"))</f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79" t="str">
        <f>IF(V4="","",IF(V4="DECOMPOSABLE_BOUNDED","Decomposable and bounded",IF(V4="MODEL_PURPOSE_UNSUPPORTED","Score not decision-ready",IF(V4="INPUTS_NOT_VISIBLE","Score not decision-ready",IF(V4="EVIDENCE_STATES_NOT_DISCLOSED","Score not decision-ready",IF(V4="MISSING_DATA_TREATMENT_UNSAFE","Missing-data treatment unsafe",IF(V4="CRITICAL_GATE_FAILED_OR_MISSING","Critical gate missing",IF(V4="GATE_CONTRACT_NOT_DEFINED","Critical gate missing",IF(V4="COMPENSATION_RULE_UNSAFE","Critical gate missing",IF(V4="WEIGHT_RATIONALE_MISSING","Sensitivity review required",IF(V4="WEIGHT_TOTAL_INVALID","Sensitivity review required",IF(V4="SENSITIVITY_NOT_TESTED","Sensitivity review required",IF(V4="RANKING_UNSTABLE","Sensitivity review required",IF(V4="CONTRADICTION_REVIEW_REQUIRED","Score not decision-ready",IF(V4="REQUIRED_TEXT_MISSING","Score not decision-ready",IF(V4="INVALID_CONTROLLED_INPUT","Score not decision-ready",IF(V4="INVALID_CRITERION_INPUT","Score not decision-ready","")))))))))))))))))</f>
      </c>
      <c r="V4" s="79" t="str">
        <f>IF(AND(A4="",B4=""),"",IF(OR(AB4="No",AC4="No",AD4="No",AE4="No",AF4="No",AH4="No",AI4="No",AJ4="No",AK4="No",AL4="No",AM4="No",AP4="No"),"INVALID_CONTROLLED_INPUT",IF(OR(AA4="No",AN4="No",AO4="No"),"REQUIRED_TEXT_MISSING",IF(AT4&gt;0,"INVALID_CRITERION_INPUT",IF(C4="Estimate probability","MODEL_PURPOSE_UNSUPPORTED",IF(OR(O4="Yes",AV4&gt;0),"CONTRADICTION_REVIEW_REQUIRED",IF(G4="No","MISSING_DATA_TREATMENT_UNSAFE",IF(OR(K4="Yes",AU4&gt;0),"CRITICAL_GATE_FAILED_OR_MISSING",IF(J4="No","GATE_CONTRACT_NOT_DEFINED",IF(L4="Yes","COMPENSATION_RULE_UNSAFE",IF(E4="No","INPUTS_NOT_VISIBLE",IF(F4="No","EVIDENCE_STATES_NOT_DISCLOSED",IF(H4="No","WEIGHT_RATIONALE_MISSING",IF(AG4="No","WEIGHT_TOTAL_INVALID",IF(OR(M4="No",N4="Not tested"),"SENSITIVITY_NOT_TESTED",IF(N4="Yes","RANKING_UNSTABLE","DECOMPOSABLE_BOUNDED"))))))))))))))))</f>
      </c>
      <c r="W4" s="79" t="str">
        <f>IF(V4="","",IF(V4="DECOMPOSABLE_BOUNDED","Use the score as one decision aid with the recorded model version, limitations and reopen condition.",IF(V4="MODEL_PURPOSE_UNSUPPORTED","Describe the model as a score or index unless predictive calibration is separately established.",IF(V4="INPUTS_NOT_VISIBLE","Use the current total only as a prompt for model reconstruction.",IF(V4="EVIDENCE_STATES_NOT_DISCLOSED","Use the current total only as a prompt for model reconstruction.",IF(V4="MISSING_DATA_TREATMENT_UNSAFE","State that the score is incomplete and identify the affected inputs.",IF(V4="CRITICAL_GATE_FAILED_OR_MISSING","Report the total only beside the failed or missing gate.",IF(V4="GATE_CONTRACT_NOT_DEFINED","Report the total only beside the failed or missing gate.",IF(V4="COMPENSATION_RULE_UNSAFE","Report the total only beside the failed or missing gate.",IF(V4="WEIGHT_RATIONALE_MISSING","Describe the baseline result as provisional and disclose the decisive assumptions.",IF(V4="WEIGHT_TOTAL_INVALID","Describe the baseline result as provisional and disclose the decisive assumptions.",IF(V4="SENSITIVITY_NOT_TESTED","Describe the baseline result as provisional and disclose the decisive assumptions.",IF(V4="RANKING_UNSTABLE","Describe the baseline result as provisional and disclose the decisive assumptions.",IF(V4="CONTRADICTION_REVIEW_REQUIRED","Preserve the score as provisional beside the contradiction.",IF(V4="REQUIRED_TEXT_MISSING","Complete the missing record.",IF(V4="INVALID_CONTROLLED_INPUT","Use only the controlled vocabulary.",IF(V4="INVALID_CRITERION_INPUT","Use the register only to identify and correct the invalid criteria.","")))))))))))))))))</f>
      </c>
      <c r="X4" s="79" t="str">
        <f>IF(V4="","",IF(V4="DECOMPOSABLE_BOUNDED","Do not present the total as evidence, certainty, probability or an automatic instruction.",IF(V4="MODEL_PURPOSE_UNSUPPORTED","Do not present the total as the probability of winning, failure or market response.",IF(V4="INPUTS_NOT_VISIBLE","Do not rank, allocate, approve or claim probability from the current score.",IF(V4="EVIDENCE_STATES_NOT_DISCLOSED","Do not rank, allocate, approve or claim probability from the current score.",IF(V4="MISSING_DATA_TREATMENT_UNSAFE","Do not replace missing knowledge with a neutral-looking number.",IF(V4="CRITICAL_GATE_FAILED_OR_MISSING","Do not let the weighted average override the critical condition.",IF(V4="GATE_CONTRACT_NOT_DEFINED","Do not let the weighted average override the critical condition.",IF(V4="COMPENSATION_RULE_UNSAFE","Do not let the weighted average override the critical condition.",IF(V4="WEIGHT_RATIONALE_MISSING","Do not treat the ranking as robust or use extra decimals to imply stability.",IF(V4="WEIGHT_TOTAL_INVALID","Do not treat the ranking as robust or use extra decimals to imply stability.",IF(V4="SENSITIVITY_NOT_TESTED","Do not treat the ranking as robust or use extra decimals to imply stability.",IF(V4="RANKING_UNSTABLE","Do not treat the ranking as robust or use extra decimals to imply stability.",IF(V4="CONTRADICTION_REVIEW_REQUIRED","Do not hide disagreement inside an average.",IF(V4="REQUIRED_TEXT_MISSING","Do not use a score without a meaningful decision, owner and reviewer.",IF(V4="INVALID_CONTROLLED_INPUT","Do not interpret outputs generated from unsupported categories.",IF(V4="INVALID_CRITERION_INPUT","Do not calculate, compare or interpret a model that contains invalid criterion inputs.","")))))))))))))))))</f>
      </c>
      <c r="Y4" s="79" t="str">
        <f>IF(V4="","",IF(V4="DECOMPOSABLE_BOUNDED","Proceed with the bounded interpretation and preserve the component record.",IF(V4="MODEL_PURPOSE_UNSUPPORTED","Use a validated predictive model or change the score purpose.",IF(V4="INPUTS_NOT_VISIBLE","Decompose and reconstruct the model before use.",IF(V4="EVIDENCE_STATES_NOT_DISCLOSED","Apply “Observed, Inferred and Unresolved Evidence” to every active input.",IF(V4="MISSING_DATA_TREATMENT_UNSAFE","Correct the treatment, obtain evidence or report a bounded range.",IF(V4="CRITICAL_GATE_FAILED_OR_MISSING","Define or resolve the veto, floor or cap before interpreting the total.",IF(V4="GATE_CONTRACT_NOT_DEFINED","Define or resolve the veto, floor or cap before interpreting the total.",IF(V4="COMPENSATION_RULE_UNSAFE","Define or resolve the veto, floor or cap before interpreting the total.",IF(V4="WEIGHT_RATIONALE_MISSING","Run and record the required sensitivity scenarios before acting.",IF(V4="WEIGHT_TOTAL_INVALID","Correct the active denominator and rerun the model.",IF(V4="SENSITIVITY_NOT_TESTED","Run and record the required sensitivity scenarios before acting.",IF(V4="RANKING_UNSTABLE","Treat the result as unstable and resolve the decisive assumptions.",IF(V4="CONTRADICTION_REVIEW_REQUIRED","Apply “How to Handle Contradictory Competitor Evidence” before final interpretation.",IF(V4="REQUIRED_TEXT_MISSING","Replace placeholders with the exact record.",IF(V4="INVALID_CONTROLLED_INPUT","Correct the invalid controlled input.",IF(V4="INVALID_CRITERION_INPUT","Correct the invalid criterion values; then recalculate the model and its active denominator.","")))))))))))))))))</f>
      </c>
      <c r="Z4" s="79" t="str">
        <f>IF(U4="","","SERPIFAI Score Integrity Method v1.0.0")</f>
      </c>
      <c r="AA4" s="83" t="str">
        <f>IF(AND(A4="",B4=""),"",IF(B4="","No",IF(OR(LOWER(TRIM(B4))="n/a",LOWER(TRIM(B4))="na",LOWER(TRIM(B4))="none",LOWER(TRIM(B4))="unknown",LOWER(TRIM(B4))="tbd",LOWER(TRIM(B4))="todo",LOWER(TRIM(B4))="placeholder",LOWER(TRIM(B4))="test",LOWER(TRIM(B4))="xxx",LOWER(TRIM(B4))="xx",LOWER(TRIM(B4))="x",LOWER(TRIM(B4))="-",LOWER(TRIM(B4))="--",LOWER(TRIM(B4))="---",LOWER(TRIM(B4))=".",LOWER(TRIM(B4))="..",LOWER(TRIM(B4))="...",LOWER(TRIM(B4))="?"),"No","Yes")))</f>
      </c>
      <c r="AB4" s="83" t="str">
        <f>IF(AND(A4="",B4=""),"",IF(OR(C4="Describe",C4="Rank",C4="Screen",C4="Prioritise",C4="Trigger review",C4="Allocate resources",C4="Enforce a gate",C4="Estimate probability"),"Yes","No"))</f>
      </c>
      <c r="AC4" s="83" t="str">
        <f>IF(AND(A4="",B4=""),"",IF(OR(E4="Yes",E4="No"),"Yes","No"))</f>
      </c>
      <c r="AD4" s="83" t="str">
        <f>IF(AND(A4="",B4=""),"",IF(OR(F4="Yes",F4="No"),"Yes","No"))</f>
      </c>
      <c r="AE4" s="83" t="str">
        <f>IF(AND(A4="",B4=""),"",IF(OR(G4="Yes",G4="No"),"Yes","No"))</f>
      </c>
      <c r="AF4" s="83" t="str">
        <f>IF(AND(A4="",B4=""),"",IF(OR(H4="Yes",H4="No"),"Yes","No"))</f>
      </c>
      <c r="AG4" s="83" t="str">
        <f>IF(AND(A4="",B4=""),"",IF(ABS(I4-100)&lt;0.0001,"Yes","No"))</f>
      </c>
      <c r="AH4" s="83" t="str">
        <f>IF(AND(A4="",B4=""),"",IF(OR(J4="Yes",J4="No",J4="Not applicable"),"Yes","No"))</f>
      </c>
      <c r="AI4" s="83" t="str">
        <f>IF(AND(A4="",B4=""),"",IF(OR(K4="Yes",K4="No"),"Yes","No"))</f>
      </c>
      <c r="AJ4" s="83" t="str">
        <f>IF(AND(A4="",B4=""),"",IF(OR(L4="Yes",L4="No",L4="Not applicable"),"Yes","No"))</f>
      </c>
      <c r="AK4" s="83" t="str">
        <f>IF(AND(A4="",B4=""),"",IF(OR(M4="Yes",M4="No"),"Yes","No"))</f>
      </c>
      <c r="AL4" s="83" t="str">
        <f>IF(AND(A4="",B4=""),"",IF(OR(N4="Yes",N4="No",N4="Not tested"),"Yes","No"))</f>
      </c>
      <c r="AM4" s="83" t="str">
        <f>IF(AND(A4="",B4=""),"",IF(OR(O4="Yes",O4="No"),"Yes","No"))</f>
      </c>
      <c r="AN4" s="83" t="str">
        <f>IF(AND(A4="",B4=""),"",IF(P4="","No",IF(OR(LOWER(TRIM(P4))="n/a",LOWER(TRIM(P4))="na",LOWER(TRIM(P4))="none",LOWER(TRIM(P4))="unknown",LOWER(TRIM(P4))="tbd",LOWER(TRIM(P4))="todo",LOWER(TRIM(P4))="placeholder",LOWER(TRIM(P4))="test",LOWER(TRIM(P4))="xxx",LOWER(TRIM(P4))="xx",LOWER(TRIM(P4))="x",LOWER(TRIM(P4))="-",LOWER(TRIM(P4))="--",LOWER(TRIM(P4))="---",LOWER(TRIM(P4))=".",LOWER(TRIM(P4))="..",LOWER(TRIM(P4))="...",LOWER(TRIM(P4))="?"),"No","Yes")))</f>
      </c>
      <c r="AO4" s="83" t="str">
        <f>IF(AND(A4="",B4=""),"",IF(Q4="","No",IF(OR(LOWER(TRIM(Q4))="n/a",LOWER(TRIM(Q4))="na",LOWER(TRIM(Q4))="none",LOWER(TRIM(Q4))="unknown",LOWER(TRIM(Q4))="tbd",LOWER(TRIM(Q4))="todo",LOWER(TRIM(Q4))="placeholder",LOWER(TRIM(Q4))="test",LOWER(TRIM(Q4))="xxx",LOWER(TRIM(Q4))="xx",LOWER(TRIM(Q4))="x",LOWER(TRIM(Q4))="-",LOWER(TRIM(Q4))="--",LOWER(TRIM(Q4))="---",LOWER(TRIM(Q4))=".",LOWER(TRIM(Q4))="..",LOWER(TRIM(Q4))="...",LOWER(TRIM(Q4))="?"),"No","Yes")))</f>
      </c>
      <c r="AP4" s="83" t="str">
        <f>IF(AND(A4="",B4=""),"",IF(OR(S4="Approved by the recorded reviewer",S4="Not approved"),"Yes","No"))</f>
      </c>
      <c r="AQ4" s="83" t="str">
        <f>IF(AND(A4="",B4=""),"",IF(K4="Yes","CRITICAL_GATE_FAILED_OR_MISSING",IF(J4="No","GATE_CONTRACT_NOT_DEFINED","COMPENSATION_RULE_UNSAFE")))</f>
      </c>
      <c r="AR4" s="83" t="str">
        <f>IF(AND(A4="",B4=""),"",IF(H4="No","WEIGHT_RATIONALE_MISSING",IF(AG4="No","WEIGHT_TOTAL_INVALID",IF(OR(M4="No",N4="Not tested"),"SENSITIVITY_NOT_TESTED","RANKING_UNSTABLE"))))</f>
      </c>
      <c r="AS4" s="83" t="str">
        <f>IF(AND(A4="",B4=""),"",IF(OR(AB4="No",AC4="No",AD4="No",AE4="No",AF4="No",AH4="No",AI4="No",AJ4="No",AK4="No",AL4="No",AM4="No",AP4="No"),"INVALID_CONTROLLED_INPUT",IF(OR(AA4="No",AN4="No",AO4="No"),"REQUIRED_TEXT_MISSING",IF(C4="Estimate probability","MODEL_PURPOSE_UNSUPPORTED",IF(O4="Yes","CONTRADICTION_REVIEW_REQUIRED",IF(E4="No","INPUTS_NOT_VISIBLE","EVIDENCE_STATES_NOT_DISCLOSED"))))))</f>
      </c>
      <c r="AT4" t="str">
        <f>IF(A4="","",COUNTIFS('Criteria Register'!$A$4:$A$504,A4,'Criteria Register'!$X$4:$X$504,"INVALID_CONTROLLED_INPUT")+COUNTIFS('Criteria Register'!$A$4:$A$504,A4,'Criteria Register'!$N$4:$N$504,"Invalid",'Criteria Register'!$X$4:$X$504,"VALID"))</f>
      </c>
      <c r="AU4" t="str">
        <f>IF(A4="","",COUNTIFS('Criteria Register'!$A$4:$A$504,A4,'Criteria Register'!$P$4:$P$504,"&lt;&gt;None",'Criteria Register'!$R$4:$R$504,"No",'Criteria Register'!$X$4:$X$504,"VALID"))</f>
      </c>
      <c r="AV4" t="str">
        <f>IF(A4="","",COUNTIFS('Criteria Register'!$A$4:$A$504,A4,'Criteria Register'!$S$4:$S$504,"Open",'Criteria Register'!$X$4:$X$504,"VALID"))</f>
      </c>
    </row>
    <row r="5">
      <c r="A5" s="93"/>
      <c r="B5" s="93"/>
      <c r="C5" s="93"/>
      <c r="D5" s="93"/>
      <c r="E5" s="93"/>
      <c r="F5" s="93"/>
      <c r="G5" s="93"/>
      <c r="H5" s="93"/>
      <c r="I5" s="74" t="str">
        <f>IF(A5="","",SUMIFS('Criteria Register'!$I$4:$I$504,'Criteria Register'!$A$4:$A$504,A5,'Criteria Register'!$X$4:$X$504,"VALID",'Criteria Register'!$N$4:$N$504,"&lt;&gt;Not applicable",'Criteria Register'!$N$4:$N$504,"&lt;&gt;Excluded with rationale",'Criteria Register'!$N$4:$N$504,"&lt;&gt;Invalid"))</f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62" t="str">
        <f>IF(V5="","",IF(V5="DECOMPOSABLE_BOUNDED","Decomposable and bounded",IF(V5="MODEL_PURPOSE_UNSUPPORTED","Score not decision-ready",IF(V5="INPUTS_NOT_VISIBLE","Score not decision-ready",IF(V5="EVIDENCE_STATES_NOT_DISCLOSED","Score not decision-ready",IF(V5="MISSING_DATA_TREATMENT_UNSAFE","Missing-data treatment unsafe",IF(V5="CRITICAL_GATE_FAILED_OR_MISSING","Critical gate missing",IF(V5="GATE_CONTRACT_NOT_DEFINED","Critical gate missing",IF(V5="COMPENSATION_RULE_UNSAFE","Critical gate missing",IF(V5="WEIGHT_RATIONALE_MISSING","Sensitivity review required",IF(V5="WEIGHT_TOTAL_INVALID","Sensitivity review required",IF(V5="SENSITIVITY_NOT_TESTED","Sensitivity review required",IF(V5="RANKING_UNSTABLE","Sensitivity review required",IF(V5="CONTRADICTION_REVIEW_REQUIRED","Score not decision-ready",IF(V5="REQUIRED_TEXT_MISSING","Score not decision-ready",IF(V5="INVALID_CONTROLLED_INPUT","Score not decision-ready",IF(V5="INVALID_CRITERION_INPUT","Score not decision-ready","")))))))))))))))))</f>
      </c>
      <c r="V5" s="62" t="str">
        <f>IF(AND(A5="",B5=""),"",IF(OR(AB5="No",AC5="No",AD5="No",AE5="No",AF5="No",AH5="No",AI5="No",AJ5="No",AK5="No",AL5="No",AM5="No",AP5="No"),"INVALID_CONTROLLED_INPUT",IF(OR(AA5="No",AN5="No",AO5="No"),"REQUIRED_TEXT_MISSING",IF(AT5&gt;0,"INVALID_CRITERION_INPUT",IF(C5="Estimate probability","MODEL_PURPOSE_UNSUPPORTED",IF(OR(O5="Yes",AV5&gt;0),"CONTRADICTION_REVIEW_REQUIRED",IF(G5="No","MISSING_DATA_TREATMENT_UNSAFE",IF(OR(K5="Yes",AU5&gt;0),"CRITICAL_GATE_FAILED_OR_MISSING",IF(J5="No","GATE_CONTRACT_NOT_DEFINED",IF(L5="Yes","COMPENSATION_RULE_UNSAFE",IF(E5="No","INPUTS_NOT_VISIBLE",IF(F5="No","EVIDENCE_STATES_NOT_DISCLOSED",IF(H5="No","WEIGHT_RATIONALE_MISSING",IF(AG5="No","WEIGHT_TOTAL_INVALID",IF(OR(M5="No",N5="Not tested"),"SENSITIVITY_NOT_TESTED",IF(N5="Yes","RANKING_UNSTABLE","DECOMPOSABLE_BOUNDED"))))))))))))))))</f>
      </c>
      <c r="W5" s="62" t="str">
        <f>IF(V5="","",IF(V5="DECOMPOSABLE_BOUNDED","Use the score as one decision aid with the recorded model version, limitations and reopen condition.",IF(V5="MODEL_PURPOSE_UNSUPPORTED","Describe the model as a score or index unless predictive calibration is separately established.",IF(V5="INPUTS_NOT_VISIBLE","Use the current total only as a prompt for model reconstruction.",IF(V5="EVIDENCE_STATES_NOT_DISCLOSED","Use the current total only as a prompt for model reconstruction.",IF(V5="MISSING_DATA_TREATMENT_UNSAFE","State that the score is incomplete and identify the affected inputs.",IF(V5="CRITICAL_GATE_FAILED_OR_MISSING","Report the total only beside the failed or missing gate.",IF(V5="GATE_CONTRACT_NOT_DEFINED","Report the total only beside the failed or missing gate.",IF(V5="COMPENSATION_RULE_UNSAFE","Report the total only beside the failed or missing gate.",IF(V5="WEIGHT_RATIONALE_MISSING","Describe the baseline result as provisional and disclose the decisive assumptions.",IF(V5="WEIGHT_TOTAL_INVALID","Describe the baseline result as provisional and disclose the decisive assumptions.",IF(V5="SENSITIVITY_NOT_TESTED","Describe the baseline result as provisional and disclose the decisive assumptions.",IF(V5="RANKING_UNSTABLE","Describe the baseline result as provisional and disclose the decisive assumptions.",IF(V5="CONTRADICTION_REVIEW_REQUIRED","Preserve the score as provisional beside the contradiction.",IF(V5="REQUIRED_TEXT_MISSING","Complete the missing record.",IF(V5="INVALID_CONTROLLED_INPUT","Use only the controlled vocabulary.",IF(V5="INVALID_CRITERION_INPUT","Use the register only to identify and correct the invalid criteria.","")))))))))))))))))</f>
      </c>
      <c r="X5" s="62" t="str">
        <f>IF(V5="","",IF(V5="DECOMPOSABLE_BOUNDED","Do not present the total as evidence, certainty, probability or an automatic instruction.",IF(V5="MODEL_PURPOSE_UNSUPPORTED","Do not present the total as the probability of winning, failure or market response.",IF(V5="INPUTS_NOT_VISIBLE","Do not rank, allocate, approve or claim probability from the current score.",IF(V5="EVIDENCE_STATES_NOT_DISCLOSED","Do not rank, allocate, approve or claim probability from the current score.",IF(V5="MISSING_DATA_TREATMENT_UNSAFE","Do not replace missing knowledge with a neutral-looking number.",IF(V5="CRITICAL_GATE_FAILED_OR_MISSING","Do not let the weighted average override the critical condition.",IF(V5="GATE_CONTRACT_NOT_DEFINED","Do not let the weighted average override the critical condition.",IF(V5="COMPENSATION_RULE_UNSAFE","Do not let the weighted average override the critical condition.",IF(V5="WEIGHT_RATIONALE_MISSING","Do not treat the ranking as robust or use extra decimals to imply stability.",IF(V5="WEIGHT_TOTAL_INVALID","Do not treat the ranking as robust or use extra decimals to imply stability.",IF(V5="SENSITIVITY_NOT_TESTED","Do not treat the ranking as robust or use extra decimals to imply stability.",IF(V5="RANKING_UNSTABLE","Do not treat the ranking as robust or use extra decimals to imply stability.",IF(V5="CONTRADICTION_REVIEW_REQUIRED","Do not hide disagreement inside an average.",IF(V5="REQUIRED_TEXT_MISSING","Do not use a score without a meaningful decision, owner and reviewer.",IF(V5="INVALID_CONTROLLED_INPUT","Do not interpret outputs generated from unsupported categories.",IF(V5="INVALID_CRITERION_INPUT","Do not calculate, compare or interpret a model that contains invalid criterion inputs.","")))))))))))))))))</f>
      </c>
      <c r="Y5" s="62" t="str">
        <f>IF(V5="","",IF(V5="DECOMPOSABLE_BOUNDED","Proceed with the bounded interpretation and preserve the component record.",IF(V5="MODEL_PURPOSE_UNSUPPORTED","Use a validated predictive model or change the score purpose.",IF(V5="INPUTS_NOT_VISIBLE","Decompose and reconstruct the model before use.",IF(V5="EVIDENCE_STATES_NOT_DISCLOSED","Apply “Observed, Inferred and Unresolved Evidence” to every active input.",IF(V5="MISSING_DATA_TREATMENT_UNSAFE","Correct the treatment, obtain evidence or report a bounded range.",IF(V5="CRITICAL_GATE_FAILED_OR_MISSING","Define or resolve the veto, floor or cap before interpreting the total.",IF(V5="GATE_CONTRACT_NOT_DEFINED","Define or resolve the veto, floor or cap before interpreting the total.",IF(V5="COMPENSATION_RULE_UNSAFE","Define or resolve the veto, floor or cap before interpreting the total.",IF(V5="WEIGHT_RATIONALE_MISSING","Run and record the required sensitivity scenarios before acting.",IF(V5="WEIGHT_TOTAL_INVALID","Correct the active denominator and rerun the model.",IF(V5="SENSITIVITY_NOT_TESTED","Run and record the required sensitivity scenarios before acting.",IF(V5="RANKING_UNSTABLE","Treat the result as unstable and resolve the decisive assumptions.",IF(V5="CONTRADICTION_REVIEW_REQUIRED","Apply “How to Handle Contradictory Competitor Evidence” before final interpretation.",IF(V5="REQUIRED_TEXT_MISSING","Replace placeholders with the exact record.",IF(V5="INVALID_CONTROLLED_INPUT","Correct the invalid controlled input.",IF(V5="INVALID_CRITERION_INPUT","Correct the invalid criterion values; then recalculate the model and its active denominator.","")))))))))))))))))</f>
      </c>
      <c r="Z5" s="62" t="str">
        <f>IF(U5="","","SERPIFAI Score Integrity Method v1.0.0")</f>
      </c>
      <c r="AA5" s="85" t="str">
        <f>IF(AND(A5="",B5=""),"",IF(B5="","No",IF(OR(LOWER(TRIM(B5))="n/a",LOWER(TRIM(B5))="na",LOWER(TRIM(B5))="none",LOWER(TRIM(B5))="unknown",LOWER(TRIM(B5))="tbd",LOWER(TRIM(B5))="todo",LOWER(TRIM(B5))="placeholder",LOWER(TRIM(B5))="test",LOWER(TRIM(B5))="xxx",LOWER(TRIM(B5))="xx",LOWER(TRIM(B5))="x",LOWER(TRIM(B5))="-",LOWER(TRIM(B5))="--",LOWER(TRIM(B5))="---",LOWER(TRIM(B5))=".",LOWER(TRIM(B5))="..",LOWER(TRIM(B5))="...",LOWER(TRIM(B5))="?"),"No","Yes")))</f>
      </c>
      <c r="AB5" s="85" t="str">
        <f>IF(AND(A5="",B5=""),"",IF(OR(C5="Describe",C5="Rank",C5="Screen",C5="Prioritise",C5="Trigger review",C5="Allocate resources",C5="Enforce a gate",C5="Estimate probability"),"Yes","No"))</f>
      </c>
      <c r="AC5" s="85" t="str">
        <f>IF(AND(A5="",B5=""),"",IF(OR(E5="Yes",E5="No"),"Yes","No"))</f>
      </c>
      <c r="AD5" s="85" t="str">
        <f>IF(AND(A5="",B5=""),"",IF(OR(F5="Yes",F5="No"),"Yes","No"))</f>
      </c>
      <c r="AE5" s="85" t="str">
        <f>IF(AND(A5="",B5=""),"",IF(OR(G5="Yes",G5="No"),"Yes","No"))</f>
      </c>
      <c r="AF5" s="85" t="str">
        <f>IF(AND(A5="",B5=""),"",IF(OR(H5="Yes",H5="No"),"Yes","No"))</f>
      </c>
      <c r="AG5" s="85" t="str">
        <f>IF(AND(A5="",B5=""),"",IF(ABS(I5-100)&lt;0.0001,"Yes","No"))</f>
      </c>
      <c r="AH5" s="85" t="str">
        <f>IF(AND(A5="",B5=""),"",IF(OR(J5="Yes",J5="No",J5="Not applicable"),"Yes","No"))</f>
      </c>
      <c r="AI5" s="85" t="str">
        <f>IF(AND(A5="",B5=""),"",IF(OR(K5="Yes",K5="No"),"Yes","No"))</f>
      </c>
      <c r="AJ5" s="85" t="str">
        <f>IF(AND(A5="",B5=""),"",IF(OR(L5="Yes",L5="No",L5="Not applicable"),"Yes","No"))</f>
      </c>
      <c r="AK5" s="85" t="str">
        <f>IF(AND(A5="",B5=""),"",IF(OR(M5="Yes",M5="No"),"Yes","No"))</f>
      </c>
      <c r="AL5" s="85" t="str">
        <f>IF(AND(A5="",B5=""),"",IF(OR(N5="Yes",N5="No",N5="Not tested"),"Yes","No"))</f>
      </c>
      <c r="AM5" s="85" t="str">
        <f>IF(AND(A5="",B5=""),"",IF(OR(O5="Yes",O5="No"),"Yes","No"))</f>
      </c>
      <c r="AN5" s="85" t="str">
        <f>IF(AND(A5="",B5=""),"",IF(P5="","No",IF(OR(LOWER(TRIM(P5))="n/a",LOWER(TRIM(P5))="na",LOWER(TRIM(P5))="none",LOWER(TRIM(P5))="unknown",LOWER(TRIM(P5))="tbd",LOWER(TRIM(P5))="todo",LOWER(TRIM(P5))="placeholder",LOWER(TRIM(P5))="test",LOWER(TRIM(P5))="xxx",LOWER(TRIM(P5))="xx",LOWER(TRIM(P5))="x",LOWER(TRIM(P5))="-",LOWER(TRIM(P5))="--",LOWER(TRIM(P5))="---",LOWER(TRIM(P5))=".",LOWER(TRIM(P5))="..",LOWER(TRIM(P5))="...",LOWER(TRIM(P5))="?"),"No","Yes")))</f>
      </c>
      <c r="AO5" s="85" t="str">
        <f>IF(AND(A5="",B5=""),"",IF(Q5="","No",IF(OR(LOWER(TRIM(Q5))="n/a",LOWER(TRIM(Q5))="na",LOWER(TRIM(Q5))="none",LOWER(TRIM(Q5))="unknown",LOWER(TRIM(Q5))="tbd",LOWER(TRIM(Q5))="todo",LOWER(TRIM(Q5))="placeholder",LOWER(TRIM(Q5))="test",LOWER(TRIM(Q5))="xxx",LOWER(TRIM(Q5))="xx",LOWER(TRIM(Q5))="x",LOWER(TRIM(Q5))="-",LOWER(TRIM(Q5))="--",LOWER(TRIM(Q5))="---",LOWER(TRIM(Q5))=".",LOWER(TRIM(Q5))="..",LOWER(TRIM(Q5))="...",LOWER(TRIM(Q5))="?"),"No","Yes")))</f>
      </c>
      <c r="AP5" s="85" t="str">
        <f>IF(AND(A5="",B5=""),"",IF(OR(S5="Approved by the recorded reviewer",S5="Not approved"),"Yes","No"))</f>
      </c>
      <c r="AQ5" s="85" t="str">
        <f>IF(AND(A5="",B5=""),"",IF(K5="Yes","CRITICAL_GATE_FAILED_OR_MISSING",IF(J5="No","GATE_CONTRACT_NOT_DEFINED","COMPENSATION_RULE_UNSAFE")))</f>
      </c>
      <c r="AR5" s="85" t="str">
        <f>IF(AND(A5="",B5=""),"",IF(H5="No","WEIGHT_RATIONALE_MISSING",IF(AG5="No","WEIGHT_TOTAL_INVALID",IF(OR(M5="No",N5="Not tested"),"SENSITIVITY_NOT_TESTED","RANKING_UNSTABLE"))))</f>
      </c>
      <c r="AS5" s="85" t="str">
        <f>IF(AND(A5="",B5=""),"",IF(OR(AB5="No",AC5="No",AD5="No",AE5="No",AF5="No",AH5="No",AI5="No",AJ5="No",AK5="No",AL5="No",AM5="No",AP5="No"),"INVALID_CONTROLLED_INPUT",IF(OR(AA5="No",AN5="No",AO5="No"),"REQUIRED_TEXT_MISSING",IF(C5="Estimate probability","MODEL_PURPOSE_UNSUPPORTED",IF(O5="Yes","CONTRADICTION_REVIEW_REQUIRED",IF(E5="No","INPUTS_NOT_VISIBLE","EVIDENCE_STATES_NOT_DISCLOSED"))))))</f>
      </c>
      <c r="AT5" t="str">
        <f>IF(A5="","",COUNTIFS('Criteria Register'!$A$4:$A$504,A5,'Criteria Register'!$X$4:$X$504,"INVALID_CONTROLLED_INPUT")+COUNTIFS('Criteria Register'!$A$4:$A$504,A5,'Criteria Register'!$N$4:$N$504,"Invalid",'Criteria Register'!$X$4:$X$504,"VALID"))</f>
      </c>
      <c r="AU5" t="str">
        <f>IF(A5="","",COUNTIFS('Criteria Register'!$A$4:$A$504,A5,'Criteria Register'!$P$4:$P$504,"&lt;&gt;None",'Criteria Register'!$R$4:$R$504,"No",'Criteria Register'!$X$4:$X$504,"VALID"))</f>
      </c>
      <c r="AV5" t="str">
        <f>IF(A5="","",COUNTIFS('Criteria Register'!$A$4:$A$504,A5,'Criteria Register'!$S$4:$S$504,"Open",'Criteria Register'!$X$4:$X$504,"VALID"))</f>
      </c>
    </row>
    <row r="6">
      <c r="A6" s="93"/>
      <c r="B6" s="93"/>
      <c r="C6" s="93"/>
      <c r="D6" s="93"/>
      <c r="E6" s="93"/>
      <c r="F6" s="93"/>
      <c r="G6" s="93"/>
      <c r="H6" s="93"/>
      <c r="I6" s="74" t="str">
        <f>IF(A6="","",SUMIFS('Criteria Register'!$I$4:$I$504,'Criteria Register'!$A$4:$A$504,A6,'Criteria Register'!$X$4:$X$504,"VALID",'Criteria Register'!$N$4:$N$504,"&lt;&gt;Not applicable",'Criteria Register'!$N$4:$N$504,"&lt;&gt;Excluded with rationale",'Criteria Register'!$N$4:$N$504,"&lt;&gt;Invalid"))</f>
      </c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62" t="str">
        <f>IF(V6="","",IF(V6="DECOMPOSABLE_BOUNDED","Decomposable and bounded",IF(V6="MODEL_PURPOSE_UNSUPPORTED","Score not decision-ready",IF(V6="INPUTS_NOT_VISIBLE","Score not decision-ready",IF(V6="EVIDENCE_STATES_NOT_DISCLOSED","Score not decision-ready",IF(V6="MISSING_DATA_TREATMENT_UNSAFE","Missing-data treatment unsafe",IF(V6="CRITICAL_GATE_FAILED_OR_MISSING","Critical gate missing",IF(V6="GATE_CONTRACT_NOT_DEFINED","Critical gate missing",IF(V6="COMPENSATION_RULE_UNSAFE","Critical gate missing",IF(V6="WEIGHT_RATIONALE_MISSING","Sensitivity review required",IF(V6="WEIGHT_TOTAL_INVALID","Sensitivity review required",IF(V6="SENSITIVITY_NOT_TESTED","Sensitivity review required",IF(V6="RANKING_UNSTABLE","Sensitivity review required",IF(V6="CONTRADICTION_REVIEW_REQUIRED","Score not decision-ready",IF(V6="REQUIRED_TEXT_MISSING","Score not decision-ready",IF(V6="INVALID_CONTROLLED_INPUT","Score not decision-ready",IF(V6="INVALID_CRITERION_INPUT","Score not decision-ready","")))))))))))))))))</f>
      </c>
      <c r="V6" s="62" t="str">
        <f>IF(AND(A6="",B6=""),"",IF(OR(AB6="No",AC6="No",AD6="No",AE6="No",AF6="No",AH6="No",AI6="No",AJ6="No",AK6="No",AL6="No",AM6="No",AP6="No"),"INVALID_CONTROLLED_INPUT",IF(OR(AA6="No",AN6="No",AO6="No"),"REQUIRED_TEXT_MISSING",IF(AT6&gt;0,"INVALID_CRITERION_INPUT",IF(C6="Estimate probability","MODEL_PURPOSE_UNSUPPORTED",IF(OR(O6="Yes",AV6&gt;0),"CONTRADICTION_REVIEW_REQUIRED",IF(G6="No","MISSING_DATA_TREATMENT_UNSAFE",IF(OR(K6="Yes",AU6&gt;0),"CRITICAL_GATE_FAILED_OR_MISSING",IF(J6="No","GATE_CONTRACT_NOT_DEFINED",IF(L6="Yes","COMPENSATION_RULE_UNSAFE",IF(E6="No","INPUTS_NOT_VISIBLE",IF(F6="No","EVIDENCE_STATES_NOT_DISCLOSED",IF(H6="No","WEIGHT_RATIONALE_MISSING",IF(AG6="No","WEIGHT_TOTAL_INVALID",IF(OR(M6="No",N6="Not tested"),"SENSITIVITY_NOT_TESTED",IF(N6="Yes","RANKING_UNSTABLE","DECOMPOSABLE_BOUNDED"))))))))))))))))</f>
      </c>
      <c r="W6" s="62" t="str">
        <f>IF(V6="","",IF(V6="DECOMPOSABLE_BOUNDED","Use the score as one decision aid with the recorded model version, limitations and reopen condition.",IF(V6="MODEL_PURPOSE_UNSUPPORTED","Describe the model as a score or index unless predictive calibration is separately established.",IF(V6="INPUTS_NOT_VISIBLE","Use the current total only as a prompt for model reconstruction.",IF(V6="EVIDENCE_STATES_NOT_DISCLOSED","Use the current total only as a prompt for model reconstruction.",IF(V6="MISSING_DATA_TREATMENT_UNSAFE","State that the score is incomplete and identify the affected inputs.",IF(V6="CRITICAL_GATE_FAILED_OR_MISSING","Report the total only beside the failed or missing gate.",IF(V6="GATE_CONTRACT_NOT_DEFINED","Report the total only beside the failed or missing gate.",IF(V6="COMPENSATION_RULE_UNSAFE","Report the total only beside the failed or missing gate.",IF(V6="WEIGHT_RATIONALE_MISSING","Describe the baseline result as provisional and disclose the decisive assumptions.",IF(V6="WEIGHT_TOTAL_INVALID","Describe the baseline result as provisional and disclose the decisive assumptions.",IF(V6="SENSITIVITY_NOT_TESTED","Describe the baseline result as provisional and disclose the decisive assumptions.",IF(V6="RANKING_UNSTABLE","Describe the baseline result as provisional and disclose the decisive assumptions.",IF(V6="CONTRADICTION_REVIEW_REQUIRED","Preserve the score as provisional beside the contradiction.",IF(V6="REQUIRED_TEXT_MISSING","Complete the missing record.",IF(V6="INVALID_CONTROLLED_INPUT","Use only the controlled vocabulary.",IF(V6="INVALID_CRITERION_INPUT","Use the register only to identify and correct the invalid criteria.","")))))))))))))))))</f>
      </c>
      <c r="X6" s="62" t="str">
        <f>IF(V6="","",IF(V6="DECOMPOSABLE_BOUNDED","Do not present the total as evidence, certainty, probability or an automatic instruction.",IF(V6="MODEL_PURPOSE_UNSUPPORTED","Do not present the total as the probability of winning, failure or market response.",IF(V6="INPUTS_NOT_VISIBLE","Do not rank, allocate, approve or claim probability from the current score.",IF(V6="EVIDENCE_STATES_NOT_DISCLOSED","Do not rank, allocate, approve or claim probability from the current score.",IF(V6="MISSING_DATA_TREATMENT_UNSAFE","Do not replace missing knowledge with a neutral-looking number.",IF(V6="CRITICAL_GATE_FAILED_OR_MISSING","Do not let the weighted average override the critical condition.",IF(V6="GATE_CONTRACT_NOT_DEFINED","Do not let the weighted average override the critical condition.",IF(V6="COMPENSATION_RULE_UNSAFE","Do not let the weighted average override the critical condition.",IF(V6="WEIGHT_RATIONALE_MISSING","Do not treat the ranking as robust or use extra decimals to imply stability.",IF(V6="WEIGHT_TOTAL_INVALID","Do not treat the ranking as robust or use extra decimals to imply stability.",IF(V6="SENSITIVITY_NOT_TESTED","Do not treat the ranking as robust or use extra decimals to imply stability.",IF(V6="RANKING_UNSTABLE","Do not treat the ranking as robust or use extra decimals to imply stability.",IF(V6="CONTRADICTION_REVIEW_REQUIRED","Do not hide disagreement inside an average.",IF(V6="REQUIRED_TEXT_MISSING","Do not use a score without a meaningful decision, owner and reviewer.",IF(V6="INVALID_CONTROLLED_INPUT","Do not interpret outputs generated from unsupported categories.",IF(V6="INVALID_CRITERION_INPUT","Do not calculate, compare or interpret a model that contains invalid criterion inputs.","")))))))))))))))))</f>
      </c>
      <c r="Y6" s="62" t="str">
        <f>IF(V6="","",IF(V6="DECOMPOSABLE_BOUNDED","Proceed with the bounded interpretation and preserve the component record.",IF(V6="MODEL_PURPOSE_UNSUPPORTED","Use a validated predictive model or change the score purpose.",IF(V6="INPUTS_NOT_VISIBLE","Decompose and reconstruct the model before use.",IF(V6="EVIDENCE_STATES_NOT_DISCLOSED","Apply “Observed, Inferred and Unresolved Evidence” to every active input.",IF(V6="MISSING_DATA_TREATMENT_UNSAFE","Correct the treatment, obtain evidence or report a bounded range.",IF(V6="CRITICAL_GATE_FAILED_OR_MISSING","Define or resolve the veto, floor or cap before interpreting the total.",IF(V6="GATE_CONTRACT_NOT_DEFINED","Define or resolve the veto, floor or cap before interpreting the total.",IF(V6="COMPENSATION_RULE_UNSAFE","Define or resolve the veto, floor or cap before interpreting the total.",IF(V6="WEIGHT_RATIONALE_MISSING","Run and record the required sensitivity scenarios before acting.",IF(V6="WEIGHT_TOTAL_INVALID","Correct the active denominator and rerun the model.",IF(V6="SENSITIVITY_NOT_TESTED","Run and record the required sensitivity scenarios before acting.",IF(V6="RANKING_UNSTABLE","Treat the result as unstable and resolve the decisive assumptions.",IF(V6="CONTRADICTION_REVIEW_REQUIRED","Apply “How to Handle Contradictory Competitor Evidence” before final interpretation.",IF(V6="REQUIRED_TEXT_MISSING","Replace placeholders with the exact record.",IF(V6="INVALID_CONTROLLED_INPUT","Correct the invalid controlled input.",IF(V6="INVALID_CRITERION_INPUT","Correct the invalid criterion values; then recalculate the model and its active denominator.","")))))))))))))))))</f>
      </c>
      <c r="Z6" s="62" t="str">
        <f>IF(U6="","","SERPIFAI Score Integrity Method v1.0.0")</f>
      </c>
      <c r="AA6" s="85" t="str">
        <f>IF(AND(A6="",B6=""),"",IF(B6="","No",IF(OR(LOWER(TRIM(B6))="n/a",LOWER(TRIM(B6))="na",LOWER(TRIM(B6))="none",LOWER(TRIM(B6))="unknown",LOWER(TRIM(B6))="tbd",LOWER(TRIM(B6))="todo",LOWER(TRIM(B6))="placeholder",LOWER(TRIM(B6))="test",LOWER(TRIM(B6))="xxx",LOWER(TRIM(B6))="xx",LOWER(TRIM(B6))="x",LOWER(TRIM(B6))="-",LOWER(TRIM(B6))="--",LOWER(TRIM(B6))="---",LOWER(TRIM(B6))=".",LOWER(TRIM(B6))="..",LOWER(TRIM(B6))="...",LOWER(TRIM(B6))="?"),"No","Yes")))</f>
      </c>
      <c r="AB6" s="85" t="str">
        <f>IF(AND(A6="",B6=""),"",IF(OR(C6="Describe",C6="Rank",C6="Screen",C6="Prioritise",C6="Trigger review",C6="Allocate resources",C6="Enforce a gate",C6="Estimate probability"),"Yes","No"))</f>
      </c>
      <c r="AC6" s="85" t="str">
        <f>IF(AND(A6="",B6=""),"",IF(OR(E6="Yes",E6="No"),"Yes","No"))</f>
      </c>
      <c r="AD6" s="85" t="str">
        <f>IF(AND(A6="",B6=""),"",IF(OR(F6="Yes",F6="No"),"Yes","No"))</f>
      </c>
      <c r="AE6" s="85" t="str">
        <f>IF(AND(A6="",B6=""),"",IF(OR(G6="Yes",G6="No"),"Yes","No"))</f>
      </c>
      <c r="AF6" s="85" t="str">
        <f>IF(AND(A6="",B6=""),"",IF(OR(H6="Yes",H6="No"),"Yes","No"))</f>
      </c>
      <c r="AG6" s="85" t="str">
        <f>IF(AND(A6="",B6=""),"",IF(ABS(I6-100)&lt;0.0001,"Yes","No"))</f>
      </c>
      <c r="AH6" s="85" t="str">
        <f>IF(AND(A6="",B6=""),"",IF(OR(J6="Yes",J6="No",J6="Not applicable"),"Yes","No"))</f>
      </c>
      <c r="AI6" s="85" t="str">
        <f>IF(AND(A6="",B6=""),"",IF(OR(K6="Yes",K6="No"),"Yes","No"))</f>
      </c>
      <c r="AJ6" s="85" t="str">
        <f>IF(AND(A6="",B6=""),"",IF(OR(L6="Yes",L6="No",L6="Not applicable"),"Yes","No"))</f>
      </c>
      <c r="AK6" s="85" t="str">
        <f>IF(AND(A6="",B6=""),"",IF(OR(M6="Yes",M6="No"),"Yes","No"))</f>
      </c>
      <c r="AL6" s="85" t="str">
        <f>IF(AND(A6="",B6=""),"",IF(OR(N6="Yes",N6="No",N6="Not tested"),"Yes","No"))</f>
      </c>
      <c r="AM6" s="85" t="str">
        <f>IF(AND(A6="",B6=""),"",IF(OR(O6="Yes",O6="No"),"Yes","No"))</f>
      </c>
      <c r="AN6" s="85" t="str">
        <f>IF(AND(A6="",B6=""),"",IF(P6="","No",IF(OR(LOWER(TRIM(P6))="n/a",LOWER(TRIM(P6))="na",LOWER(TRIM(P6))="none",LOWER(TRIM(P6))="unknown",LOWER(TRIM(P6))="tbd",LOWER(TRIM(P6))="todo",LOWER(TRIM(P6))="placeholder",LOWER(TRIM(P6))="test",LOWER(TRIM(P6))="xxx",LOWER(TRIM(P6))="xx",LOWER(TRIM(P6))="x",LOWER(TRIM(P6))="-",LOWER(TRIM(P6))="--",LOWER(TRIM(P6))="---",LOWER(TRIM(P6))=".",LOWER(TRIM(P6))="..",LOWER(TRIM(P6))="...",LOWER(TRIM(P6))="?"),"No","Yes")))</f>
      </c>
      <c r="AO6" s="85" t="str">
        <f>IF(AND(A6="",B6=""),"",IF(Q6="","No",IF(OR(LOWER(TRIM(Q6))="n/a",LOWER(TRIM(Q6))="na",LOWER(TRIM(Q6))="none",LOWER(TRIM(Q6))="unknown",LOWER(TRIM(Q6))="tbd",LOWER(TRIM(Q6))="todo",LOWER(TRIM(Q6))="placeholder",LOWER(TRIM(Q6))="test",LOWER(TRIM(Q6))="xxx",LOWER(TRIM(Q6))="xx",LOWER(TRIM(Q6))="x",LOWER(TRIM(Q6))="-",LOWER(TRIM(Q6))="--",LOWER(TRIM(Q6))="---",LOWER(TRIM(Q6))=".",LOWER(TRIM(Q6))="..",LOWER(TRIM(Q6))="...",LOWER(TRIM(Q6))="?"),"No","Yes")))</f>
      </c>
      <c r="AP6" s="85" t="str">
        <f>IF(AND(A6="",B6=""),"",IF(OR(S6="Approved by the recorded reviewer",S6="Not approved"),"Yes","No"))</f>
      </c>
      <c r="AQ6" s="85" t="str">
        <f>IF(AND(A6="",B6=""),"",IF(K6="Yes","CRITICAL_GATE_FAILED_OR_MISSING",IF(J6="No","GATE_CONTRACT_NOT_DEFINED","COMPENSATION_RULE_UNSAFE")))</f>
      </c>
      <c r="AR6" s="85" t="str">
        <f>IF(AND(A6="",B6=""),"",IF(H6="No","WEIGHT_RATIONALE_MISSING",IF(AG6="No","WEIGHT_TOTAL_INVALID",IF(OR(M6="No",N6="Not tested"),"SENSITIVITY_NOT_TESTED","RANKING_UNSTABLE"))))</f>
      </c>
      <c r="AS6" s="85" t="str">
        <f>IF(AND(A6="",B6=""),"",IF(OR(AB6="No",AC6="No",AD6="No",AE6="No",AF6="No",AH6="No",AI6="No",AJ6="No",AK6="No",AL6="No",AM6="No",AP6="No"),"INVALID_CONTROLLED_INPUT",IF(OR(AA6="No",AN6="No",AO6="No"),"REQUIRED_TEXT_MISSING",IF(C6="Estimate probability","MODEL_PURPOSE_UNSUPPORTED",IF(O6="Yes","CONTRADICTION_REVIEW_REQUIRED",IF(E6="No","INPUTS_NOT_VISIBLE","EVIDENCE_STATES_NOT_DISCLOSED"))))))</f>
      </c>
      <c r="AT6" t="str">
        <f>IF(A6="","",COUNTIFS('Criteria Register'!$A$4:$A$504,A6,'Criteria Register'!$X$4:$X$504,"INVALID_CONTROLLED_INPUT")+COUNTIFS('Criteria Register'!$A$4:$A$504,A6,'Criteria Register'!$N$4:$N$504,"Invalid",'Criteria Register'!$X$4:$X$504,"VALID"))</f>
      </c>
      <c r="AU6" t="str">
        <f>IF(A6="","",COUNTIFS('Criteria Register'!$A$4:$A$504,A6,'Criteria Register'!$P$4:$P$504,"&lt;&gt;None",'Criteria Register'!$R$4:$R$504,"No",'Criteria Register'!$X$4:$X$504,"VALID"))</f>
      </c>
      <c r="AV6" t="str">
        <f>IF(A6="","",COUNTIFS('Criteria Register'!$A$4:$A$504,A6,'Criteria Register'!$S$4:$S$504,"Open",'Criteria Register'!$X$4:$X$504,"VALID"))</f>
      </c>
    </row>
    <row r="7">
      <c r="A7" s="93"/>
      <c r="B7" s="93"/>
      <c r="C7" s="93"/>
      <c r="D7" s="93"/>
      <c r="E7" s="93"/>
      <c r="F7" s="93"/>
      <c r="G7" s="93"/>
      <c r="H7" s="93"/>
      <c r="I7" s="74" t="str">
        <f>IF(A7="","",SUMIFS('Criteria Register'!$I$4:$I$504,'Criteria Register'!$A$4:$A$504,A7,'Criteria Register'!$X$4:$X$504,"VALID",'Criteria Register'!$N$4:$N$504,"&lt;&gt;Not applicable",'Criteria Register'!$N$4:$N$504,"&lt;&gt;Excluded with rationale",'Criteria Register'!$N$4:$N$504,"&lt;&gt;Invalid"))</f>
      </c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62" t="str">
        <f>IF(V7="","",IF(V7="DECOMPOSABLE_BOUNDED","Decomposable and bounded",IF(V7="MODEL_PURPOSE_UNSUPPORTED","Score not decision-ready",IF(V7="INPUTS_NOT_VISIBLE","Score not decision-ready",IF(V7="EVIDENCE_STATES_NOT_DISCLOSED","Score not decision-ready",IF(V7="MISSING_DATA_TREATMENT_UNSAFE","Missing-data treatment unsafe",IF(V7="CRITICAL_GATE_FAILED_OR_MISSING","Critical gate missing",IF(V7="GATE_CONTRACT_NOT_DEFINED","Critical gate missing",IF(V7="COMPENSATION_RULE_UNSAFE","Critical gate missing",IF(V7="WEIGHT_RATIONALE_MISSING","Sensitivity review required",IF(V7="WEIGHT_TOTAL_INVALID","Sensitivity review required",IF(V7="SENSITIVITY_NOT_TESTED","Sensitivity review required",IF(V7="RANKING_UNSTABLE","Sensitivity review required",IF(V7="CONTRADICTION_REVIEW_REQUIRED","Score not decision-ready",IF(V7="REQUIRED_TEXT_MISSING","Score not decision-ready",IF(V7="INVALID_CONTROLLED_INPUT","Score not decision-ready",IF(V7="INVALID_CRITERION_INPUT","Score not decision-ready","")))))))))))))))))</f>
      </c>
      <c r="V7" s="62" t="str">
        <f>IF(AND(A7="",B7=""),"",IF(OR(AB7="No",AC7="No",AD7="No",AE7="No",AF7="No",AH7="No",AI7="No",AJ7="No",AK7="No",AL7="No",AM7="No",AP7="No"),"INVALID_CONTROLLED_INPUT",IF(OR(AA7="No",AN7="No",AO7="No"),"REQUIRED_TEXT_MISSING",IF(AT7&gt;0,"INVALID_CRITERION_INPUT",IF(C7="Estimate probability","MODEL_PURPOSE_UNSUPPORTED",IF(OR(O7="Yes",AV7&gt;0),"CONTRADICTION_REVIEW_REQUIRED",IF(G7="No","MISSING_DATA_TREATMENT_UNSAFE",IF(OR(K7="Yes",AU7&gt;0),"CRITICAL_GATE_FAILED_OR_MISSING",IF(J7="No","GATE_CONTRACT_NOT_DEFINED",IF(L7="Yes","COMPENSATION_RULE_UNSAFE",IF(E7="No","INPUTS_NOT_VISIBLE",IF(F7="No","EVIDENCE_STATES_NOT_DISCLOSED",IF(H7="No","WEIGHT_RATIONALE_MISSING",IF(AG7="No","WEIGHT_TOTAL_INVALID",IF(OR(M7="No",N7="Not tested"),"SENSITIVITY_NOT_TESTED",IF(N7="Yes","RANKING_UNSTABLE","DECOMPOSABLE_BOUNDED"))))))))))))))))</f>
      </c>
      <c r="W7" s="62" t="str">
        <f>IF(V7="","",IF(V7="DECOMPOSABLE_BOUNDED","Use the score as one decision aid with the recorded model version, limitations and reopen condition.",IF(V7="MODEL_PURPOSE_UNSUPPORTED","Describe the model as a score or index unless predictive calibration is separately established.",IF(V7="INPUTS_NOT_VISIBLE","Use the current total only as a prompt for model reconstruction.",IF(V7="EVIDENCE_STATES_NOT_DISCLOSED","Use the current total only as a prompt for model reconstruction.",IF(V7="MISSING_DATA_TREATMENT_UNSAFE","State that the score is incomplete and identify the affected inputs.",IF(V7="CRITICAL_GATE_FAILED_OR_MISSING","Report the total only beside the failed or missing gate.",IF(V7="GATE_CONTRACT_NOT_DEFINED","Report the total only beside the failed or missing gate.",IF(V7="COMPENSATION_RULE_UNSAFE","Report the total only beside the failed or missing gate.",IF(V7="WEIGHT_RATIONALE_MISSING","Describe the baseline result as provisional and disclose the decisive assumptions.",IF(V7="WEIGHT_TOTAL_INVALID","Describe the baseline result as provisional and disclose the decisive assumptions.",IF(V7="SENSITIVITY_NOT_TESTED","Describe the baseline result as provisional and disclose the decisive assumptions.",IF(V7="RANKING_UNSTABLE","Describe the baseline result as provisional and disclose the decisive assumptions.",IF(V7="CONTRADICTION_REVIEW_REQUIRED","Preserve the score as provisional beside the contradiction.",IF(V7="REQUIRED_TEXT_MISSING","Complete the missing record.",IF(V7="INVALID_CONTROLLED_INPUT","Use only the controlled vocabulary.",IF(V7="INVALID_CRITERION_INPUT","Use the register only to identify and correct the invalid criteria.","")))))))))))))))))</f>
      </c>
      <c r="X7" s="62" t="str">
        <f>IF(V7="","",IF(V7="DECOMPOSABLE_BOUNDED","Do not present the total as evidence, certainty, probability or an automatic instruction.",IF(V7="MODEL_PURPOSE_UNSUPPORTED","Do not present the total as the probability of winning, failure or market response.",IF(V7="INPUTS_NOT_VISIBLE","Do not rank, allocate, approve or claim probability from the current score.",IF(V7="EVIDENCE_STATES_NOT_DISCLOSED","Do not rank, allocate, approve or claim probability from the current score.",IF(V7="MISSING_DATA_TREATMENT_UNSAFE","Do not replace missing knowledge with a neutral-looking number.",IF(V7="CRITICAL_GATE_FAILED_OR_MISSING","Do not let the weighted average override the critical condition.",IF(V7="GATE_CONTRACT_NOT_DEFINED","Do not let the weighted average override the critical condition.",IF(V7="COMPENSATION_RULE_UNSAFE","Do not let the weighted average override the critical condition.",IF(V7="WEIGHT_RATIONALE_MISSING","Do not treat the ranking as robust or use extra decimals to imply stability.",IF(V7="WEIGHT_TOTAL_INVALID","Do not treat the ranking as robust or use extra decimals to imply stability.",IF(V7="SENSITIVITY_NOT_TESTED","Do not treat the ranking as robust or use extra decimals to imply stability.",IF(V7="RANKING_UNSTABLE","Do not treat the ranking as robust or use extra decimals to imply stability.",IF(V7="CONTRADICTION_REVIEW_REQUIRED","Do not hide disagreement inside an average.",IF(V7="REQUIRED_TEXT_MISSING","Do not use a score without a meaningful decision, owner and reviewer.",IF(V7="INVALID_CONTROLLED_INPUT","Do not interpret outputs generated from unsupported categories.",IF(V7="INVALID_CRITERION_INPUT","Do not calculate, compare or interpret a model that contains invalid criterion inputs.","")))))))))))))))))</f>
      </c>
      <c r="Y7" s="62" t="str">
        <f>IF(V7="","",IF(V7="DECOMPOSABLE_BOUNDED","Proceed with the bounded interpretation and preserve the component record.",IF(V7="MODEL_PURPOSE_UNSUPPORTED","Use a validated predictive model or change the score purpose.",IF(V7="INPUTS_NOT_VISIBLE","Decompose and reconstruct the model before use.",IF(V7="EVIDENCE_STATES_NOT_DISCLOSED","Apply “Observed, Inferred and Unresolved Evidence” to every active input.",IF(V7="MISSING_DATA_TREATMENT_UNSAFE","Correct the treatment, obtain evidence or report a bounded range.",IF(V7="CRITICAL_GATE_FAILED_OR_MISSING","Define or resolve the veto, floor or cap before interpreting the total.",IF(V7="GATE_CONTRACT_NOT_DEFINED","Define or resolve the veto, floor or cap before interpreting the total.",IF(V7="COMPENSATION_RULE_UNSAFE","Define or resolve the veto, floor or cap before interpreting the total.",IF(V7="WEIGHT_RATIONALE_MISSING","Run and record the required sensitivity scenarios before acting.",IF(V7="WEIGHT_TOTAL_INVALID","Correct the active denominator and rerun the model.",IF(V7="SENSITIVITY_NOT_TESTED","Run and record the required sensitivity scenarios before acting.",IF(V7="RANKING_UNSTABLE","Treat the result as unstable and resolve the decisive assumptions.",IF(V7="CONTRADICTION_REVIEW_REQUIRED","Apply “How to Handle Contradictory Competitor Evidence” before final interpretation.",IF(V7="REQUIRED_TEXT_MISSING","Replace placeholders with the exact record.",IF(V7="INVALID_CONTROLLED_INPUT","Correct the invalid controlled input.",IF(V7="INVALID_CRITERION_INPUT","Correct the invalid criterion values; then recalculate the model and its active denominator.","")))))))))))))))))</f>
      </c>
      <c r="Z7" s="62" t="str">
        <f>IF(U7="","","SERPIFAI Score Integrity Method v1.0.0")</f>
      </c>
      <c r="AA7" s="85" t="str">
        <f>IF(AND(A7="",B7=""),"",IF(B7="","No",IF(OR(LOWER(TRIM(B7))="n/a",LOWER(TRIM(B7))="na",LOWER(TRIM(B7))="none",LOWER(TRIM(B7))="unknown",LOWER(TRIM(B7))="tbd",LOWER(TRIM(B7))="todo",LOWER(TRIM(B7))="placeholder",LOWER(TRIM(B7))="test",LOWER(TRIM(B7))="xxx",LOWER(TRIM(B7))="xx",LOWER(TRIM(B7))="x",LOWER(TRIM(B7))="-",LOWER(TRIM(B7))="--",LOWER(TRIM(B7))="---",LOWER(TRIM(B7))=".",LOWER(TRIM(B7))="..",LOWER(TRIM(B7))="...",LOWER(TRIM(B7))="?"),"No","Yes")))</f>
      </c>
      <c r="AB7" s="85" t="str">
        <f>IF(AND(A7="",B7=""),"",IF(OR(C7="Describe",C7="Rank",C7="Screen",C7="Prioritise",C7="Trigger review",C7="Allocate resources",C7="Enforce a gate",C7="Estimate probability"),"Yes","No"))</f>
      </c>
      <c r="AC7" s="85" t="str">
        <f>IF(AND(A7="",B7=""),"",IF(OR(E7="Yes",E7="No"),"Yes","No"))</f>
      </c>
      <c r="AD7" s="85" t="str">
        <f>IF(AND(A7="",B7=""),"",IF(OR(F7="Yes",F7="No"),"Yes","No"))</f>
      </c>
      <c r="AE7" s="85" t="str">
        <f>IF(AND(A7="",B7=""),"",IF(OR(G7="Yes",G7="No"),"Yes","No"))</f>
      </c>
      <c r="AF7" s="85" t="str">
        <f>IF(AND(A7="",B7=""),"",IF(OR(H7="Yes",H7="No"),"Yes","No"))</f>
      </c>
      <c r="AG7" s="85" t="str">
        <f>IF(AND(A7="",B7=""),"",IF(ABS(I7-100)&lt;0.0001,"Yes","No"))</f>
      </c>
      <c r="AH7" s="85" t="str">
        <f>IF(AND(A7="",B7=""),"",IF(OR(J7="Yes",J7="No",J7="Not applicable"),"Yes","No"))</f>
      </c>
      <c r="AI7" s="85" t="str">
        <f>IF(AND(A7="",B7=""),"",IF(OR(K7="Yes",K7="No"),"Yes","No"))</f>
      </c>
      <c r="AJ7" s="85" t="str">
        <f>IF(AND(A7="",B7=""),"",IF(OR(L7="Yes",L7="No",L7="Not applicable"),"Yes","No"))</f>
      </c>
      <c r="AK7" s="85" t="str">
        <f>IF(AND(A7="",B7=""),"",IF(OR(M7="Yes",M7="No"),"Yes","No"))</f>
      </c>
      <c r="AL7" s="85" t="str">
        <f>IF(AND(A7="",B7=""),"",IF(OR(N7="Yes",N7="No",N7="Not tested"),"Yes","No"))</f>
      </c>
      <c r="AM7" s="85" t="str">
        <f>IF(AND(A7="",B7=""),"",IF(OR(O7="Yes",O7="No"),"Yes","No"))</f>
      </c>
      <c r="AN7" s="85" t="str">
        <f>IF(AND(A7="",B7=""),"",IF(P7="","No",IF(OR(LOWER(TRIM(P7))="n/a",LOWER(TRIM(P7))="na",LOWER(TRIM(P7))="none",LOWER(TRIM(P7))="unknown",LOWER(TRIM(P7))="tbd",LOWER(TRIM(P7))="todo",LOWER(TRIM(P7))="placeholder",LOWER(TRIM(P7))="test",LOWER(TRIM(P7))="xxx",LOWER(TRIM(P7))="xx",LOWER(TRIM(P7))="x",LOWER(TRIM(P7))="-",LOWER(TRIM(P7))="--",LOWER(TRIM(P7))="---",LOWER(TRIM(P7))=".",LOWER(TRIM(P7))="..",LOWER(TRIM(P7))="...",LOWER(TRIM(P7))="?"),"No","Yes")))</f>
      </c>
      <c r="AO7" s="85" t="str">
        <f>IF(AND(A7="",B7=""),"",IF(Q7="","No",IF(OR(LOWER(TRIM(Q7))="n/a",LOWER(TRIM(Q7))="na",LOWER(TRIM(Q7))="none",LOWER(TRIM(Q7))="unknown",LOWER(TRIM(Q7))="tbd",LOWER(TRIM(Q7))="todo",LOWER(TRIM(Q7))="placeholder",LOWER(TRIM(Q7))="test",LOWER(TRIM(Q7))="xxx",LOWER(TRIM(Q7))="xx",LOWER(TRIM(Q7))="x",LOWER(TRIM(Q7))="-",LOWER(TRIM(Q7))="--",LOWER(TRIM(Q7))="---",LOWER(TRIM(Q7))=".",LOWER(TRIM(Q7))="..",LOWER(TRIM(Q7))="...",LOWER(TRIM(Q7))="?"),"No","Yes")))</f>
      </c>
      <c r="AP7" s="85" t="str">
        <f>IF(AND(A7="",B7=""),"",IF(OR(S7="Approved by the recorded reviewer",S7="Not approved"),"Yes","No"))</f>
      </c>
      <c r="AQ7" s="85" t="str">
        <f>IF(AND(A7="",B7=""),"",IF(K7="Yes","CRITICAL_GATE_FAILED_OR_MISSING",IF(J7="No","GATE_CONTRACT_NOT_DEFINED","COMPENSATION_RULE_UNSAFE")))</f>
      </c>
      <c r="AR7" s="85" t="str">
        <f>IF(AND(A7="",B7=""),"",IF(H7="No","WEIGHT_RATIONALE_MISSING",IF(AG7="No","WEIGHT_TOTAL_INVALID",IF(OR(M7="No",N7="Not tested"),"SENSITIVITY_NOT_TESTED","RANKING_UNSTABLE"))))</f>
      </c>
      <c r="AS7" s="85" t="str">
        <f>IF(AND(A7="",B7=""),"",IF(OR(AB7="No",AC7="No",AD7="No",AE7="No",AF7="No",AH7="No",AI7="No",AJ7="No",AK7="No",AL7="No",AM7="No",AP7="No"),"INVALID_CONTROLLED_INPUT",IF(OR(AA7="No",AN7="No",AO7="No"),"REQUIRED_TEXT_MISSING",IF(C7="Estimate probability","MODEL_PURPOSE_UNSUPPORTED",IF(O7="Yes","CONTRADICTION_REVIEW_REQUIRED",IF(E7="No","INPUTS_NOT_VISIBLE","EVIDENCE_STATES_NOT_DISCLOSED"))))))</f>
      </c>
      <c r="AT7" t="str">
        <f>IF(A7="","",COUNTIFS('Criteria Register'!$A$4:$A$504,A7,'Criteria Register'!$X$4:$X$504,"INVALID_CONTROLLED_INPUT")+COUNTIFS('Criteria Register'!$A$4:$A$504,A7,'Criteria Register'!$N$4:$N$504,"Invalid",'Criteria Register'!$X$4:$X$504,"VALID"))</f>
      </c>
      <c r="AU7" t="str">
        <f>IF(A7="","",COUNTIFS('Criteria Register'!$A$4:$A$504,A7,'Criteria Register'!$P$4:$P$504,"&lt;&gt;None",'Criteria Register'!$R$4:$R$504,"No",'Criteria Register'!$X$4:$X$504,"VALID"))</f>
      </c>
      <c r="AV7" t="str">
        <f>IF(A7="","",COUNTIFS('Criteria Register'!$A$4:$A$504,A7,'Criteria Register'!$S$4:$S$504,"Open",'Criteria Register'!$X$4:$X$504,"VALID"))</f>
      </c>
    </row>
    <row r="8">
      <c r="A8" s="93"/>
      <c r="B8" s="93"/>
      <c r="C8" s="93"/>
      <c r="D8" s="93"/>
      <c r="E8" s="93"/>
      <c r="F8" s="93"/>
      <c r="G8" s="93"/>
      <c r="H8" s="93"/>
      <c r="I8" s="74" t="str">
        <f>IF(A8="","",SUMIFS('Criteria Register'!$I$4:$I$504,'Criteria Register'!$A$4:$A$504,A8,'Criteria Register'!$X$4:$X$504,"VALID",'Criteria Register'!$N$4:$N$504,"&lt;&gt;Not applicable",'Criteria Register'!$N$4:$N$504,"&lt;&gt;Excluded with rationale",'Criteria Register'!$N$4:$N$504,"&lt;&gt;Invalid"))</f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62" t="str">
        <f>IF(V8="","",IF(V8="DECOMPOSABLE_BOUNDED","Decomposable and bounded",IF(V8="MODEL_PURPOSE_UNSUPPORTED","Score not decision-ready",IF(V8="INPUTS_NOT_VISIBLE","Score not decision-ready",IF(V8="EVIDENCE_STATES_NOT_DISCLOSED","Score not decision-ready",IF(V8="MISSING_DATA_TREATMENT_UNSAFE","Missing-data treatment unsafe",IF(V8="CRITICAL_GATE_FAILED_OR_MISSING","Critical gate missing",IF(V8="GATE_CONTRACT_NOT_DEFINED","Critical gate missing",IF(V8="COMPENSATION_RULE_UNSAFE","Critical gate missing",IF(V8="WEIGHT_RATIONALE_MISSING","Sensitivity review required",IF(V8="WEIGHT_TOTAL_INVALID","Sensitivity review required",IF(V8="SENSITIVITY_NOT_TESTED","Sensitivity review required",IF(V8="RANKING_UNSTABLE","Sensitivity review required",IF(V8="CONTRADICTION_REVIEW_REQUIRED","Score not decision-ready",IF(V8="REQUIRED_TEXT_MISSING","Score not decision-ready",IF(V8="INVALID_CONTROLLED_INPUT","Score not decision-ready",IF(V8="INVALID_CRITERION_INPUT","Score not decision-ready","")))))))))))))))))</f>
      </c>
      <c r="V8" s="62" t="str">
        <f>IF(AND(A8="",B8=""),"",IF(OR(AB8="No",AC8="No",AD8="No",AE8="No",AF8="No",AH8="No",AI8="No",AJ8="No",AK8="No",AL8="No",AM8="No",AP8="No"),"INVALID_CONTROLLED_INPUT",IF(OR(AA8="No",AN8="No",AO8="No"),"REQUIRED_TEXT_MISSING",IF(AT8&gt;0,"INVALID_CRITERION_INPUT",IF(C8="Estimate probability","MODEL_PURPOSE_UNSUPPORTED",IF(OR(O8="Yes",AV8&gt;0),"CONTRADICTION_REVIEW_REQUIRED",IF(G8="No","MISSING_DATA_TREATMENT_UNSAFE",IF(OR(K8="Yes",AU8&gt;0),"CRITICAL_GATE_FAILED_OR_MISSING",IF(J8="No","GATE_CONTRACT_NOT_DEFINED",IF(L8="Yes","COMPENSATION_RULE_UNSAFE",IF(E8="No","INPUTS_NOT_VISIBLE",IF(F8="No","EVIDENCE_STATES_NOT_DISCLOSED",IF(H8="No","WEIGHT_RATIONALE_MISSING",IF(AG8="No","WEIGHT_TOTAL_INVALID",IF(OR(M8="No",N8="Not tested"),"SENSITIVITY_NOT_TESTED",IF(N8="Yes","RANKING_UNSTABLE","DECOMPOSABLE_BOUNDED"))))))))))))))))</f>
      </c>
      <c r="W8" s="62" t="str">
        <f>IF(V8="","",IF(V8="DECOMPOSABLE_BOUNDED","Use the score as one decision aid with the recorded model version, limitations and reopen condition.",IF(V8="MODEL_PURPOSE_UNSUPPORTED","Describe the model as a score or index unless predictive calibration is separately established.",IF(V8="INPUTS_NOT_VISIBLE","Use the current total only as a prompt for model reconstruction.",IF(V8="EVIDENCE_STATES_NOT_DISCLOSED","Use the current total only as a prompt for model reconstruction.",IF(V8="MISSING_DATA_TREATMENT_UNSAFE","State that the score is incomplete and identify the affected inputs.",IF(V8="CRITICAL_GATE_FAILED_OR_MISSING","Report the total only beside the failed or missing gate.",IF(V8="GATE_CONTRACT_NOT_DEFINED","Report the total only beside the failed or missing gate.",IF(V8="COMPENSATION_RULE_UNSAFE","Report the total only beside the failed or missing gate.",IF(V8="WEIGHT_RATIONALE_MISSING","Describe the baseline result as provisional and disclose the decisive assumptions.",IF(V8="WEIGHT_TOTAL_INVALID","Describe the baseline result as provisional and disclose the decisive assumptions.",IF(V8="SENSITIVITY_NOT_TESTED","Describe the baseline result as provisional and disclose the decisive assumptions.",IF(V8="RANKING_UNSTABLE","Describe the baseline result as provisional and disclose the decisive assumptions.",IF(V8="CONTRADICTION_REVIEW_REQUIRED","Preserve the score as provisional beside the contradiction.",IF(V8="REQUIRED_TEXT_MISSING","Complete the missing record.",IF(V8="INVALID_CONTROLLED_INPUT","Use only the controlled vocabulary.",IF(V8="INVALID_CRITERION_INPUT","Use the register only to identify and correct the invalid criteria.","")))))))))))))))))</f>
      </c>
      <c r="X8" s="62" t="str">
        <f>IF(V8="","",IF(V8="DECOMPOSABLE_BOUNDED","Do not present the total as evidence, certainty, probability or an automatic instruction.",IF(V8="MODEL_PURPOSE_UNSUPPORTED","Do not present the total as the probability of winning, failure or market response.",IF(V8="INPUTS_NOT_VISIBLE","Do not rank, allocate, approve or claim probability from the current score.",IF(V8="EVIDENCE_STATES_NOT_DISCLOSED","Do not rank, allocate, approve or claim probability from the current score.",IF(V8="MISSING_DATA_TREATMENT_UNSAFE","Do not replace missing knowledge with a neutral-looking number.",IF(V8="CRITICAL_GATE_FAILED_OR_MISSING","Do not let the weighted average override the critical condition.",IF(V8="GATE_CONTRACT_NOT_DEFINED","Do not let the weighted average override the critical condition.",IF(V8="COMPENSATION_RULE_UNSAFE","Do not let the weighted average override the critical condition.",IF(V8="WEIGHT_RATIONALE_MISSING","Do not treat the ranking as robust or use extra decimals to imply stability.",IF(V8="WEIGHT_TOTAL_INVALID","Do not treat the ranking as robust or use extra decimals to imply stability.",IF(V8="SENSITIVITY_NOT_TESTED","Do not treat the ranking as robust or use extra decimals to imply stability.",IF(V8="RANKING_UNSTABLE","Do not treat the ranking as robust or use extra decimals to imply stability.",IF(V8="CONTRADICTION_REVIEW_REQUIRED","Do not hide disagreement inside an average.",IF(V8="REQUIRED_TEXT_MISSING","Do not use a score without a meaningful decision, owner and reviewer.",IF(V8="INVALID_CONTROLLED_INPUT","Do not interpret outputs generated from unsupported categories.",IF(V8="INVALID_CRITERION_INPUT","Do not calculate, compare or interpret a model that contains invalid criterion inputs.","")))))))))))))))))</f>
      </c>
      <c r="Y8" s="62" t="str">
        <f>IF(V8="","",IF(V8="DECOMPOSABLE_BOUNDED","Proceed with the bounded interpretation and preserve the component record.",IF(V8="MODEL_PURPOSE_UNSUPPORTED","Use a validated predictive model or change the score purpose.",IF(V8="INPUTS_NOT_VISIBLE","Decompose and reconstruct the model before use.",IF(V8="EVIDENCE_STATES_NOT_DISCLOSED","Apply “Observed, Inferred and Unresolved Evidence” to every active input.",IF(V8="MISSING_DATA_TREATMENT_UNSAFE","Correct the treatment, obtain evidence or report a bounded range.",IF(V8="CRITICAL_GATE_FAILED_OR_MISSING","Define or resolve the veto, floor or cap before interpreting the total.",IF(V8="GATE_CONTRACT_NOT_DEFINED","Define or resolve the veto, floor or cap before interpreting the total.",IF(V8="COMPENSATION_RULE_UNSAFE","Define or resolve the veto, floor or cap before interpreting the total.",IF(V8="WEIGHT_RATIONALE_MISSING","Run and record the required sensitivity scenarios before acting.",IF(V8="WEIGHT_TOTAL_INVALID","Correct the active denominator and rerun the model.",IF(V8="SENSITIVITY_NOT_TESTED","Run and record the required sensitivity scenarios before acting.",IF(V8="RANKING_UNSTABLE","Treat the result as unstable and resolve the decisive assumptions.",IF(V8="CONTRADICTION_REVIEW_REQUIRED","Apply “How to Handle Contradictory Competitor Evidence” before final interpretation.",IF(V8="REQUIRED_TEXT_MISSING","Replace placeholders with the exact record.",IF(V8="INVALID_CONTROLLED_INPUT","Correct the invalid controlled input.",IF(V8="INVALID_CRITERION_INPUT","Correct the invalid criterion values; then recalculate the model and its active denominator.","")))))))))))))))))</f>
      </c>
      <c r="Z8" s="62" t="str">
        <f>IF(U8="","","SERPIFAI Score Integrity Method v1.0.0")</f>
      </c>
      <c r="AA8" s="85" t="str">
        <f>IF(AND(A8="",B8=""),"",IF(B8="","No",IF(OR(LOWER(TRIM(B8))="n/a",LOWER(TRIM(B8))="na",LOWER(TRIM(B8))="none",LOWER(TRIM(B8))="unknown",LOWER(TRIM(B8))="tbd",LOWER(TRIM(B8))="todo",LOWER(TRIM(B8))="placeholder",LOWER(TRIM(B8))="test",LOWER(TRIM(B8))="xxx",LOWER(TRIM(B8))="xx",LOWER(TRIM(B8))="x",LOWER(TRIM(B8))="-",LOWER(TRIM(B8))="--",LOWER(TRIM(B8))="---",LOWER(TRIM(B8))=".",LOWER(TRIM(B8))="..",LOWER(TRIM(B8))="...",LOWER(TRIM(B8))="?"),"No","Yes")))</f>
      </c>
      <c r="AB8" s="85" t="str">
        <f>IF(AND(A8="",B8=""),"",IF(OR(C8="Describe",C8="Rank",C8="Screen",C8="Prioritise",C8="Trigger review",C8="Allocate resources",C8="Enforce a gate",C8="Estimate probability"),"Yes","No"))</f>
      </c>
      <c r="AC8" s="85" t="str">
        <f>IF(AND(A8="",B8=""),"",IF(OR(E8="Yes",E8="No"),"Yes","No"))</f>
      </c>
      <c r="AD8" s="85" t="str">
        <f>IF(AND(A8="",B8=""),"",IF(OR(F8="Yes",F8="No"),"Yes","No"))</f>
      </c>
      <c r="AE8" s="85" t="str">
        <f>IF(AND(A8="",B8=""),"",IF(OR(G8="Yes",G8="No"),"Yes","No"))</f>
      </c>
      <c r="AF8" s="85" t="str">
        <f>IF(AND(A8="",B8=""),"",IF(OR(H8="Yes",H8="No"),"Yes","No"))</f>
      </c>
      <c r="AG8" s="85" t="str">
        <f>IF(AND(A8="",B8=""),"",IF(ABS(I8-100)&lt;0.0001,"Yes","No"))</f>
      </c>
      <c r="AH8" s="85" t="str">
        <f>IF(AND(A8="",B8=""),"",IF(OR(J8="Yes",J8="No",J8="Not applicable"),"Yes","No"))</f>
      </c>
      <c r="AI8" s="85" t="str">
        <f>IF(AND(A8="",B8=""),"",IF(OR(K8="Yes",K8="No"),"Yes","No"))</f>
      </c>
      <c r="AJ8" s="85" t="str">
        <f>IF(AND(A8="",B8=""),"",IF(OR(L8="Yes",L8="No",L8="Not applicable"),"Yes","No"))</f>
      </c>
      <c r="AK8" s="85" t="str">
        <f>IF(AND(A8="",B8=""),"",IF(OR(M8="Yes",M8="No"),"Yes","No"))</f>
      </c>
      <c r="AL8" s="85" t="str">
        <f>IF(AND(A8="",B8=""),"",IF(OR(N8="Yes",N8="No",N8="Not tested"),"Yes","No"))</f>
      </c>
      <c r="AM8" s="85" t="str">
        <f>IF(AND(A8="",B8=""),"",IF(OR(O8="Yes",O8="No"),"Yes","No"))</f>
      </c>
      <c r="AN8" s="85" t="str">
        <f>IF(AND(A8="",B8=""),"",IF(P8="","No",IF(OR(LOWER(TRIM(P8))="n/a",LOWER(TRIM(P8))="na",LOWER(TRIM(P8))="none",LOWER(TRIM(P8))="unknown",LOWER(TRIM(P8))="tbd",LOWER(TRIM(P8))="todo",LOWER(TRIM(P8))="placeholder",LOWER(TRIM(P8))="test",LOWER(TRIM(P8))="xxx",LOWER(TRIM(P8))="xx",LOWER(TRIM(P8))="x",LOWER(TRIM(P8))="-",LOWER(TRIM(P8))="--",LOWER(TRIM(P8))="---",LOWER(TRIM(P8))=".",LOWER(TRIM(P8))="..",LOWER(TRIM(P8))="...",LOWER(TRIM(P8))="?"),"No","Yes")))</f>
      </c>
      <c r="AO8" s="85" t="str">
        <f>IF(AND(A8="",B8=""),"",IF(Q8="","No",IF(OR(LOWER(TRIM(Q8))="n/a",LOWER(TRIM(Q8))="na",LOWER(TRIM(Q8))="none",LOWER(TRIM(Q8))="unknown",LOWER(TRIM(Q8))="tbd",LOWER(TRIM(Q8))="todo",LOWER(TRIM(Q8))="placeholder",LOWER(TRIM(Q8))="test",LOWER(TRIM(Q8))="xxx",LOWER(TRIM(Q8))="xx",LOWER(TRIM(Q8))="x",LOWER(TRIM(Q8))="-",LOWER(TRIM(Q8))="--",LOWER(TRIM(Q8))="---",LOWER(TRIM(Q8))=".",LOWER(TRIM(Q8))="..",LOWER(TRIM(Q8))="...",LOWER(TRIM(Q8))="?"),"No","Yes")))</f>
      </c>
      <c r="AP8" s="85" t="str">
        <f>IF(AND(A8="",B8=""),"",IF(OR(S8="Approved by the recorded reviewer",S8="Not approved"),"Yes","No"))</f>
      </c>
      <c r="AQ8" s="85" t="str">
        <f>IF(AND(A8="",B8=""),"",IF(K8="Yes","CRITICAL_GATE_FAILED_OR_MISSING",IF(J8="No","GATE_CONTRACT_NOT_DEFINED","COMPENSATION_RULE_UNSAFE")))</f>
      </c>
      <c r="AR8" s="85" t="str">
        <f>IF(AND(A8="",B8=""),"",IF(H8="No","WEIGHT_RATIONALE_MISSING",IF(AG8="No","WEIGHT_TOTAL_INVALID",IF(OR(M8="No",N8="Not tested"),"SENSITIVITY_NOT_TESTED","RANKING_UNSTABLE"))))</f>
      </c>
      <c r="AS8" s="85" t="str">
        <f>IF(AND(A8="",B8=""),"",IF(OR(AB8="No",AC8="No",AD8="No",AE8="No",AF8="No",AH8="No",AI8="No",AJ8="No",AK8="No",AL8="No",AM8="No",AP8="No"),"INVALID_CONTROLLED_INPUT",IF(OR(AA8="No",AN8="No",AO8="No"),"REQUIRED_TEXT_MISSING",IF(C8="Estimate probability","MODEL_PURPOSE_UNSUPPORTED",IF(O8="Yes","CONTRADICTION_REVIEW_REQUIRED",IF(E8="No","INPUTS_NOT_VISIBLE","EVIDENCE_STATES_NOT_DISCLOSED"))))))</f>
      </c>
      <c r="AT8" t="str">
        <f>IF(A8="","",COUNTIFS('Criteria Register'!$A$4:$A$504,A8,'Criteria Register'!$X$4:$X$504,"INVALID_CONTROLLED_INPUT")+COUNTIFS('Criteria Register'!$A$4:$A$504,A8,'Criteria Register'!$N$4:$N$504,"Invalid",'Criteria Register'!$X$4:$X$504,"VALID"))</f>
      </c>
      <c r="AU8" t="str">
        <f>IF(A8="","",COUNTIFS('Criteria Register'!$A$4:$A$504,A8,'Criteria Register'!$P$4:$P$504,"&lt;&gt;None",'Criteria Register'!$R$4:$R$504,"No",'Criteria Register'!$X$4:$X$504,"VALID"))</f>
      </c>
      <c r="AV8" t="str">
        <f>IF(A8="","",COUNTIFS('Criteria Register'!$A$4:$A$504,A8,'Criteria Register'!$S$4:$S$504,"Open",'Criteria Register'!$X$4:$X$504,"VALID"))</f>
      </c>
    </row>
    <row r="9">
      <c r="A9" s="93"/>
      <c r="B9" s="93"/>
      <c r="C9" s="93"/>
      <c r="D9" s="93"/>
      <c r="E9" s="93"/>
      <c r="F9" s="93"/>
      <c r="G9" s="93"/>
      <c r="H9" s="93"/>
      <c r="I9" s="74" t="str">
        <f>IF(A9="","",SUMIFS('Criteria Register'!$I$4:$I$504,'Criteria Register'!$A$4:$A$504,A9,'Criteria Register'!$X$4:$X$504,"VALID",'Criteria Register'!$N$4:$N$504,"&lt;&gt;Not applicable",'Criteria Register'!$N$4:$N$504,"&lt;&gt;Excluded with rationale",'Criteria Register'!$N$4:$N$504,"&lt;&gt;Invalid"))</f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62" t="str">
        <f>IF(V9="","",IF(V9="DECOMPOSABLE_BOUNDED","Decomposable and bounded",IF(V9="MODEL_PURPOSE_UNSUPPORTED","Score not decision-ready",IF(V9="INPUTS_NOT_VISIBLE","Score not decision-ready",IF(V9="EVIDENCE_STATES_NOT_DISCLOSED","Score not decision-ready",IF(V9="MISSING_DATA_TREATMENT_UNSAFE","Missing-data treatment unsafe",IF(V9="CRITICAL_GATE_FAILED_OR_MISSING","Critical gate missing",IF(V9="GATE_CONTRACT_NOT_DEFINED","Critical gate missing",IF(V9="COMPENSATION_RULE_UNSAFE","Critical gate missing",IF(V9="WEIGHT_RATIONALE_MISSING","Sensitivity review required",IF(V9="WEIGHT_TOTAL_INVALID","Sensitivity review required",IF(V9="SENSITIVITY_NOT_TESTED","Sensitivity review required",IF(V9="RANKING_UNSTABLE","Sensitivity review required",IF(V9="CONTRADICTION_REVIEW_REQUIRED","Score not decision-ready",IF(V9="REQUIRED_TEXT_MISSING","Score not decision-ready",IF(V9="INVALID_CONTROLLED_INPUT","Score not decision-ready",IF(V9="INVALID_CRITERION_INPUT","Score not decision-ready","")))))))))))))))))</f>
      </c>
      <c r="V9" s="62" t="str">
        <f>IF(AND(A9="",B9=""),"",IF(OR(AB9="No",AC9="No",AD9="No",AE9="No",AF9="No",AH9="No",AI9="No",AJ9="No",AK9="No",AL9="No",AM9="No",AP9="No"),"INVALID_CONTROLLED_INPUT",IF(OR(AA9="No",AN9="No",AO9="No"),"REQUIRED_TEXT_MISSING",IF(AT9&gt;0,"INVALID_CRITERION_INPUT",IF(C9="Estimate probability","MODEL_PURPOSE_UNSUPPORTED",IF(OR(O9="Yes",AV9&gt;0),"CONTRADICTION_REVIEW_REQUIRED",IF(G9="No","MISSING_DATA_TREATMENT_UNSAFE",IF(OR(K9="Yes",AU9&gt;0),"CRITICAL_GATE_FAILED_OR_MISSING",IF(J9="No","GATE_CONTRACT_NOT_DEFINED",IF(L9="Yes","COMPENSATION_RULE_UNSAFE",IF(E9="No","INPUTS_NOT_VISIBLE",IF(F9="No","EVIDENCE_STATES_NOT_DISCLOSED",IF(H9="No","WEIGHT_RATIONALE_MISSING",IF(AG9="No","WEIGHT_TOTAL_INVALID",IF(OR(M9="No",N9="Not tested"),"SENSITIVITY_NOT_TESTED",IF(N9="Yes","RANKING_UNSTABLE","DECOMPOSABLE_BOUNDED"))))))))))))))))</f>
      </c>
      <c r="W9" s="62" t="str">
        <f>IF(V9="","",IF(V9="DECOMPOSABLE_BOUNDED","Use the score as one decision aid with the recorded model version, limitations and reopen condition.",IF(V9="MODEL_PURPOSE_UNSUPPORTED","Describe the model as a score or index unless predictive calibration is separately established.",IF(V9="INPUTS_NOT_VISIBLE","Use the current total only as a prompt for model reconstruction.",IF(V9="EVIDENCE_STATES_NOT_DISCLOSED","Use the current total only as a prompt for model reconstruction.",IF(V9="MISSING_DATA_TREATMENT_UNSAFE","State that the score is incomplete and identify the affected inputs.",IF(V9="CRITICAL_GATE_FAILED_OR_MISSING","Report the total only beside the failed or missing gate.",IF(V9="GATE_CONTRACT_NOT_DEFINED","Report the total only beside the failed or missing gate.",IF(V9="COMPENSATION_RULE_UNSAFE","Report the total only beside the failed or missing gate.",IF(V9="WEIGHT_RATIONALE_MISSING","Describe the baseline result as provisional and disclose the decisive assumptions.",IF(V9="WEIGHT_TOTAL_INVALID","Describe the baseline result as provisional and disclose the decisive assumptions.",IF(V9="SENSITIVITY_NOT_TESTED","Describe the baseline result as provisional and disclose the decisive assumptions.",IF(V9="RANKING_UNSTABLE","Describe the baseline result as provisional and disclose the decisive assumptions.",IF(V9="CONTRADICTION_REVIEW_REQUIRED","Preserve the score as provisional beside the contradiction.",IF(V9="REQUIRED_TEXT_MISSING","Complete the missing record.",IF(V9="INVALID_CONTROLLED_INPUT","Use only the controlled vocabulary.",IF(V9="INVALID_CRITERION_INPUT","Use the register only to identify and correct the invalid criteria.","")))))))))))))))))</f>
      </c>
      <c r="X9" s="62" t="str">
        <f>IF(V9="","",IF(V9="DECOMPOSABLE_BOUNDED","Do not present the total as evidence, certainty, probability or an automatic instruction.",IF(V9="MODEL_PURPOSE_UNSUPPORTED","Do not present the total as the probability of winning, failure or market response.",IF(V9="INPUTS_NOT_VISIBLE","Do not rank, allocate, approve or claim probability from the current score.",IF(V9="EVIDENCE_STATES_NOT_DISCLOSED","Do not rank, allocate, approve or claim probability from the current score.",IF(V9="MISSING_DATA_TREATMENT_UNSAFE","Do not replace missing knowledge with a neutral-looking number.",IF(V9="CRITICAL_GATE_FAILED_OR_MISSING","Do not let the weighted average override the critical condition.",IF(V9="GATE_CONTRACT_NOT_DEFINED","Do not let the weighted average override the critical condition.",IF(V9="COMPENSATION_RULE_UNSAFE","Do not let the weighted average override the critical condition.",IF(V9="WEIGHT_RATIONALE_MISSING","Do not treat the ranking as robust or use extra decimals to imply stability.",IF(V9="WEIGHT_TOTAL_INVALID","Do not treat the ranking as robust or use extra decimals to imply stability.",IF(V9="SENSITIVITY_NOT_TESTED","Do not treat the ranking as robust or use extra decimals to imply stability.",IF(V9="RANKING_UNSTABLE","Do not treat the ranking as robust or use extra decimals to imply stability.",IF(V9="CONTRADICTION_REVIEW_REQUIRED","Do not hide disagreement inside an average.",IF(V9="REQUIRED_TEXT_MISSING","Do not use a score without a meaningful decision, owner and reviewer.",IF(V9="INVALID_CONTROLLED_INPUT","Do not interpret outputs generated from unsupported categories.",IF(V9="INVALID_CRITERION_INPUT","Do not calculate, compare or interpret a model that contains invalid criterion inputs.","")))))))))))))))))</f>
      </c>
      <c r="Y9" s="62" t="str">
        <f>IF(V9="","",IF(V9="DECOMPOSABLE_BOUNDED","Proceed with the bounded interpretation and preserve the component record.",IF(V9="MODEL_PURPOSE_UNSUPPORTED","Use a validated predictive model or change the score purpose.",IF(V9="INPUTS_NOT_VISIBLE","Decompose and reconstruct the model before use.",IF(V9="EVIDENCE_STATES_NOT_DISCLOSED","Apply “Observed, Inferred and Unresolved Evidence” to every active input.",IF(V9="MISSING_DATA_TREATMENT_UNSAFE","Correct the treatment, obtain evidence or report a bounded range.",IF(V9="CRITICAL_GATE_FAILED_OR_MISSING","Define or resolve the veto, floor or cap before interpreting the total.",IF(V9="GATE_CONTRACT_NOT_DEFINED","Define or resolve the veto, floor or cap before interpreting the total.",IF(V9="COMPENSATION_RULE_UNSAFE","Define or resolve the veto, floor or cap before interpreting the total.",IF(V9="WEIGHT_RATIONALE_MISSING","Run and record the required sensitivity scenarios before acting.",IF(V9="WEIGHT_TOTAL_INVALID","Correct the active denominator and rerun the model.",IF(V9="SENSITIVITY_NOT_TESTED","Run and record the required sensitivity scenarios before acting.",IF(V9="RANKING_UNSTABLE","Treat the result as unstable and resolve the decisive assumptions.",IF(V9="CONTRADICTION_REVIEW_REQUIRED","Apply “How to Handle Contradictory Competitor Evidence” before final interpretation.",IF(V9="REQUIRED_TEXT_MISSING","Replace placeholders with the exact record.",IF(V9="INVALID_CONTROLLED_INPUT","Correct the invalid controlled input.",IF(V9="INVALID_CRITERION_INPUT","Correct the invalid criterion values; then recalculate the model and its active denominator.","")))))))))))))))))</f>
      </c>
      <c r="Z9" s="62" t="str">
        <f>IF(U9="","","SERPIFAI Score Integrity Method v1.0.0")</f>
      </c>
      <c r="AA9" s="85" t="str">
        <f>IF(AND(A9="",B9=""),"",IF(B9="","No",IF(OR(LOWER(TRIM(B9))="n/a",LOWER(TRIM(B9))="na",LOWER(TRIM(B9))="none",LOWER(TRIM(B9))="unknown",LOWER(TRIM(B9))="tbd",LOWER(TRIM(B9))="todo",LOWER(TRIM(B9))="placeholder",LOWER(TRIM(B9))="test",LOWER(TRIM(B9))="xxx",LOWER(TRIM(B9))="xx",LOWER(TRIM(B9))="x",LOWER(TRIM(B9))="-",LOWER(TRIM(B9))="--",LOWER(TRIM(B9))="---",LOWER(TRIM(B9))=".",LOWER(TRIM(B9))="..",LOWER(TRIM(B9))="...",LOWER(TRIM(B9))="?"),"No","Yes")))</f>
      </c>
      <c r="AB9" s="85" t="str">
        <f>IF(AND(A9="",B9=""),"",IF(OR(C9="Describe",C9="Rank",C9="Screen",C9="Prioritise",C9="Trigger review",C9="Allocate resources",C9="Enforce a gate",C9="Estimate probability"),"Yes","No"))</f>
      </c>
      <c r="AC9" s="85" t="str">
        <f>IF(AND(A9="",B9=""),"",IF(OR(E9="Yes",E9="No"),"Yes","No"))</f>
      </c>
      <c r="AD9" s="85" t="str">
        <f>IF(AND(A9="",B9=""),"",IF(OR(F9="Yes",F9="No"),"Yes","No"))</f>
      </c>
      <c r="AE9" s="85" t="str">
        <f>IF(AND(A9="",B9=""),"",IF(OR(G9="Yes",G9="No"),"Yes","No"))</f>
      </c>
      <c r="AF9" s="85" t="str">
        <f>IF(AND(A9="",B9=""),"",IF(OR(H9="Yes",H9="No"),"Yes","No"))</f>
      </c>
      <c r="AG9" s="85" t="str">
        <f>IF(AND(A9="",B9=""),"",IF(ABS(I9-100)&lt;0.0001,"Yes","No"))</f>
      </c>
      <c r="AH9" s="85" t="str">
        <f>IF(AND(A9="",B9=""),"",IF(OR(J9="Yes",J9="No",J9="Not applicable"),"Yes","No"))</f>
      </c>
      <c r="AI9" s="85" t="str">
        <f>IF(AND(A9="",B9=""),"",IF(OR(K9="Yes",K9="No"),"Yes","No"))</f>
      </c>
      <c r="AJ9" s="85" t="str">
        <f>IF(AND(A9="",B9=""),"",IF(OR(L9="Yes",L9="No",L9="Not applicable"),"Yes","No"))</f>
      </c>
      <c r="AK9" s="85" t="str">
        <f>IF(AND(A9="",B9=""),"",IF(OR(M9="Yes",M9="No"),"Yes","No"))</f>
      </c>
      <c r="AL9" s="85" t="str">
        <f>IF(AND(A9="",B9=""),"",IF(OR(N9="Yes",N9="No",N9="Not tested"),"Yes","No"))</f>
      </c>
      <c r="AM9" s="85" t="str">
        <f>IF(AND(A9="",B9=""),"",IF(OR(O9="Yes",O9="No"),"Yes","No"))</f>
      </c>
      <c r="AN9" s="85" t="str">
        <f>IF(AND(A9="",B9=""),"",IF(P9="","No",IF(OR(LOWER(TRIM(P9))="n/a",LOWER(TRIM(P9))="na",LOWER(TRIM(P9))="none",LOWER(TRIM(P9))="unknown",LOWER(TRIM(P9))="tbd",LOWER(TRIM(P9))="todo",LOWER(TRIM(P9))="placeholder",LOWER(TRIM(P9))="test",LOWER(TRIM(P9))="xxx",LOWER(TRIM(P9))="xx",LOWER(TRIM(P9))="x",LOWER(TRIM(P9))="-",LOWER(TRIM(P9))="--",LOWER(TRIM(P9))="---",LOWER(TRIM(P9))=".",LOWER(TRIM(P9))="..",LOWER(TRIM(P9))="...",LOWER(TRIM(P9))="?"),"No","Yes")))</f>
      </c>
      <c r="AO9" s="85" t="str">
        <f>IF(AND(A9="",B9=""),"",IF(Q9="","No",IF(OR(LOWER(TRIM(Q9))="n/a",LOWER(TRIM(Q9))="na",LOWER(TRIM(Q9))="none",LOWER(TRIM(Q9))="unknown",LOWER(TRIM(Q9))="tbd",LOWER(TRIM(Q9))="todo",LOWER(TRIM(Q9))="placeholder",LOWER(TRIM(Q9))="test",LOWER(TRIM(Q9))="xxx",LOWER(TRIM(Q9))="xx",LOWER(TRIM(Q9))="x",LOWER(TRIM(Q9))="-",LOWER(TRIM(Q9))="--",LOWER(TRIM(Q9))="---",LOWER(TRIM(Q9))=".",LOWER(TRIM(Q9))="..",LOWER(TRIM(Q9))="...",LOWER(TRIM(Q9))="?"),"No","Yes")))</f>
      </c>
      <c r="AP9" s="85" t="str">
        <f>IF(AND(A9="",B9=""),"",IF(OR(S9="Approved by the recorded reviewer",S9="Not approved"),"Yes","No"))</f>
      </c>
      <c r="AQ9" s="85" t="str">
        <f>IF(AND(A9="",B9=""),"",IF(K9="Yes","CRITICAL_GATE_FAILED_OR_MISSING",IF(J9="No","GATE_CONTRACT_NOT_DEFINED","COMPENSATION_RULE_UNSAFE")))</f>
      </c>
      <c r="AR9" s="85" t="str">
        <f>IF(AND(A9="",B9=""),"",IF(H9="No","WEIGHT_RATIONALE_MISSING",IF(AG9="No","WEIGHT_TOTAL_INVALID",IF(OR(M9="No",N9="Not tested"),"SENSITIVITY_NOT_TESTED","RANKING_UNSTABLE"))))</f>
      </c>
      <c r="AS9" s="85" t="str">
        <f>IF(AND(A9="",B9=""),"",IF(OR(AB9="No",AC9="No",AD9="No",AE9="No",AF9="No",AH9="No",AI9="No",AJ9="No",AK9="No",AL9="No",AM9="No",AP9="No"),"INVALID_CONTROLLED_INPUT",IF(OR(AA9="No",AN9="No",AO9="No"),"REQUIRED_TEXT_MISSING",IF(C9="Estimate probability","MODEL_PURPOSE_UNSUPPORTED",IF(O9="Yes","CONTRADICTION_REVIEW_REQUIRED",IF(E9="No","INPUTS_NOT_VISIBLE","EVIDENCE_STATES_NOT_DISCLOSED"))))))</f>
      </c>
      <c r="AT9" t="str">
        <f>IF(A9="","",COUNTIFS('Criteria Register'!$A$4:$A$504,A9,'Criteria Register'!$X$4:$X$504,"INVALID_CONTROLLED_INPUT")+COUNTIFS('Criteria Register'!$A$4:$A$504,A9,'Criteria Register'!$N$4:$N$504,"Invalid",'Criteria Register'!$X$4:$X$504,"VALID"))</f>
      </c>
      <c r="AU9" t="str">
        <f>IF(A9="","",COUNTIFS('Criteria Register'!$A$4:$A$504,A9,'Criteria Register'!$P$4:$P$504,"&lt;&gt;None",'Criteria Register'!$R$4:$R$504,"No",'Criteria Register'!$X$4:$X$504,"VALID"))</f>
      </c>
      <c r="AV9" t="str">
        <f>IF(A9="","",COUNTIFS('Criteria Register'!$A$4:$A$504,A9,'Criteria Register'!$S$4:$S$504,"Open",'Criteria Register'!$X$4:$X$504,"VALID"))</f>
      </c>
    </row>
    <row r="10">
      <c r="A10" s="93"/>
      <c r="B10" s="93"/>
      <c r="C10" s="93"/>
      <c r="D10" s="93"/>
      <c r="E10" s="93"/>
      <c r="F10" s="93"/>
      <c r="G10" s="93"/>
      <c r="H10" s="93"/>
      <c r="I10" s="74" t="str">
        <f>IF(A10="","",SUMIFS('Criteria Register'!$I$4:$I$504,'Criteria Register'!$A$4:$A$504,A10,'Criteria Register'!$X$4:$X$504,"VALID",'Criteria Register'!$N$4:$N$504,"&lt;&gt;Not applicable",'Criteria Register'!$N$4:$N$504,"&lt;&gt;Excluded with rationale",'Criteria Register'!$N$4:$N$504,"&lt;&gt;Invalid"))</f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62" t="str">
        <f>IF(V10="","",IF(V10="DECOMPOSABLE_BOUNDED","Decomposable and bounded",IF(V10="MODEL_PURPOSE_UNSUPPORTED","Score not decision-ready",IF(V10="INPUTS_NOT_VISIBLE","Score not decision-ready",IF(V10="EVIDENCE_STATES_NOT_DISCLOSED","Score not decision-ready",IF(V10="MISSING_DATA_TREATMENT_UNSAFE","Missing-data treatment unsafe",IF(V10="CRITICAL_GATE_FAILED_OR_MISSING","Critical gate missing",IF(V10="GATE_CONTRACT_NOT_DEFINED","Critical gate missing",IF(V10="COMPENSATION_RULE_UNSAFE","Critical gate missing",IF(V10="WEIGHT_RATIONALE_MISSING","Sensitivity review required",IF(V10="WEIGHT_TOTAL_INVALID","Sensitivity review required",IF(V10="SENSITIVITY_NOT_TESTED","Sensitivity review required",IF(V10="RANKING_UNSTABLE","Sensitivity review required",IF(V10="CONTRADICTION_REVIEW_REQUIRED","Score not decision-ready",IF(V10="REQUIRED_TEXT_MISSING","Score not decision-ready",IF(V10="INVALID_CONTROLLED_INPUT","Score not decision-ready",IF(V10="INVALID_CRITERION_INPUT","Score not decision-ready","")))))))))))))))))</f>
      </c>
      <c r="V10" s="62" t="str">
        <f>IF(AND(A10="",B10=""),"",IF(OR(AB10="No",AC10="No",AD10="No",AE10="No",AF10="No",AH10="No",AI10="No",AJ10="No",AK10="No",AL10="No",AM10="No",AP10="No"),"INVALID_CONTROLLED_INPUT",IF(OR(AA10="No",AN10="No",AO10="No"),"REQUIRED_TEXT_MISSING",IF(AT10&gt;0,"INVALID_CRITERION_INPUT",IF(C10="Estimate probability","MODEL_PURPOSE_UNSUPPORTED",IF(OR(O10="Yes",AV10&gt;0),"CONTRADICTION_REVIEW_REQUIRED",IF(G10="No","MISSING_DATA_TREATMENT_UNSAFE",IF(OR(K10="Yes",AU10&gt;0),"CRITICAL_GATE_FAILED_OR_MISSING",IF(J10="No","GATE_CONTRACT_NOT_DEFINED",IF(L10="Yes","COMPENSATION_RULE_UNSAFE",IF(E10="No","INPUTS_NOT_VISIBLE",IF(F10="No","EVIDENCE_STATES_NOT_DISCLOSED",IF(H10="No","WEIGHT_RATIONALE_MISSING",IF(AG10="No","WEIGHT_TOTAL_INVALID",IF(OR(M10="No",N10="Not tested"),"SENSITIVITY_NOT_TESTED",IF(N10="Yes","RANKING_UNSTABLE","DECOMPOSABLE_BOUNDED"))))))))))))))))</f>
      </c>
      <c r="W10" s="62" t="str">
        <f>IF(V10="","",IF(V10="DECOMPOSABLE_BOUNDED","Use the score as one decision aid with the recorded model version, limitations and reopen condition.",IF(V10="MODEL_PURPOSE_UNSUPPORTED","Describe the model as a score or index unless predictive calibration is separately established.",IF(V10="INPUTS_NOT_VISIBLE","Use the current total only as a prompt for model reconstruction.",IF(V10="EVIDENCE_STATES_NOT_DISCLOSED","Use the current total only as a prompt for model reconstruction.",IF(V10="MISSING_DATA_TREATMENT_UNSAFE","State that the score is incomplete and identify the affected inputs.",IF(V10="CRITICAL_GATE_FAILED_OR_MISSING","Report the total only beside the failed or missing gate.",IF(V10="GATE_CONTRACT_NOT_DEFINED","Report the total only beside the failed or missing gate.",IF(V10="COMPENSATION_RULE_UNSAFE","Report the total only beside the failed or missing gate.",IF(V10="WEIGHT_RATIONALE_MISSING","Describe the baseline result as provisional and disclose the decisive assumptions.",IF(V10="WEIGHT_TOTAL_INVALID","Describe the baseline result as provisional and disclose the decisive assumptions.",IF(V10="SENSITIVITY_NOT_TESTED","Describe the baseline result as provisional and disclose the decisive assumptions.",IF(V10="RANKING_UNSTABLE","Describe the baseline result as provisional and disclose the decisive assumptions.",IF(V10="CONTRADICTION_REVIEW_REQUIRED","Preserve the score as provisional beside the contradiction.",IF(V10="REQUIRED_TEXT_MISSING","Complete the missing record.",IF(V10="INVALID_CONTROLLED_INPUT","Use only the controlled vocabulary.",IF(V10="INVALID_CRITERION_INPUT","Use the register only to identify and correct the invalid criteria.","")))))))))))))))))</f>
      </c>
      <c r="X10" s="62" t="str">
        <f>IF(V10="","",IF(V10="DECOMPOSABLE_BOUNDED","Do not present the total as evidence, certainty, probability or an automatic instruction.",IF(V10="MODEL_PURPOSE_UNSUPPORTED","Do not present the total as the probability of winning, failure or market response.",IF(V10="INPUTS_NOT_VISIBLE","Do not rank, allocate, approve or claim probability from the current score.",IF(V10="EVIDENCE_STATES_NOT_DISCLOSED","Do not rank, allocate, approve or claim probability from the current score.",IF(V10="MISSING_DATA_TREATMENT_UNSAFE","Do not replace missing knowledge with a neutral-looking number.",IF(V10="CRITICAL_GATE_FAILED_OR_MISSING","Do not let the weighted average override the critical condition.",IF(V10="GATE_CONTRACT_NOT_DEFINED","Do not let the weighted average override the critical condition.",IF(V10="COMPENSATION_RULE_UNSAFE","Do not let the weighted average override the critical condition.",IF(V10="WEIGHT_RATIONALE_MISSING","Do not treat the ranking as robust or use extra decimals to imply stability.",IF(V10="WEIGHT_TOTAL_INVALID","Do not treat the ranking as robust or use extra decimals to imply stability.",IF(V10="SENSITIVITY_NOT_TESTED","Do not treat the ranking as robust or use extra decimals to imply stability.",IF(V10="RANKING_UNSTABLE","Do not treat the ranking as robust or use extra decimals to imply stability.",IF(V10="CONTRADICTION_REVIEW_REQUIRED","Do not hide disagreement inside an average.",IF(V10="REQUIRED_TEXT_MISSING","Do not use a score without a meaningful decision, owner and reviewer.",IF(V10="INVALID_CONTROLLED_INPUT","Do not interpret outputs generated from unsupported categories.",IF(V10="INVALID_CRITERION_INPUT","Do not calculate, compare or interpret a model that contains invalid criterion inputs.","")))))))))))))))))</f>
      </c>
      <c r="Y10" s="62" t="str">
        <f>IF(V10="","",IF(V10="DECOMPOSABLE_BOUNDED","Proceed with the bounded interpretation and preserve the component record.",IF(V10="MODEL_PURPOSE_UNSUPPORTED","Use a validated predictive model or change the score purpose.",IF(V10="INPUTS_NOT_VISIBLE","Decompose and reconstruct the model before use.",IF(V10="EVIDENCE_STATES_NOT_DISCLOSED","Apply “Observed, Inferred and Unresolved Evidence” to every active input.",IF(V10="MISSING_DATA_TREATMENT_UNSAFE","Correct the treatment, obtain evidence or report a bounded range.",IF(V10="CRITICAL_GATE_FAILED_OR_MISSING","Define or resolve the veto, floor or cap before interpreting the total.",IF(V10="GATE_CONTRACT_NOT_DEFINED","Define or resolve the veto, floor or cap before interpreting the total.",IF(V10="COMPENSATION_RULE_UNSAFE","Define or resolve the veto, floor or cap before interpreting the total.",IF(V10="WEIGHT_RATIONALE_MISSING","Run and record the required sensitivity scenarios before acting.",IF(V10="WEIGHT_TOTAL_INVALID","Correct the active denominator and rerun the model.",IF(V10="SENSITIVITY_NOT_TESTED","Run and record the required sensitivity scenarios before acting.",IF(V10="RANKING_UNSTABLE","Treat the result as unstable and resolve the decisive assumptions.",IF(V10="CONTRADICTION_REVIEW_REQUIRED","Apply “How to Handle Contradictory Competitor Evidence” before final interpretation.",IF(V10="REQUIRED_TEXT_MISSING","Replace placeholders with the exact record.",IF(V10="INVALID_CONTROLLED_INPUT","Correct the invalid controlled input.",IF(V10="INVALID_CRITERION_INPUT","Correct the invalid criterion values; then recalculate the model and its active denominator.","")))))))))))))))))</f>
      </c>
      <c r="Z10" s="62" t="str">
        <f>IF(U10="","","SERPIFAI Score Integrity Method v1.0.0")</f>
      </c>
      <c r="AA10" s="85" t="str">
        <f>IF(AND(A10="",B10=""),"",IF(B10="","No",IF(OR(LOWER(TRIM(B10))="n/a",LOWER(TRIM(B10))="na",LOWER(TRIM(B10))="none",LOWER(TRIM(B10))="unknown",LOWER(TRIM(B10))="tbd",LOWER(TRIM(B10))="todo",LOWER(TRIM(B10))="placeholder",LOWER(TRIM(B10))="test",LOWER(TRIM(B10))="xxx",LOWER(TRIM(B10))="xx",LOWER(TRIM(B10))="x",LOWER(TRIM(B10))="-",LOWER(TRIM(B10))="--",LOWER(TRIM(B10))="---",LOWER(TRIM(B10))=".",LOWER(TRIM(B10))="..",LOWER(TRIM(B10))="...",LOWER(TRIM(B10))="?"),"No","Yes")))</f>
      </c>
      <c r="AB10" s="85" t="str">
        <f>IF(AND(A10="",B10=""),"",IF(OR(C10="Describe",C10="Rank",C10="Screen",C10="Prioritise",C10="Trigger review",C10="Allocate resources",C10="Enforce a gate",C10="Estimate probability"),"Yes","No"))</f>
      </c>
      <c r="AC10" s="85" t="str">
        <f>IF(AND(A10="",B10=""),"",IF(OR(E10="Yes",E10="No"),"Yes","No"))</f>
      </c>
      <c r="AD10" s="85" t="str">
        <f>IF(AND(A10="",B10=""),"",IF(OR(F10="Yes",F10="No"),"Yes","No"))</f>
      </c>
      <c r="AE10" s="85" t="str">
        <f>IF(AND(A10="",B10=""),"",IF(OR(G10="Yes",G10="No"),"Yes","No"))</f>
      </c>
      <c r="AF10" s="85" t="str">
        <f>IF(AND(A10="",B10=""),"",IF(OR(H10="Yes",H10="No"),"Yes","No"))</f>
      </c>
      <c r="AG10" s="85" t="str">
        <f>IF(AND(A10="",B10=""),"",IF(ABS(I10-100)&lt;0.0001,"Yes","No"))</f>
      </c>
      <c r="AH10" s="85" t="str">
        <f>IF(AND(A10="",B10=""),"",IF(OR(J10="Yes",J10="No",J10="Not applicable"),"Yes","No"))</f>
      </c>
      <c r="AI10" s="85" t="str">
        <f>IF(AND(A10="",B10=""),"",IF(OR(K10="Yes",K10="No"),"Yes","No"))</f>
      </c>
      <c r="AJ10" s="85" t="str">
        <f>IF(AND(A10="",B10=""),"",IF(OR(L10="Yes",L10="No",L10="Not applicable"),"Yes","No"))</f>
      </c>
      <c r="AK10" s="85" t="str">
        <f>IF(AND(A10="",B10=""),"",IF(OR(M10="Yes",M10="No"),"Yes","No"))</f>
      </c>
      <c r="AL10" s="85" t="str">
        <f>IF(AND(A10="",B10=""),"",IF(OR(N10="Yes",N10="No",N10="Not tested"),"Yes","No"))</f>
      </c>
      <c r="AM10" s="85" t="str">
        <f>IF(AND(A10="",B10=""),"",IF(OR(O10="Yes",O10="No"),"Yes","No"))</f>
      </c>
      <c r="AN10" s="85" t="str">
        <f>IF(AND(A10="",B10=""),"",IF(P10="","No",IF(OR(LOWER(TRIM(P10))="n/a",LOWER(TRIM(P10))="na",LOWER(TRIM(P10))="none",LOWER(TRIM(P10))="unknown",LOWER(TRIM(P10))="tbd",LOWER(TRIM(P10))="todo",LOWER(TRIM(P10))="placeholder",LOWER(TRIM(P10))="test",LOWER(TRIM(P10))="xxx",LOWER(TRIM(P10))="xx",LOWER(TRIM(P10))="x",LOWER(TRIM(P10))="-",LOWER(TRIM(P10))="--",LOWER(TRIM(P10))="---",LOWER(TRIM(P10))=".",LOWER(TRIM(P10))="..",LOWER(TRIM(P10))="...",LOWER(TRIM(P10))="?"),"No","Yes")))</f>
      </c>
      <c r="AO10" s="85" t="str">
        <f>IF(AND(A10="",B10=""),"",IF(Q10="","No",IF(OR(LOWER(TRIM(Q10))="n/a",LOWER(TRIM(Q10))="na",LOWER(TRIM(Q10))="none",LOWER(TRIM(Q10))="unknown",LOWER(TRIM(Q10))="tbd",LOWER(TRIM(Q10))="todo",LOWER(TRIM(Q10))="placeholder",LOWER(TRIM(Q10))="test",LOWER(TRIM(Q10))="xxx",LOWER(TRIM(Q10))="xx",LOWER(TRIM(Q10))="x",LOWER(TRIM(Q10))="-",LOWER(TRIM(Q10))="--",LOWER(TRIM(Q10))="---",LOWER(TRIM(Q10))=".",LOWER(TRIM(Q10))="..",LOWER(TRIM(Q10))="...",LOWER(TRIM(Q10))="?"),"No","Yes")))</f>
      </c>
      <c r="AP10" s="85" t="str">
        <f>IF(AND(A10="",B10=""),"",IF(OR(S10="Approved by the recorded reviewer",S10="Not approved"),"Yes","No"))</f>
      </c>
      <c r="AQ10" s="85" t="str">
        <f>IF(AND(A10="",B10=""),"",IF(K10="Yes","CRITICAL_GATE_FAILED_OR_MISSING",IF(J10="No","GATE_CONTRACT_NOT_DEFINED","COMPENSATION_RULE_UNSAFE")))</f>
      </c>
      <c r="AR10" s="85" t="str">
        <f>IF(AND(A10="",B10=""),"",IF(H10="No","WEIGHT_RATIONALE_MISSING",IF(AG10="No","WEIGHT_TOTAL_INVALID",IF(OR(M10="No",N10="Not tested"),"SENSITIVITY_NOT_TESTED","RANKING_UNSTABLE"))))</f>
      </c>
      <c r="AS10" s="85" t="str">
        <f>IF(AND(A10="",B10=""),"",IF(OR(AB10="No",AC10="No",AD10="No",AE10="No",AF10="No",AH10="No",AI10="No",AJ10="No",AK10="No",AL10="No",AM10="No",AP10="No"),"INVALID_CONTROLLED_INPUT",IF(OR(AA10="No",AN10="No",AO10="No"),"REQUIRED_TEXT_MISSING",IF(C10="Estimate probability","MODEL_PURPOSE_UNSUPPORTED",IF(O10="Yes","CONTRADICTION_REVIEW_REQUIRED",IF(E10="No","INPUTS_NOT_VISIBLE","EVIDENCE_STATES_NOT_DISCLOSED"))))))</f>
      </c>
      <c r="AT10" t="str">
        <f>IF(A10="","",COUNTIFS('Criteria Register'!$A$4:$A$504,A10,'Criteria Register'!$X$4:$X$504,"INVALID_CONTROLLED_INPUT")+COUNTIFS('Criteria Register'!$A$4:$A$504,A10,'Criteria Register'!$N$4:$N$504,"Invalid",'Criteria Register'!$X$4:$X$504,"VALID"))</f>
      </c>
      <c r="AU10" t="str">
        <f>IF(A10="","",COUNTIFS('Criteria Register'!$A$4:$A$504,A10,'Criteria Register'!$P$4:$P$504,"&lt;&gt;None",'Criteria Register'!$R$4:$R$504,"No",'Criteria Register'!$X$4:$X$504,"VALID"))</f>
      </c>
      <c r="AV10" t="str">
        <f>IF(A10="","",COUNTIFS('Criteria Register'!$A$4:$A$504,A10,'Criteria Register'!$S$4:$S$504,"Open",'Criteria Register'!$X$4:$X$504,"VALID"))</f>
      </c>
    </row>
    <row r="11">
      <c r="A11" s="93"/>
      <c r="B11" s="93"/>
      <c r="C11" s="93"/>
      <c r="D11" s="93"/>
      <c r="E11" s="93"/>
      <c r="F11" s="93"/>
      <c r="G11" s="93"/>
      <c r="H11" s="93"/>
      <c r="I11" s="74" t="str">
        <f>IF(A11="","",SUMIFS('Criteria Register'!$I$4:$I$504,'Criteria Register'!$A$4:$A$504,A11,'Criteria Register'!$X$4:$X$504,"VALID",'Criteria Register'!$N$4:$N$504,"&lt;&gt;Not applicable",'Criteria Register'!$N$4:$N$504,"&lt;&gt;Excluded with rationale",'Criteria Register'!$N$4:$N$504,"&lt;&gt;Invalid"))</f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62" t="str">
        <f>IF(V11="","",IF(V11="DECOMPOSABLE_BOUNDED","Decomposable and bounded",IF(V11="MODEL_PURPOSE_UNSUPPORTED","Score not decision-ready",IF(V11="INPUTS_NOT_VISIBLE","Score not decision-ready",IF(V11="EVIDENCE_STATES_NOT_DISCLOSED","Score not decision-ready",IF(V11="MISSING_DATA_TREATMENT_UNSAFE","Missing-data treatment unsafe",IF(V11="CRITICAL_GATE_FAILED_OR_MISSING","Critical gate missing",IF(V11="GATE_CONTRACT_NOT_DEFINED","Critical gate missing",IF(V11="COMPENSATION_RULE_UNSAFE","Critical gate missing",IF(V11="WEIGHT_RATIONALE_MISSING","Sensitivity review required",IF(V11="WEIGHT_TOTAL_INVALID","Sensitivity review required",IF(V11="SENSITIVITY_NOT_TESTED","Sensitivity review required",IF(V11="RANKING_UNSTABLE","Sensitivity review required",IF(V11="CONTRADICTION_REVIEW_REQUIRED","Score not decision-ready",IF(V11="REQUIRED_TEXT_MISSING","Score not decision-ready",IF(V11="INVALID_CONTROLLED_INPUT","Score not decision-ready",IF(V11="INVALID_CRITERION_INPUT","Score not decision-ready","")))))))))))))))))</f>
      </c>
      <c r="V11" s="62" t="str">
        <f>IF(AND(A11="",B11=""),"",IF(OR(AB11="No",AC11="No",AD11="No",AE11="No",AF11="No",AH11="No",AI11="No",AJ11="No",AK11="No",AL11="No",AM11="No",AP11="No"),"INVALID_CONTROLLED_INPUT",IF(OR(AA11="No",AN11="No",AO11="No"),"REQUIRED_TEXT_MISSING",IF(AT11&gt;0,"INVALID_CRITERION_INPUT",IF(C11="Estimate probability","MODEL_PURPOSE_UNSUPPORTED",IF(OR(O11="Yes",AV11&gt;0),"CONTRADICTION_REVIEW_REQUIRED",IF(G11="No","MISSING_DATA_TREATMENT_UNSAFE",IF(OR(K11="Yes",AU11&gt;0),"CRITICAL_GATE_FAILED_OR_MISSING",IF(J11="No","GATE_CONTRACT_NOT_DEFINED",IF(L11="Yes","COMPENSATION_RULE_UNSAFE",IF(E11="No","INPUTS_NOT_VISIBLE",IF(F11="No","EVIDENCE_STATES_NOT_DISCLOSED",IF(H11="No","WEIGHT_RATIONALE_MISSING",IF(AG11="No","WEIGHT_TOTAL_INVALID",IF(OR(M11="No",N11="Not tested"),"SENSITIVITY_NOT_TESTED",IF(N11="Yes","RANKING_UNSTABLE","DECOMPOSABLE_BOUNDED"))))))))))))))))</f>
      </c>
      <c r="W11" s="62" t="str">
        <f>IF(V11="","",IF(V11="DECOMPOSABLE_BOUNDED","Use the score as one decision aid with the recorded model version, limitations and reopen condition.",IF(V11="MODEL_PURPOSE_UNSUPPORTED","Describe the model as a score or index unless predictive calibration is separately established.",IF(V11="INPUTS_NOT_VISIBLE","Use the current total only as a prompt for model reconstruction.",IF(V11="EVIDENCE_STATES_NOT_DISCLOSED","Use the current total only as a prompt for model reconstruction.",IF(V11="MISSING_DATA_TREATMENT_UNSAFE","State that the score is incomplete and identify the affected inputs.",IF(V11="CRITICAL_GATE_FAILED_OR_MISSING","Report the total only beside the failed or missing gate.",IF(V11="GATE_CONTRACT_NOT_DEFINED","Report the total only beside the failed or missing gate.",IF(V11="COMPENSATION_RULE_UNSAFE","Report the total only beside the failed or missing gate.",IF(V11="WEIGHT_RATIONALE_MISSING","Describe the baseline result as provisional and disclose the decisive assumptions.",IF(V11="WEIGHT_TOTAL_INVALID","Describe the baseline result as provisional and disclose the decisive assumptions.",IF(V11="SENSITIVITY_NOT_TESTED","Describe the baseline result as provisional and disclose the decisive assumptions.",IF(V11="RANKING_UNSTABLE","Describe the baseline result as provisional and disclose the decisive assumptions.",IF(V11="CONTRADICTION_REVIEW_REQUIRED","Preserve the score as provisional beside the contradiction.",IF(V11="REQUIRED_TEXT_MISSING","Complete the missing record.",IF(V11="INVALID_CONTROLLED_INPUT","Use only the controlled vocabulary.",IF(V11="INVALID_CRITERION_INPUT","Use the register only to identify and correct the invalid criteria.","")))))))))))))))))</f>
      </c>
      <c r="X11" s="62" t="str">
        <f>IF(V11="","",IF(V11="DECOMPOSABLE_BOUNDED","Do not present the total as evidence, certainty, probability or an automatic instruction.",IF(V11="MODEL_PURPOSE_UNSUPPORTED","Do not present the total as the probability of winning, failure or market response.",IF(V11="INPUTS_NOT_VISIBLE","Do not rank, allocate, approve or claim probability from the current score.",IF(V11="EVIDENCE_STATES_NOT_DISCLOSED","Do not rank, allocate, approve or claim probability from the current score.",IF(V11="MISSING_DATA_TREATMENT_UNSAFE","Do not replace missing knowledge with a neutral-looking number.",IF(V11="CRITICAL_GATE_FAILED_OR_MISSING","Do not let the weighted average override the critical condition.",IF(V11="GATE_CONTRACT_NOT_DEFINED","Do not let the weighted average override the critical condition.",IF(V11="COMPENSATION_RULE_UNSAFE","Do not let the weighted average override the critical condition.",IF(V11="WEIGHT_RATIONALE_MISSING","Do not treat the ranking as robust or use extra decimals to imply stability.",IF(V11="WEIGHT_TOTAL_INVALID","Do not treat the ranking as robust or use extra decimals to imply stability.",IF(V11="SENSITIVITY_NOT_TESTED","Do not treat the ranking as robust or use extra decimals to imply stability.",IF(V11="RANKING_UNSTABLE","Do not treat the ranking as robust or use extra decimals to imply stability.",IF(V11="CONTRADICTION_REVIEW_REQUIRED","Do not hide disagreement inside an average.",IF(V11="REQUIRED_TEXT_MISSING","Do not use a score without a meaningful decision, owner and reviewer.",IF(V11="INVALID_CONTROLLED_INPUT","Do not interpret outputs generated from unsupported categories.",IF(V11="INVALID_CRITERION_INPUT","Do not calculate, compare or interpret a model that contains invalid criterion inputs.","")))))))))))))))))</f>
      </c>
      <c r="Y11" s="62" t="str">
        <f>IF(V11="","",IF(V11="DECOMPOSABLE_BOUNDED","Proceed with the bounded interpretation and preserve the component record.",IF(V11="MODEL_PURPOSE_UNSUPPORTED","Use a validated predictive model or change the score purpose.",IF(V11="INPUTS_NOT_VISIBLE","Decompose and reconstruct the model before use.",IF(V11="EVIDENCE_STATES_NOT_DISCLOSED","Apply “Observed, Inferred and Unresolved Evidence” to every active input.",IF(V11="MISSING_DATA_TREATMENT_UNSAFE","Correct the treatment, obtain evidence or report a bounded range.",IF(V11="CRITICAL_GATE_FAILED_OR_MISSING","Define or resolve the veto, floor or cap before interpreting the total.",IF(V11="GATE_CONTRACT_NOT_DEFINED","Define or resolve the veto, floor or cap before interpreting the total.",IF(V11="COMPENSATION_RULE_UNSAFE","Define or resolve the veto, floor or cap before interpreting the total.",IF(V11="WEIGHT_RATIONALE_MISSING","Run and record the required sensitivity scenarios before acting.",IF(V11="WEIGHT_TOTAL_INVALID","Correct the active denominator and rerun the model.",IF(V11="SENSITIVITY_NOT_TESTED","Run and record the required sensitivity scenarios before acting.",IF(V11="RANKING_UNSTABLE","Treat the result as unstable and resolve the decisive assumptions.",IF(V11="CONTRADICTION_REVIEW_REQUIRED","Apply “How to Handle Contradictory Competitor Evidence” before final interpretation.",IF(V11="REQUIRED_TEXT_MISSING","Replace placeholders with the exact record.",IF(V11="INVALID_CONTROLLED_INPUT","Correct the invalid controlled input.",IF(V11="INVALID_CRITERION_INPUT","Correct the invalid criterion values; then recalculate the model and its active denominator.","")))))))))))))))))</f>
      </c>
      <c r="Z11" s="62" t="str">
        <f>IF(U11="","","SERPIFAI Score Integrity Method v1.0.0")</f>
      </c>
      <c r="AA11" s="85" t="str">
        <f>IF(AND(A11="",B11=""),"",IF(B11="","No",IF(OR(LOWER(TRIM(B11))="n/a",LOWER(TRIM(B11))="na",LOWER(TRIM(B11))="none",LOWER(TRIM(B11))="unknown",LOWER(TRIM(B11))="tbd",LOWER(TRIM(B11))="todo",LOWER(TRIM(B11))="placeholder",LOWER(TRIM(B11))="test",LOWER(TRIM(B11))="xxx",LOWER(TRIM(B11))="xx",LOWER(TRIM(B11))="x",LOWER(TRIM(B11))="-",LOWER(TRIM(B11))="--",LOWER(TRIM(B11))="---",LOWER(TRIM(B11))=".",LOWER(TRIM(B11))="..",LOWER(TRIM(B11))="...",LOWER(TRIM(B11))="?"),"No","Yes")))</f>
      </c>
      <c r="AB11" s="85" t="str">
        <f>IF(AND(A11="",B11=""),"",IF(OR(C11="Describe",C11="Rank",C11="Screen",C11="Prioritise",C11="Trigger review",C11="Allocate resources",C11="Enforce a gate",C11="Estimate probability"),"Yes","No"))</f>
      </c>
      <c r="AC11" s="85" t="str">
        <f>IF(AND(A11="",B11=""),"",IF(OR(E11="Yes",E11="No"),"Yes","No"))</f>
      </c>
      <c r="AD11" s="85" t="str">
        <f>IF(AND(A11="",B11=""),"",IF(OR(F11="Yes",F11="No"),"Yes","No"))</f>
      </c>
      <c r="AE11" s="85" t="str">
        <f>IF(AND(A11="",B11=""),"",IF(OR(G11="Yes",G11="No"),"Yes","No"))</f>
      </c>
      <c r="AF11" s="85" t="str">
        <f>IF(AND(A11="",B11=""),"",IF(OR(H11="Yes",H11="No"),"Yes","No"))</f>
      </c>
      <c r="AG11" s="85" t="str">
        <f>IF(AND(A11="",B11=""),"",IF(ABS(I11-100)&lt;0.0001,"Yes","No"))</f>
      </c>
      <c r="AH11" s="85" t="str">
        <f>IF(AND(A11="",B11=""),"",IF(OR(J11="Yes",J11="No",J11="Not applicable"),"Yes","No"))</f>
      </c>
      <c r="AI11" s="85" t="str">
        <f>IF(AND(A11="",B11=""),"",IF(OR(K11="Yes",K11="No"),"Yes","No"))</f>
      </c>
      <c r="AJ11" s="85" t="str">
        <f>IF(AND(A11="",B11=""),"",IF(OR(L11="Yes",L11="No",L11="Not applicable"),"Yes","No"))</f>
      </c>
      <c r="AK11" s="85" t="str">
        <f>IF(AND(A11="",B11=""),"",IF(OR(M11="Yes",M11="No"),"Yes","No"))</f>
      </c>
      <c r="AL11" s="85" t="str">
        <f>IF(AND(A11="",B11=""),"",IF(OR(N11="Yes",N11="No",N11="Not tested"),"Yes","No"))</f>
      </c>
      <c r="AM11" s="85" t="str">
        <f>IF(AND(A11="",B11=""),"",IF(OR(O11="Yes",O11="No"),"Yes","No"))</f>
      </c>
      <c r="AN11" s="85" t="str">
        <f>IF(AND(A11="",B11=""),"",IF(P11="","No",IF(OR(LOWER(TRIM(P11))="n/a",LOWER(TRIM(P11))="na",LOWER(TRIM(P11))="none",LOWER(TRIM(P11))="unknown",LOWER(TRIM(P11))="tbd",LOWER(TRIM(P11))="todo",LOWER(TRIM(P11))="placeholder",LOWER(TRIM(P11))="test",LOWER(TRIM(P11))="xxx",LOWER(TRIM(P11))="xx",LOWER(TRIM(P11))="x",LOWER(TRIM(P11))="-",LOWER(TRIM(P11))="--",LOWER(TRIM(P11))="---",LOWER(TRIM(P11))=".",LOWER(TRIM(P11))="..",LOWER(TRIM(P11))="...",LOWER(TRIM(P11))="?"),"No","Yes")))</f>
      </c>
      <c r="AO11" s="85" t="str">
        <f>IF(AND(A11="",B11=""),"",IF(Q11="","No",IF(OR(LOWER(TRIM(Q11))="n/a",LOWER(TRIM(Q11))="na",LOWER(TRIM(Q11))="none",LOWER(TRIM(Q11))="unknown",LOWER(TRIM(Q11))="tbd",LOWER(TRIM(Q11))="todo",LOWER(TRIM(Q11))="placeholder",LOWER(TRIM(Q11))="test",LOWER(TRIM(Q11))="xxx",LOWER(TRIM(Q11))="xx",LOWER(TRIM(Q11))="x",LOWER(TRIM(Q11))="-",LOWER(TRIM(Q11))="--",LOWER(TRIM(Q11))="---",LOWER(TRIM(Q11))=".",LOWER(TRIM(Q11))="..",LOWER(TRIM(Q11))="...",LOWER(TRIM(Q11))="?"),"No","Yes")))</f>
      </c>
      <c r="AP11" s="85" t="str">
        <f>IF(AND(A11="",B11=""),"",IF(OR(S11="Approved by the recorded reviewer",S11="Not approved"),"Yes","No"))</f>
      </c>
      <c r="AQ11" s="85" t="str">
        <f>IF(AND(A11="",B11=""),"",IF(K11="Yes","CRITICAL_GATE_FAILED_OR_MISSING",IF(J11="No","GATE_CONTRACT_NOT_DEFINED","COMPENSATION_RULE_UNSAFE")))</f>
      </c>
      <c r="AR11" s="85" t="str">
        <f>IF(AND(A11="",B11=""),"",IF(H11="No","WEIGHT_RATIONALE_MISSING",IF(AG11="No","WEIGHT_TOTAL_INVALID",IF(OR(M11="No",N11="Not tested"),"SENSITIVITY_NOT_TESTED","RANKING_UNSTABLE"))))</f>
      </c>
      <c r="AS11" s="85" t="str">
        <f>IF(AND(A11="",B11=""),"",IF(OR(AB11="No",AC11="No",AD11="No",AE11="No",AF11="No",AH11="No",AI11="No",AJ11="No",AK11="No",AL11="No",AM11="No",AP11="No"),"INVALID_CONTROLLED_INPUT",IF(OR(AA11="No",AN11="No",AO11="No"),"REQUIRED_TEXT_MISSING",IF(C11="Estimate probability","MODEL_PURPOSE_UNSUPPORTED",IF(O11="Yes","CONTRADICTION_REVIEW_REQUIRED",IF(E11="No","INPUTS_NOT_VISIBLE","EVIDENCE_STATES_NOT_DISCLOSED"))))))</f>
      </c>
      <c r="AT11" t="str">
        <f>IF(A11="","",COUNTIFS('Criteria Register'!$A$4:$A$504,A11,'Criteria Register'!$X$4:$X$504,"INVALID_CONTROLLED_INPUT")+COUNTIFS('Criteria Register'!$A$4:$A$504,A11,'Criteria Register'!$N$4:$N$504,"Invalid",'Criteria Register'!$X$4:$X$504,"VALID"))</f>
      </c>
      <c r="AU11" t="str">
        <f>IF(A11="","",COUNTIFS('Criteria Register'!$A$4:$A$504,A11,'Criteria Register'!$P$4:$P$504,"&lt;&gt;None",'Criteria Register'!$R$4:$R$504,"No",'Criteria Register'!$X$4:$X$504,"VALID"))</f>
      </c>
      <c r="AV11" t="str">
        <f>IF(A11="","",COUNTIFS('Criteria Register'!$A$4:$A$504,A11,'Criteria Register'!$S$4:$S$504,"Open",'Criteria Register'!$X$4:$X$504,"VALID"))</f>
      </c>
    </row>
    <row r="12">
      <c r="A12" s="93"/>
      <c r="B12" s="93"/>
      <c r="C12" s="93"/>
      <c r="D12" s="93"/>
      <c r="E12" s="93"/>
      <c r="F12" s="93"/>
      <c r="G12" s="93"/>
      <c r="H12" s="93"/>
      <c r="I12" s="74" t="str">
        <f>IF(A12="","",SUMIFS('Criteria Register'!$I$4:$I$504,'Criteria Register'!$A$4:$A$504,A12,'Criteria Register'!$X$4:$X$504,"VALID",'Criteria Register'!$N$4:$N$504,"&lt;&gt;Not applicable",'Criteria Register'!$N$4:$N$504,"&lt;&gt;Excluded with rationale",'Criteria Register'!$N$4:$N$504,"&lt;&gt;Invalid"))</f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62" t="str">
        <f>IF(V12="","",IF(V12="DECOMPOSABLE_BOUNDED","Decomposable and bounded",IF(V12="MODEL_PURPOSE_UNSUPPORTED","Score not decision-ready",IF(V12="INPUTS_NOT_VISIBLE","Score not decision-ready",IF(V12="EVIDENCE_STATES_NOT_DISCLOSED","Score not decision-ready",IF(V12="MISSING_DATA_TREATMENT_UNSAFE","Missing-data treatment unsafe",IF(V12="CRITICAL_GATE_FAILED_OR_MISSING","Critical gate missing",IF(V12="GATE_CONTRACT_NOT_DEFINED","Critical gate missing",IF(V12="COMPENSATION_RULE_UNSAFE","Critical gate missing",IF(V12="WEIGHT_RATIONALE_MISSING","Sensitivity review required",IF(V12="WEIGHT_TOTAL_INVALID","Sensitivity review required",IF(V12="SENSITIVITY_NOT_TESTED","Sensitivity review required",IF(V12="RANKING_UNSTABLE","Sensitivity review required",IF(V12="CONTRADICTION_REVIEW_REQUIRED","Score not decision-ready",IF(V12="REQUIRED_TEXT_MISSING","Score not decision-ready",IF(V12="INVALID_CONTROLLED_INPUT","Score not decision-ready",IF(V12="INVALID_CRITERION_INPUT","Score not decision-ready","")))))))))))))))))</f>
      </c>
      <c r="V12" s="62" t="str">
        <f>IF(AND(A12="",B12=""),"",IF(OR(AB12="No",AC12="No",AD12="No",AE12="No",AF12="No",AH12="No",AI12="No",AJ12="No",AK12="No",AL12="No",AM12="No",AP12="No"),"INVALID_CONTROLLED_INPUT",IF(OR(AA12="No",AN12="No",AO12="No"),"REQUIRED_TEXT_MISSING",IF(AT12&gt;0,"INVALID_CRITERION_INPUT",IF(C12="Estimate probability","MODEL_PURPOSE_UNSUPPORTED",IF(OR(O12="Yes",AV12&gt;0),"CONTRADICTION_REVIEW_REQUIRED",IF(G12="No","MISSING_DATA_TREATMENT_UNSAFE",IF(OR(K12="Yes",AU12&gt;0),"CRITICAL_GATE_FAILED_OR_MISSING",IF(J12="No","GATE_CONTRACT_NOT_DEFINED",IF(L12="Yes","COMPENSATION_RULE_UNSAFE",IF(E12="No","INPUTS_NOT_VISIBLE",IF(F12="No","EVIDENCE_STATES_NOT_DISCLOSED",IF(H12="No","WEIGHT_RATIONALE_MISSING",IF(AG12="No","WEIGHT_TOTAL_INVALID",IF(OR(M12="No",N12="Not tested"),"SENSITIVITY_NOT_TESTED",IF(N12="Yes","RANKING_UNSTABLE","DECOMPOSABLE_BOUNDED"))))))))))))))))</f>
      </c>
      <c r="W12" s="62" t="str">
        <f>IF(V12="","",IF(V12="DECOMPOSABLE_BOUNDED","Use the score as one decision aid with the recorded model version, limitations and reopen condition.",IF(V12="MODEL_PURPOSE_UNSUPPORTED","Describe the model as a score or index unless predictive calibration is separately established.",IF(V12="INPUTS_NOT_VISIBLE","Use the current total only as a prompt for model reconstruction.",IF(V12="EVIDENCE_STATES_NOT_DISCLOSED","Use the current total only as a prompt for model reconstruction.",IF(V12="MISSING_DATA_TREATMENT_UNSAFE","State that the score is incomplete and identify the affected inputs.",IF(V12="CRITICAL_GATE_FAILED_OR_MISSING","Report the total only beside the failed or missing gate.",IF(V12="GATE_CONTRACT_NOT_DEFINED","Report the total only beside the failed or missing gate.",IF(V12="COMPENSATION_RULE_UNSAFE","Report the total only beside the failed or missing gate.",IF(V12="WEIGHT_RATIONALE_MISSING","Describe the baseline result as provisional and disclose the decisive assumptions.",IF(V12="WEIGHT_TOTAL_INVALID","Describe the baseline result as provisional and disclose the decisive assumptions.",IF(V12="SENSITIVITY_NOT_TESTED","Describe the baseline result as provisional and disclose the decisive assumptions.",IF(V12="RANKING_UNSTABLE","Describe the baseline result as provisional and disclose the decisive assumptions.",IF(V12="CONTRADICTION_REVIEW_REQUIRED","Preserve the score as provisional beside the contradiction.",IF(V12="REQUIRED_TEXT_MISSING","Complete the missing record.",IF(V12="INVALID_CONTROLLED_INPUT","Use only the controlled vocabulary.",IF(V12="INVALID_CRITERION_INPUT","Use the register only to identify and correct the invalid criteria.","")))))))))))))))))</f>
      </c>
      <c r="X12" s="62" t="str">
        <f>IF(V12="","",IF(V12="DECOMPOSABLE_BOUNDED","Do not present the total as evidence, certainty, probability or an automatic instruction.",IF(V12="MODEL_PURPOSE_UNSUPPORTED","Do not present the total as the probability of winning, failure or market response.",IF(V12="INPUTS_NOT_VISIBLE","Do not rank, allocate, approve or claim probability from the current score.",IF(V12="EVIDENCE_STATES_NOT_DISCLOSED","Do not rank, allocate, approve or claim probability from the current score.",IF(V12="MISSING_DATA_TREATMENT_UNSAFE","Do not replace missing knowledge with a neutral-looking number.",IF(V12="CRITICAL_GATE_FAILED_OR_MISSING","Do not let the weighted average override the critical condition.",IF(V12="GATE_CONTRACT_NOT_DEFINED","Do not let the weighted average override the critical condition.",IF(V12="COMPENSATION_RULE_UNSAFE","Do not let the weighted average override the critical condition.",IF(V12="WEIGHT_RATIONALE_MISSING","Do not treat the ranking as robust or use extra decimals to imply stability.",IF(V12="WEIGHT_TOTAL_INVALID","Do not treat the ranking as robust or use extra decimals to imply stability.",IF(V12="SENSITIVITY_NOT_TESTED","Do not treat the ranking as robust or use extra decimals to imply stability.",IF(V12="RANKING_UNSTABLE","Do not treat the ranking as robust or use extra decimals to imply stability.",IF(V12="CONTRADICTION_REVIEW_REQUIRED","Do not hide disagreement inside an average.",IF(V12="REQUIRED_TEXT_MISSING","Do not use a score without a meaningful decision, owner and reviewer.",IF(V12="INVALID_CONTROLLED_INPUT","Do not interpret outputs generated from unsupported categories.",IF(V12="INVALID_CRITERION_INPUT","Do not calculate, compare or interpret a model that contains invalid criterion inputs.","")))))))))))))))))</f>
      </c>
      <c r="Y12" s="62" t="str">
        <f>IF(V12="","",IF(V12="DECOMPOSABLE_BOUNDED","Proceed with the bounded interpretation and preserve the component record.",IF(V12="MODEL_PURPOSE_UNSUPPORTED","Use a validated predictive model or change the score purpose.",IF(V12="INPUTS_NOT_VISIBLE","Decompose and reconstruct the model before use.",IF(V12="EVIDENCE_STATES_NOT_DISCLOSED","Apply “Observed, Inferred and Unresolved Evidence” to every active input.",IF(V12="MISSING_DATA_TREATMENT_UNSAFE","Correct the treatment, obtain evidence or report a bounded range.",IF(V12="CRITICAL_GATE_FAILED_OR_MISSING","Define or resolve the veto, floor or cap before interpreting the total.",IF(V12="GATE_CONTRACT_NOT_DEFINED","Define or resolve the veto, floor or cap before interpreting the total.",IF(V12="COMPENSATION_RULE_UNSAFE","Define or resolve the veto, floor or cap before interpreting the total.",IF(V12="WEIGHT_RATIONALE_MISSING","Run and record the required sensitivity scenarios before acting.",IF(V12="WEIGHT_TOTAL_INVALID","Correct the active denominator and rerun the model.",IF(V12="SENSITIVITY_NOT_TESTED","Run and record the required sensitivity scenarios before acting.",IF(V12="RANKING_UNSTABLE","Treat the result as unstable and resolve the decisive assumptions.",IF(V12="CONTRADICTION_REVIEW_REQUIRED","Apply “How to Handle Contradictory Competitor Evidence” before final interpretation.",IF(V12="REQUIRED_TEXT_MISSING","Replace placeholders with the exact record.",IF(V12="INVALID_CONTROLLED_INPUT","Correct the invalid controlled input.",IF(V12="INVALID_CRITERION_INPUT","Correct the invalid criterion values; then recalculate the model and its active denominator.","")))))))))))))))))</f>
      </c>
      <c r="Z12" s="62" t="str">
        <f>IF(U12="","","SERPIFAI Score Integrity Method v1.0.0")</f>
      </c>
      <c r="AA12" s="85" t="str">
        <f>IF(AND(A12="",B12=""),"",IF(B12="","No",IF(OR(LOWER(TRIM(B12))="n/a",LOWER(TRIM(B12))="na",LOWER(TRIM(B12))="none",LOWER(TRIM(B12))="unknown",LOWER(TRIM(B12))="tbd",LOWER(TRIM(B12))="todo",LOWER(TRIM(B12))="placeholder",LOWER(TRIM(B12))="test",LOWER(TRIM(B12))="xxx",LOWER(TRIM(B12))="xx",LOWER(TRIM(B12))="x",LOWER(TRIM(B12))="-",LOWER(TRIM(B12))="--",LOWER(TRIM(B12))="---",LOWER(TRIM(B12))=".",LOWER(TRIM(B12))="..",LOWER(TRIM(B12))="...",LOWER(TRIM(B12))="?"),"No","Yes")))</f>
      </c>
      <c r="AB12" s="85" t="str">
        <f>IF(AND(A12="",B12=""),"",IF(OR(C12="Describe",C12="Rank",C12="Screen",C12="Prioritise",C12="Trigger review",C12="Allocate resources",C12="Enforce a gate",C12="Estimate probability"),"Yes","No"))</f>
      </c>
      <c r="AC12" s="85" t="str">
        <f>IF(AND(A12="",B12=""),"",IF(OR(E12="Yes",E12="No"),"Yes","No"))</f>
      </c>
      <c r="AD12" s="85" t="str">
        <f>IF(AND(A12="",B12=""),"",IF(OR(F12="Yes",F12="No"),"Yes","No"))</f>
      </c>
      <c r="AE12" s="85" t="str">
        <f>IF(AND(A12="",B12=""),"",IF(OR(G12="Yes",G12="No"),"Yes","No"))</f>
      </c>
      <c r="AF12" s="85" t="str">
        <f>IF(AND(A12="",B12=""),"",IF(OR(H12="Yes",H12="No"),"Yes","No"))</f>
      </c>
      <c r="AG12" s="85" t="str">
        <f>IF(AND(A12="",B12=""),"",IF(ABS(I12-100)&lt;0.0001,"Yes","No"))</f>
      </c>
      <c r="AH12" s="85" t="str">
        <f>IF(AND(A12="",B12=""),"",IF(OR(J12="Yes",J12="No",J12="Not applicable"),"Yes","No"))</f>
      </c>
      <c r="AI12" s="85" t="str">
        <f>IF(AND(A12="",B12=""),"",IF(OR(K12="Yes",K12="No"),"Yes","No"))</f>
      </c>
      <c r="AJ12" s="85" t="str">
        <f>IF(AND(A12="",B12=""),"",IF(OR(L12="Yes",L12="No",L12="Not applicable"),"Yes","No"))</f>
      </c>
      <c r="AK12" s="85" t="str">
        <f>IF(AND(A12="",B12=""),"",IF(OR(M12="Yes",M12="No"),"Yes","No"))</f>
      </c>
      <c r="AL12" s="85" t="str">
        <f>IF(AND(A12="",B12=""),"",IF(OR(N12="Yes",N12="No",N12="Not tested"),"Yes","No"))</f>
      </c>
      <c r="AM12" s="85" t="str">
        <f>IF(AND(A12="",B12=""),"",IF(OR(O12="Yes",O12="No"),"Yes","No"))</f>
      </c>
      <c r="AN12" s="85" t="str">
        <f>IF(AND(A12="",B12=""),"",IF(P12="","No",IF(OR(LOWER(TRIM(P12))="n/a",LOWER(TRIM(P12))="na",LOWER(TRIM(P12))="none",LOWER(TRIM(P12))="unknown",LOWER(TRIM(P12))="tbd",LOWER(TRIM(P12))="todo",LOWER(TRIM(P12))="placeholder",LOWER(TRIM(P12))="test",LOWER(TRIM(P12))="xxx",LOWER(TRIM(P12))="xx",LOWER(TRIM(P12))="x",LOWER(TRIM(P12))="-",LOWER(TRIM(P12))="--",LOWER(TRIM(P12))="---",LOWER(TRIM(P12))=".",LOWER(TRIM(P12))="..",LOWER(TRIM(P12))="...",LOWER(TRIM(P12))="?"),"No","Yes")))</f>
      </c>
      <c r="AO12" s="85" t="str">
        <f>IF(AND(A12="",B12=""),"",IF(Q12="","No",IF(OR(LOWER(TRIM(Q12))="n/a",LOWER(TRIM(Q12))="na",LOWER(TRIM(Q12))="none",LOWER(TRIM(Q12))="unknown",LOWER(TRIM(Q12))="tbd",LOWER(TRIM(Q12))="todo",LOWER(TRIM(Q12))="placeholder",LOWER(TRIM(Q12))="test",LOWER(TRIM(Q12))="xxx",LOWER(TRIM(Q12))="xx",LOWER(TRIM(Q12))="x",LOWER(TRIM(Q12))="-",LOWER(TRIM(Q12))="--",LOWER(TRIM(Q12))="---",LOWER(TRIM(Q12))=".",LOWER(TRIM(Q12))="..",LOWER(TRIM(Q12))="...",LOWER(TRIM(Q12))="?"),"No","Yes")))</f>
      </c>
      <c r="AP12" s="85" t="str">
        <f>IF(AND(A12="",B12=""),"",IF(OR(S12="Approved by the recorded reviewer",S12="Not approved"),"Yes","No"))</f>
      </c>
      <c r="AQ12" s="85" t="str">
        <f>IF(AND(A12="",B12=""),"",IF(K12="Yes","CRITICAL_GATE_FAILED_OR_MISSING",IF(J12="No","GATE_CONTRACT_NOT_DEFINED","COMPENSATION_RULE_UNSAFE")))</f>
      </c>
      <c r="AR12" s="85" t="str">
        <f>IF(AND(A12="",B12=""),"",IF(H12="No","WEIGHT_RATIONALE_MISSING",IF(AG12="No","WEIGHT_TOTAL_INVALID",IF(OR(M12="No",N12="Not tested"),"SENSITIVITY_NOT_TESTED","RANKING_UNSTABLE"))))</f>
      </c>
      <c r="AS12" s="85" t="str">
        <f>IF(AND(A12="",B12=""),"",IF(OR(AB12="No",AC12="No",AD12="No",AE12="No",AF12="No",AH12="No",AI12="No",AJ12="No",AK12="No",AL12="No",AM12="No",AP12="No"),"INVALID_CONTROLLED_INPUT",IF(OR(AA12="No",AN12="No",AO12="No"),"REQUIRED_TEXT_MISSING",IF(C12="Estimate probability","MODEL_PURPOSE_UNSUPPORTED",IF(O12="Yes","CONTRADICTION_REVIEW_REQUIRED",IF(E12="No","INPUTS_NOT_VISIBLE","EVIDENCE_STATES_NOT_DISCLOSED"))))))</f>
      </c>
      <c r="AT12" t="str">
        <f>IF(A12="","",COUNTIFS('Criteria Register'!$A$4:$A$504,A12,'Criteria Register'!$X$4:$X$504,"INVALID_CONTROLLED_INPUT")+COUNTIFS('Criteria Register'!$A$4:$A$504,A12,'Criteria Register'!$N$4:$N$504,"Invalid",'Criteria Register'!$X$4:$X$504,"VALID"))</f>
      </c>
      <c r="AU12" t="str">
        <f>IF(A12="","",COUNTIFS('Criteria Register'!$A$4:$A$504,A12,'Criteria Register'!$P$4:$P$504,"&lt;&gt;None",'Criteria Register'!$R$4:$R$504,"No",'Criteria Register'!$X$4:$X$504,"VALID"))</f>
      </c>
      <c r="AV12" t="str">
        <f>IF(A12="","",COUNTIFS('Criteria Register'!$A$4:$A$504,A12,'Criteria Register'!$S$4:$S$504,"Open",'Criteria Register'!$X$4:$X$504,"VALID"))</f>
      </c>
    </row>
    <row r="13">
      <c r="A13" s="93"/>
      <c r="B13" s="93"/>
      <c r="C13" s="93"/>
      <c r="D13" s="93"/>
      <c r="E13" s="93"/>
      <c r="F13" s="93"/>
      <c r="G13" s="93"/>
      <c r="H13" s="93"/>
      <c r="I13" s="74" t="str">
        <f>IF(A13="","",SUMIFS('Criteria Register'!$I$4:$I$504,'Criteria Register'!$A$4:$A$504,A13,'Criteria Register'!$X$4:$X$504,"VALID",'Criteria Register'!$N$4:$N$504,"&lt;&gt;Not applicable",'Criteria Register'!$N$4:$N$504,"&lt;&gt;Excluded with rationale",'Criteria Register'!$N$4:$N$504,"&lt;&gt;Invalid"))</f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62" t="str">
        <f>IF(V13="","",IF(V13="DECOMPOSABLE_BOUNDED","Decomposable and bounded",IF(V13="MODEL_PURPOSE_UNSUPPORTED","Score not decision-ready",IF(V13="INPUTS_NOT_VISIBLE","Score not decision-ready",IF(V13="EVIDENCE_STATES_NOT_DISCLOSED","Score not decision-ready",IF(V13="MISSING_DATA_TREATMENT_UNSAFE","Missing-data treatment unsafe",IF(V13="CRITICAL_GATE_FAILED_OR_MISSING","Critical gate missing",IF(V13="GATE_CONTRACT_NOT_DEFINED","Critical gate missing",IF(V13="COMPENSATION_RULE_UNSAFE","Critical gate missing",IF(V13="WEIGHT_RATIONALE_MISSING","Sensitivity review required",IF(V13="WEIGHT_TOTAL_INVALID","Sensitivity review required",IF(V13="SENSITIVITY_NOT_TESTED","Sensitivity review required",IF(V13="RANKING_UNSTABLE","Sensitivity review required",IF(V13="CONTRADICTION_REVIEW_REQUIRED","Score not decision-ready",IF(V13="REQUIRED_TEXT_MISSING","Score not decision-ready",IF(V13="INVALID_CONTROLLED_INPUT","Score not decision-ready",IF(V13="INVALID_CRITERION_INPUT","Score not decision-ready","")))))))))))))))))</f>
      </c>
      <c r="V13" s="62" t="str">
        <f>IF(AND(A13="",B13=""),"",IF(OR(AB13="No",AC13="No",AD13="No",AE13="No",AF13="No",AH13="No",AI13="No",AJ13="No",AK13="No",AL13="No",AM13="No",AP13="No"),"INVALID_CONTROLLED_INPUT",IF(OR(AA13="No",AN13="No",AO13="No"),"REQUIRED_TEXT_MISSING",IF(AT13&gt;0,"INVALID_CRITERION_INPUT",IF(C13="Estimate probability","MODEL_PURPOSE_UNSUPPORTED",IF(OR(O13="Yes",AV13&gt;0),"CONTRADICTION_REVIEW_REQUIRED",IF(G13="No","MISSING_DATA_TREATMENT_UNSAFE",IF(OR(K13="Yes",AU13&gt;0),"CRITICAL_GATE_FAILED_OR_MISSING",IF(J13="No","GATE_CONTRACT_NOT_DEFINED",IF(L13="Yes","COMPENSATION_RULE_UNSAFE",IF(E13="No","INPUTS_NOT_VISIBLE",IF(F13="No","EVIDENCE_STATES_NOT_DISCLOSED",IF(H13="No","WEIGHT_RATIONALE_MISSING",IF(AG13="No","WEIGHT_TOTAL_INVALID",IF(OR(M13="No",N13="Not tested"),"SENSITIVITY_NOT_TESTED",IF(N13="Yes","RANKING_UNSTABLE","DECOMPOSABLE_BOUNDED"))))))))))))))))</f>
      </c>
      <c r="W13" s="62" t="str">
        <f>IF(V13="","",IF(V13="DECOMPOSABLE_BOUNDED","Use the score as one decision aid with the recorded model version, limitations and reopen condition.",IF(V13="MODEL_PURPOSE_UNSUPPORTED","Describe the model as a score or index unless predictive calibration is separately established.",IF(V13="INPUTS_NOT_VISIBLE","Use the current total only as a prompt for model reconstruction.",IF(V13="EVIDENCE_STATES_NOT_DISCLOSED","Use the current total only as a prompt for model reconstruction.",IF(V13="MISSING_DATA_TREATMENT_UNSAFE","State that the score is incomplete and identify the affected inputs.",IF(V13="CRITICAL_GATE_FAILED_OR_MISSING","Report the total only beside the failed or missing gate.",IF(V13="GATE_CONTRACT_NOT_DEFINED","Report the total only beside the failed or missing gate.",IF(V13="COMPENSATION_RULE_UNSAFE","Report the total only beside the failed or missing gate.",IF(V13="WEIGHT_RATIONALE_MISSING","Describe the baseline result as provisional and disclose the decisive assumptions.",IF(V13="WEIGHT_TOTAL_INVALID","Describe the baseline result as provisional and disclose the decisive assumptions.",IF(V13="SENSITIVITY_NOT_TESTED","Describe the baseline result as provisional and disclose the decisive assumptions.",IF(V13="RANKING_UNSTABLE","Describe the baseline result as provisional and disclose the decisive assumptions.",IF(V13="CONTRADICTION_REVIEW_REQUIRED","Preserve the score as provisional beside the contradiction.",IF(V13="REQUIRED_TEXT_MISSING","Complete the missing record.",IF(V13="INVALID_CONTROLLED_INPUT","Use only the controlled vocabulary.",IF(V13="INVALID_CRITERION_INPUT","Use the register only to identify and correct the invalid criteria.","")))))))))))))))))</f>
      </c>
      <c r="X13" s="62" t="str">
        <f>IF(V13="","",IF(V13="DECOMPOSABLE_BOUNDED","Do not present the total as evidence, certainty, probability or an automatic instruction.",IF(V13="MODEL_PURPOSE_UNSUPPORTED","Do not present the total as the probability of winning, failure or market response.",IF(V13="INPUTS_NOT_VISIBLE","Do not rank, allocate, approve or claim probability from the current score.",IF(V13="EVIDENCE_STATES_NOT_DISCLOSED","Do not rank, allocate, approve or claim probability from the current score.",IF(V13="MISSING_DATA_TREATMENT_UNSAFE","Do not replace missing knowledge with a neutral-looking number.",IF(V13="CRITICAL_GATE_FAILED_OR_MISSING","Do not let the weighted average override the critical condition.",IF(V13="GATE_CONTRACT_NOT_DEFINED","Do not let the weighted average override the critical condition.",IF(V13="COMPENSATION_RULE_UNSAFE","Do not let the weighted average override the critical condition.",IF(V13="WEIGHT_RATIONALE_MISSING","Do not treat the ranking as robust or use extra decimals to imply stability.",IF(V13="WEIGHT_TOTAL_INVALID","Do not treat the ranking as robust or use extra decimals to imply stability.",IF(V13="SENSITIVITY_NOT_TESTED","Do not treat the ranking as robust or use extra decimals to imply stability.",IF(V13="RANKING_UNSTABLE","Do not treat the ranking as robust or use extra decimals to imply stability.",IF(V13="CONTRADICTION_REVIEW_REQUIRED","Do not hide disagreement inside an average.",IF(V13="REQUIRED_TEXT_MISSING","Do not use a score without a meaningful decision, owner and reviewer.",IF(V13="INVALID_CONTROLLED_INPUT","Do not interpret outputs generated from unsupported categories.",IF(V13="INVALID_CRITERION_INPUT","Do not calculate, compare or interpret a model that contains invalid criterion inputs.","")))))))))))))))))</f>
      </c>
      <c r="Y13" s="62" t="str">
        <f>IF(V13="","",IF(V13="DECOMPOSABLE_BOUNDED","Proceed with the bounded interpretation and preserve the component record.",IF(V13="MODEL_PURPOSE_UNSUPPORTED","Use a validated predictive model or change the score purpose.",IF(V13="INPUTS_NOT_VISIBLE","Decompose and reconstruct the model before use.",IF(V13="EVIDENCE_STATES_NOT_DISCLOSED","Apply “Observed, Inferred and Unresolved Evidence” to every active input.",IF(V13="MISSING_DATA_TREATMENT_UNSAFE","Correct the treatment, obtain evidence or report a bounded range.",IF(V13="CRITICAL_GATE_FAILED_OR_MISSING","Define or resolve the veto, floor or cap before interpreting the total.",IF(V13="GATE_CONTRACT_NOT_DEFINED","Define or resolve the veto, floor or cap before interpreting the total.",IF(V13="COMPENSATION_RULE_UNSAFE","Define or resolve the veto, floor or cap before interpreting the total.",IF(V13="WEIGHT_RATIONALE_MISSING","Run and record the required sensitivity scenarios before acting.",IF(V13="WEIGHT_TOTAL_INVALID","Correct the active denominator and rerun the model.",IF(V13="SENSITIVITY_NOT_TESTED","Run and record the required sensitivity scenarios before acting.",IF(V13="RANKING_UNSTABLE","Treat the result as unstable and resolve the decisive assumptions.",IF(V13="CONTRADICTION_REVIEW_REQUIRED","Apply “How to Handle Contradictory Competitor Evidence” before final interpretation.",IF(V13="REQUIRED_TEXT_MISSING","Replace placeholders with the exact record.",IF(V13="INVALID_CONTROLLED_INPUT","Correct the invalid controlled input.",IF(V13="INVALID_CRITERION_INPUT","Correct the invalid criterion values; then recalculate the model and its active denominator.","")))))))))))))))))</f>
      </c>
      <c r="Z13" s="62" t="str">
        <f>IF(U13="","","SERPIFAI Score Integrity Method v1.0.0")</f>
      </c>
      <c r="AA13" s="85" t="str">
        <f>IF(AND(A13="",B13=""),"",IF(B13="","No",IF(OR(LOWER(TRIM(B13))="n/a",LOWER(TRIM(B13))="na",LOWER(TRIM(B13))="none",LOWER(TRIM(B13))="unknown",LOWER(TRIM(B13))="tbd",LOWER(TRIM(B13))="todo",LOWER(TRIM(B13))="placeholder",LOWER(TRIM(B13))="test",LOWER(TRIM(B13))="xxx",LOWER(TRIM(B13))="xx",LOWER(TRIM(B13))="x",LOWER(TRIM(B13))="-",LOWER(TRIM(B13))="--",LOWER(TRIM(B13))="---",LOWER(TRIM(B13))=".",LOWER(TRIM(B13))="..",LOWER(TRIM(B13))="...",LOWER(TRIM(B13))="?"),"No","Yes")))</f>
      </c>
      <c r="AB13" s="85" t="str">
        <f>IF(AND(A13="",B13=""),"",IF(OR(C13="Describe",C13="Rank",C13="Screen",C13="Prioritise",C13="Trigger review",C13="Allocate resources",C13="Enforce a gate",C13="Estimate probability"),"Yes","No"))</f>
      </c>
      <c r="AC13" s="85" t="str">
        <f>IF(AND(A13="",B13=""),"",IF(OR(E13="Yes",E13="No"),"Yes","No"))</f>
      </c>
      <c r="AD13" s="85" t="str">
        <f>IF(AND(A13="",B13=""),"",IF(OR(F13="Yes",F13="No"),"Yes","No"))</f>
      </c>
      <c r="AE13" s="85" t="str">
        <f>IF(AND(A13="",B13=""),"",IF(OR(G13="Yes",G13="No"),"Yes","No"))</f>
      </c>
      <c r="AF13" s="85" t="str">
        <f>IF(AND(A13="",B13=""),"",IF(OR(H13="Yes",H13="No"),"Yes","No"))</f>
      </c>
      <c r="AG13" s="85" t="str">
        <f>IF(AND(A13="",B13=""),"",IF(ABS(I13-100)&lt;0.0001,"Yes","No"))</f>
      </c>
      <c r="AH13" s="85" t="str">
        <f>IF(AND(A13="",B13=""),"",IF(OR(J13="Yes",J13="No",J13="Not applicable"),"Yes","No"))</f>
      </c>
      <c r="AI13" s="85" t="str">
        <f>IF(AND(A13="",B13=""),"",IF(OR(K13="Yes",K13="No"),"Yes","No"))</f>
      </c>
      <c r="AJ13" s="85" t="str">
        <f>IF(AND(A13="",B13=""),"",IF(OR(L13="Yes",L13="No",L13="Not applicable"),"Yes","No"))</f>
      </c>
      <c r="AK13" s="85" t="str">
        <f>IF(AND(A13="",B13=""),"",IF(OR(M13="Yes",M13="No"),"Yes","No"))</f>
      </c>
      <c r="AL13" s="85" t="str">
        <f>IF(AND(A13="",B13=""),"",IF(OR(N13="Yes",N13="No",N13="Not tested"),"Yes","No"))</f>
      </c>
      <c r="AM13" s="85" t="str">
        <f>IF(AND(A13="",B13=""),"",IF(OR(O13="Yes",O13="No"),"Yes","No"))</f>
      </c>
      <c r="AN13" s="85" t="str">
        <f>IF(AND(A13="",B13=""),"",IF(P13="","No",IF(OR(LOWER(TRIM(P13))="n/a",LOWER(TRIM(P13))="na",LOWER(TRIM(P13))="none",LOWER(TRIM(P13))="unknown",LOWER(TRIM(P13))="tbd",LOWER(TRIM(P13))="todo",LOWER(TRIM(P13))="placeholder",LOWER(TRIM(P13))="test",LOWER(TRIM(P13))="xxx",LOWER(TRIM(P13))="xx",LOWER(TRIM(P13))="x",LOWER(TRIM(P13))="-",LOWER(TRIM(P13))="--",LOWER(TRIM(P13))="---",LOWER(TRIM(P13))=".",LOWER(TRIM(P13))="..",LOWER(TRIM(P13))="...",LOWER(TRIM(P13))="?"),"No","Yes")))</f>
      </c>
      <c r="AO13" s="85" t="str">
        <f>IF(AND(A13="",B13=""),"",IF(Q13="","No",IF(OR(LOWER(TRIM(Q13))="n/a",LOWER(TRIM(Q13))="na",LOWER(TRIM(Q13))="none",LOWER(TRIM(Q13))="unknown",LOWER(TRIM(Q13))="tbd",LOWER(TRIM(Q13))="todo",LOWER(TRIM(Q13))="placeholder",LOWER(TRIM(Q13))="test",LOWER(TRIM(Q13))="xxx",LOWER(TRIM(Q13))="xx",LOWER(TRIM(Q13))="x",LOWER(TRIM(Q13))="-",LOWER(TRIM(Q13))="--",LOWER(TRIM(Q13))="---",LOWER(TRIM(Q13))=".",LOWER(TRIM(Q13))="..",LOWER(TRIM(Q13))="...",LOWER(TRIM(Q13))="?"),"No","Yes")))</f>
      </c>
      <c r="AP13" s="85" t="str">
        <f>IF(AND(A13="",B13=""),"",IF(OR(S13="Approved by the recorded reviewer",S13="Not approved"),"Yes","No"))</f>
      </c>
      <c r="AQ13" s="85" t="str">
        <f>IF(AND(A13="",B13=""),"",IF(K13="Yes","CRITICAL_GATE_FAILED_OR_MISSING",IF(J13="No","GATE_CONTRACT_NOT_DEFINED","COMPENSATION_RULE_UNSAFE")))</f>
      </c>
      <c r="AR13" s="85" t="str">
        <f>IF(AND(A13="",B13=""),"",IF(H13="No","WEIGHT_RATIONALE_MISSING",IF(AG13="No","WEIGHT_TOTAL_INVALID",IF(OR(M13="No",N13="Not tested"),"SENSITIVITY_NOT_TESTED","RANKING_UNSTABLE"))))</f>
      </c>
      <c r="AS13" s="85" t="str">
        <f>IF(AND(A13="",B13=""),"",IF(OR(AB13="No",AC13="No",AD13="No",AE13="No",AF13="No",AH13="No",AI13="No",AJ13="No",AK13="No",AL13="No",AM13="No",AP13="No"),"INVALID_CONTROLLED_INPUT",IF(OR(AA13="No",AN13="No",AO13="No"),"REQUIRED_TEXT_MISSING",IF(C13="Estimate probability","MODEL_PURPOSE_UNSUPPORTED",IF(O13="Yes","CONTRADICTION_REVIEW_REQUIRED",IF(E13="No","INPUTS_NOT_VISIBLE","EVIDENCE_STATES_NOT_DISCLOSED"))))))</f>
      </c>
      <c r="AT13" t="str">
        <f>IF(A13="","",COUNTIFS('Criteria Register'!$A$4:$A$504,A13,'Criteria Register'!$X$4:$X$504,"INVALID_CONTROLLED_INPUT")+COUNTIFS('Criteria Register'!$A$4:$A$504,A13,'Criteria Register'!$N$4:$N$504,"Invalid",'Criteria Register'!$X$4:$X$504,"VALID"))</f>
      </c>
      <c r="AU13" t="str">
        <f>IF(A13="","",COUNTIFS('Criteria Register'!$A$4:$A$504,A13,'Criteria Register'!$P$4:$P$504,"&lt;&gt;None",'Criteria Register'!$R$4:$R$504,"No",'Criteria Register'!$X$4:$X$504,"VALID"))</f>
      </c>
      <c r="AV13" t="str">
        <f>IF(A13="","",COUNTIFS('Criteria Register'!$A$4:$A$504,A13,'Criteria Register'!$S$4:$S$504,"Open",'Criteria Register'!$X$4:$X$504,"VALID"))</f>
      </c>
    </row>
    <row r="14">
      <c r="A14" s="93"/>
      <c r="B14" s="93"/>
      <c r="C14" s="93"/>
      <c r="D14" s="93"/>
      <c r="E14" s="93"/>
      <c r="F14" s="93"/>
      <c r="G14" s="93"/>
      <c r="H14" s="93"/>
      <c r="I14" s="74" t="str">
        <f>IF(A14="","",SUMIFS('Criteria Register'!$I$4:$I$504,'Criteria Register'!$A$4:$A$504,A14,'Criteria Register'!$X$4:$X$504,"VALID",'Criteria Register'!$N$4:$N$504,"&lt;&gt;Not applicable",'Criteria Register'!$N$4:$N$504,"&lt;&gt;Excluded with rationale",'Criteria Register'!$N$4:$N$504,"&lt;&gt;Invalid"))</f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62" t="str">
        <f>IF(V14="","",IF(V14="DECOMPOSABLE_BOUNDED","Decomposable and bounded",IF(V14="MODEL_PURPOSE_UNSUPPORTED","Score not decision-ready",IF(V14="INPUTS_NOT_VISIBLE","Score not decision-ready",IF(V14="EVIDENCE_STATES_NOT_DISCLOSED","Score not decision-ready",IF(V14="MISSING_DATA_TREATMENT_UNSAFE","Missing-data treatment unsafe",IF(V14="CRITICAL_GATE_FAILED_OR_MISSING","Critical gate missing",IF(V14="GATE_CONTRACT_NOT_DEFINED","Critical gate missing",IF(V14="COMPENSATION_RULE_UNSAFE","Critical gate missing",IF(V14="WEIGHT_RATIONALE_MISSING","Sensitivity review required",IF(V14="WEIGHT_TOTAL_INVALID","Sensitivity review required",IF(V14="SENSITIVITY_NOT_TESTED","Sensitivity review required",IF(V14="RANKING_UNSTABLE","Sensitivity review required",IF(V14="CONTRADICTION_REVIEW_REQUIRED","Score not decision-ready",IF(V14="REQUIRED_TEXT_MISSING","Score not decision-ready",IF(V14="INVALID_CONTROLLED_INPUT","Score not decision-ready",IF(V14="INVALID_CRITERION_INPUT","Score not decision-ready","")))))))))))))))))</f>
      </c>
      <c r="V14" s="62" t="str">
        <f>IF(AND(A14="",B14=""),"",IF(OR(AB14="No",AC14="No",AD14="No",AE14="No",AF14="No",AH14="No",AI14="No",AJ14="No",AK14="No",AL14="No",AM14="No",AP14="No"),"INVALID_CONTROLLED_INPUT",IF(OR(AA14="No",AN14="No",AO14="No"),"REQUIRED_TEXT_MISSING",IF(AT14&gt;0,"INVALID_CRITERION_INPUT",IF(C14="Estimate probability","MODEL_PURPOSE_UNSUPPORTED",IF(OR(O14="Yes",AV14&gt;0),"CONTRADICTION_REVIEW_REQUIRED",IF(G14="No","MISSING_DATA_TREATMENT_UNSAFE",IF(OR(K14="Yes",AU14&gt;0),"CRITICAL_GATE_FAILED_OR_MISSING",IF(J14="No","GATE_CONTRACT_NOT_DEFINED",IF(L14="Yes","COMPENSATION_RULE_UNSAFE",IF(E14="No","INPUTS_NOT_VISIBLE",IF(F14="No","EVIDENCE_STATES_NOT_DISCLOSED",IF(H14="No","WEIGHT_RATIONALE_MISSING",IF(AG14="No","WEIGHT_TOTAL_INVALID",IF(OR(M14="No",N14="Not tested"),"SENSITIVITY_NOT_TESTED",IF(N14="Yes","RANKING_UNSTABLE","DECOMPOSABLE_BOUNDED"))))))))))))))))</f>
      </c>
      <c r="W14" s="62" t="str">
        <f>IF(V14="","",IF(V14="DECOMPOSABLE_BOUNDED","Use the score as one decision aid with the recorded model version, limitations and reopen condition.",IF(V14="MODEL_PURPOSE_UNSUPPORTED","Describe the model as a score or index unless predictive calibration is separately established.",IF(V14="INPUTS_NOT_VISIBLE","Use the current total only as a prompt for model reconstruction.",IF(V14="EVIDENCE_STATES_NOT_DISCLOSED","Use the current total only as a prompt for model reconstruction.",IF(V14="MISSING_DATA_TREATMENT_UNSAFE","State that the score is incomplete and identify the affected inputs.",IF(V14="CRITICAL_GATE_FAILED_OR_MISSING","Report the total only beside the failed or missing gate.",IF(V14="GATE_CONTRACT_NOT_DEFINED","Report the total only beside the failed or missing gate.",IF(V14="COMPENSATION_RULE_UNSAFE","Report the total only beside the failed or missing gate.",IF(V14="WEIGHT_RATIONALE_MISSING","Describe the baseline result as provisional and disclose the decisive assumptions.",IF(V14="WEIGHT_TOTAL_INVALID","Describe the baseline result as provisional and disclose the decisive assumptions.",IF(V14="SENSITIVITY_NOT_TESTED","Describe the baseline result as provisional and disclose the decisive assumptions.",IF(V14="RANKING_UNSTABLE","Describe the baseline result as provisional and disclose the decisive assumptions.",IF(V14="CONTRADICTION_REVIEW_REQUIRED","Preserve the score as provisional beside the contradiction.",IF(V14="REQUIRED_TEXT_MISSING","Complete the missing record.",IF(V14="INVALID_CONTROLLED_INPUT","Use only the controlled vocabulary.",IF(V14="INVALID_CRITERION_INPUT","Use the register only to identify and correct the invalid criteria.","")))))))))))))))))</f>
      </c>
      <c r="X14" s="62" t="str">
        <f>IF(V14="","",IF(V14="DECOMPOSABLE_BOUNDED","Do not present the total as evidence, certainty, probability or an automatic instruction.",IF(V14="MODEL_PURPOSE_UNSUPPORTED","Do not present the total as the probability of winning, failure or market response.",IF(V14="INPUTS_NOT_VISIBLE","Do not rank, allocate, approve or claim probability from the current score.",IF(V14="EVIDENCE_STATES_NOT_DISCLOSED","Do not rank, allocate, approve or claim probability from the current score.",IF(V14="MISSING_DATA_TREATMENT_UNSAFE","Do not replace missing knowledge with a neutral-looking number.",IF(V14="CRITICAL_GATE_FAILED_OR_MISSING","Do not let the weighted average override the critical condition.",IF(V14="GATE_CONTRACT_NOT_DEFINED","Do not let the weighted average override the critical condition.",IF(V14="COMPENSATION_RULE_UNSAFE","Do not let the weighted average override the critical condition.",IF(V14="WEIGHT_RATIONALE_MISSING","Do not treat the ranking as robust or use extra decimals to imply stability.",IF(V14="WEIGHT_TOTAL_INVALID","Do not treat the ranking as robust or use extra decimals to imply stability.",IF(V14="SENSITIVITY_NOT_TESTED","Do not treat the ranking as robust or use extra decimals to imply stability.",IF(V14="RANKING_UNSTABLE","Do not treat the ranking as robust or use extra decimals to imply stability.",IF(V14="CONTRADICTION_REVIEW_REQUIRED","Do not hide disagreement inside an average.",IF(V14="REQUIRED_TEXT_MISSING","Do not use a score without a meaningful decision, owner and reviewer.",IF(V14="INVALID_CONTROLLED_INPUT","Do not interpret outputs generated from unsupported categories.",IF(V14="INVALID_CRITERION_INPUT","Do not calculate, compare or interpret a model that contains invalid criterion inputs.","")))))))))))))))))</f>
      </c>
      <c r="Y14" s="62" t="str">
        <f>IF(V14="","",IF(V14="DECOMPOSABLE_BOUNDED","Proceed with the bounded interpretation and preserve the component record.",IF(V14="MODEL_PURPOSE_UNSUPPORTED","Use a validated predictive model or change the score purpose.",IF(V14="INPUTS_NOT_VISIBLE","Decompose and reconstruct the model before use.",IF(V14="EVIDENCE_STATES_NOT_DISCLOSED","Apply “Observed, Inferred and Unresolved Evidence” to every active input.",IF(V14="MISSING_DATA_TREATMENT_UNSAFE","Correct the treatment, obtain evidence or report a bounded range.",IF(V14="CRITICAL_GATE_FAILED_OR_MISSING","Define or resolve the veto, floor or cap before interpreting the total.",IF(V14="GATE_CONTRACT_NOT_DEFINED","Define or resolve the veto, floor or cap before interpreting the total.",IF(V14="COMPENSATION_RULE_UNSAFE","Define or resolve the veto, floor or cap before interpreting the total.",IF(V14="WEIGHT_RATIONALE_MISSING","Run and record the required sensitivity scenarios before acting.",IF(V14="WEIGHT_TOTAL_INVALID","Correct the active denominator and rerun the model.",IF(V14="SENSITIVITY_NOT_TESTED","Run and record the required sensitivity scenarios before acting.",IF(V14="RANKING_UNSTABLE","Treat the result as unstable and resolve the decisive assumptions.",IF(V14="CONTRADICTION_REVIEW_REQUIRED","Apply “How to Handle Contradictory Competitor Evidence” before final interpretation.",IF(V14="REQUIRED_TEXT_MISSING","Replace placeholders with the exact record.",IF(V14="INVALID_CONTROLLED_INPUT","Correct the invalid controlled input.",IF(V14="INVALID_CRITERION_INPUT","Correct the invalid criterion values; then recalculate the model and its active denominator.","")))))))))))))))))</f>
      </c>
      <c r="Z14" s="62" t="str">
        <f>IF(U14="","","SERPIFAI Score Integrity Method v1.0.0")</f>
      </c>
      <c r="AA14" s="85" t="str">
        <f>IF(AND(A14="",B14=""),"",IF(B14="","No",IF(OR(LOWER(TRIM(B14))="n/a",LOWER(TRIM(B14))="na",LOWER(TRIM(B14))="none",LOWER(TRIM(B14))="unknown",LOWER(TRIM(B14))="tbd",LOWER(TRIM(B14))="todo",LOWER(TRIM(B14))="placeholder",LOWER(TRIM(B14))="test",LOWER(TRIM(B14))="xxx",LOWER(TRIM(B14))="xx",LOWER(TRIM(B14))="x",LOWER(TRIM(B14))="-",LOWER(TRIM(B14))="--",LOWER(TRIM(B14))="---",LOWER(TRIM(B14))=".",LOWER(TRIM(B14))="..",LOWER(TRIM(B14))="...",LOWER(TRIM(B14))="?"),"No","Yes")))</f>
      </c>
      <c r="AB14" s="85" t="str">
        <f>IF(AND(A14="",B14=""),"",IF(OR(C14="Describe",C14="Rank",C14="Screen",C14="Prioritise",C14="Trigger review",C14="Allocate resources",C14="Enforce a gate",C14="Estimate probability"),"Yes","No"))</f>
      </c>
      <c r="AC14" s="85" t="str">
        <f>IF(AND(A14="",B14=""),"",IF(OR(E14="Yes",E14="No"),"Yes","No"))</f>
      </c>
      <c r="AD14" s="85" t="str">
        <f>IF(AND(A14="",B14=""),"",IF(OR(F14="Yes",F14="No"),"Yes","No"))</f>
      </c>
      <c r="AE14" s="85" t="str">
        <f>IF(AND(A14="",B14=""),"",IF(OR(G14="Yes",G14="No"),"Yes","No"))</f>
      </c>
      <c r="AF14" s="85" t="str">
        <f>IF(AND(A14="",B14=""),"",IF(OR(H14="Yes",H14="No"),"Yes","No"))</f>
      </c>
      <c r="AG14" s="85" t="str">
        <f>IF(AND(A14="",B14=""),"",IF(ABS(I14-100)&lt;0.0001,"Yes","No"))</f>
      </c>
      <c r="AH14" s="85" t="str">
        <f>IF(AND(A14="",B14=""),"",IF(OR(J14="Yes",J14="No",J14="Not applicable"),"Yes","No"))</f>
      </c>
      <c r="AI14" s="85" t="str">
        <f>IF(AND(A14="",B14=""),"",IF(OR(K14="Yes",K14="No"),"Yes","No"))</f>
      </c>
      <c r="AJ14" s="85" t="str">
        <f>IF(AND(A14="",B14=""),"",IF(OR(L14="Yes",L14="No",L14="Not applicable"),"Yes","No"))</f>
      </c>
      <c r="AK14" s="85" t="str">
        <f>IF(AND(A14="",B14=""),"",IF(OR(M14="Yes",M14="No"),"Yes","No"))</f>
      </c>
      <c r="AL14" s="85" t="str">
        <f>IF(AND(A14="",B14=""),"",IF(OR(N14="Yes",N14="No",N14="Not tested"),"Yes","No"))</f>
      </c>
      <c r="AM14" s="85" t="str">
        <f>IF(AND(A14="",B14=""),"",IF(OR(O14="Yes",O14="No"),"Yes","No"))</f>
      </c>
      <c r="AN14" s="85" t="str">
        <f>IF(AND(A14="",B14=""),"",IF(P14="","No",IF(OR(LOWER(TRIM(P14))="n/a",LOWER(TRIM(P14))="na",LOWER(TRIM(P14))="none",LOWER(TRIM(P14))="unknown",LOWER(TRIM(P14))="tbd",LOWER(TRIM(P14))="todo",LOWER(TRIM(P14))="placeholder",LOWER(TRIM(P14))="test",LOWER(TRIM(P14))="xxx",LOWER(TRIM(P14))="xx",LOWER(TRIM(P14))="x",LOWER(TRIM(P14))="-",LOWER(TRIM(P14))="--",LOWER(TRIM(P14))="---",LOWER(TRIM(P14))=".",LOWER(TRIM(P14))="..",LOWER(TRIM(P14))="...",LOWER(TRIM(P14))="?"),"No","Yes")))</f>
      </c>
      <c r="AO14" s="85" t="str">
        <f>IF(AND(A14="",B14=""),"",IF(Q14="","No",IF(OR(LOWER(TRIM(Q14))="n/a",LOWER(TRIM(Q14))="na",LOWER(TRIM(Q14))="none",LOWER(TRIM(Q14))="unknown",LOWER(TRIM(Q14))="tbd",LOWER(TRIM(Q14))="todo",LOWER(TRIM(Q14))="placeholder",LOWER(TRIM(Q14))="test",LOWER(TRIM(Q14))="xxx",LOWER(TRIM(Q14))="xx",LOWER(TRIM(Q14))="x",LOWER(TRIM(Q14))="-",LOWER(TRIM(Q14))="--",LOWER(TRIM(Q14))="---",LOWER(TRIM(Q14))=".",LOWER(TRIM(Q14))="..",LOWER(TRIM(Q14))="...",LOWER(TRIM(Q14))="?"),"No","Yes")))</f>
      </c>
      <c r="AP14" s="85" t="str">
        <f>IF(AND(A14="",B14=""),"",IF(OR(S14="Approved by the recorded reviewer",S14="Not approved"),"Yes","No"))</f>
      </c>
      <c r="AQ14" s="85" t="str">
        <f>IF(AND(A14="",B14=""),"",IF(K14="Yes","CRITICAL_GATE_FAILED_OR_MISSING",IF(J14="No","GATE_CONTRACT_NOT_DEFINED","COMPENSATION_RULE_UNSAFE")))</f>
      </c>
      <c r="AR14" s="85" t="str">
        <f>IF(AND(A14="",B14=""),"",IF(H14="No","WEIGHT_RATIONALE_MISSING",IF(AG14="No","WEIGHT_TOTAL_INVALID",IF(OR(M14="No",N14="Not tested"),"SENSITIVITY_NOT_TESTED","RANKING_UNSTABLE"))))</f>
      </c>
      <c r="AS14" s="85" t="str">
        <f>IF(AND(A14="",B14=""),"",IF(OR(AB14="No",AC14="No",AD14="No",AE14="No",AF14="No",AH14="No",AI14="No",AJ14="No",AK14="No",AL14="No",AM14="No",AP14="No"),"INVALID_CONTROLLED_INPUT",IF(OR(AA14="No",AN14="No",AO14="No"),"REQUIRED_TEXT_MISSING",IF(C14="Estimate probability","MODEL_PURPOSE_UNSUPPORTED",IF(O14="Yes","CONTRADICTION_REVIEW_REQUIRED",IF(E14="No","INPUTS_NOT_VISIBLE","EVIDENCE_STATES_NOT_DISCLOSED"))))))</f>
      </c>
      <c r="AT14" t="str">
        <f>IF(A14="","",COUNTIFS('Criteria Register'!$A$4:$A$504,A14,'Criteria Register'!$X$4:$X$504,"INVALID_CONTROLLED_INPUT")+COUNTIFS('Criteria Register'!$A$4:$A$504,A14,'Criteria Register'!$N$4:$N$504,"Invalid",'Criteria Register'!$X$4:$X$504,"VALID"))</f>
      </c>
      <c r="AU14" t="str">
        <f>IF(A14="","",COUNTIFS('Criteria Register'!$A$4:$A$504,A14,'Criteria Register'!$P$4:$P$504,"&lt;&gt;None",'Criteria Register'!$R$4:$R$504,"No",'Criteria Register'!$X$4:$X$504,"VALID"))</f>
      </c>
      <c r="AV14" t="str">
        <f>IF(A14="","",COUNTIFS('Criteria Register'!$A$4:$A$504,A14,'Criteria Register'!$S$4:$S$504,"Open",'Criteria Register'!$X$4:$X$504,"VALID"))</f>
      </c>
    </row>
    <row r="15">
      <c r="A15" s="93"/>
      <c r="B15" s="93"/>
      <c r="C15" s="93"/>
      <c r="D15" s="93"/>
      <c r="E15" s="93"/>
      <c r="F15" s="93"/>
      <c r="G15" s="93"/>
      <c r="H15" s="93"/>
      <c r="I15" s="74" t="str">
        <f>IF(A15="","",SUMIFS('Criteria Register'!$I$4:$I$504,'Criteria Register'!$A$4:$A$504,A15,'Criteria Register'!$X$4:$X$504,"VALID",'Criteria Register'!$N$4:$N$504,"&lt;&gt;Not applicable",'Criteria Register'!$N$4:$N$504,"&lt;&gt;Excluded with rationale",'Criteria Register'!$N$4:$N$504,"&lt;&gt;Invalid"))</f>
      </c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62" t="str">
        <f>IF(V15="","",IF(V15="DECOMPOSABLE_BOUNDED","Decomposable and bounded",IF(V15="MODEL_PURPOSE_UNSUPPORTED","Score not decision-ready",IF(V15="INPUTS_NOT_VISIBLE","Score not decision-ready",IF(V15="EVIDENCE_STATES_NOT_DISCLOSED","Score not decision-ready",IF(V15="MISSING_DATA_TREATMENT_UNSAFE","Missing-data treatment unsafe",IF(V15="CRITICAL_GATE_FAILED_OR_MISSING","Critical gate missing",IF(V15="GATE_CONTRACT_NOT_DEFINED","Critical gate missing",IF(V15="COMPENSATION_RULE_UNSAFE","Critical gate missing",IF(V15="WEIGHT_RATIONALE_MISSING","Sensitivity review required",IF(V15="WEIGHT_TOTAL_INVALID","Sensitivity review required",IF(V15="SENSITIVITY_NOT_TESTED","Sensitivity review required",IF(V15="RANKING_UNSTABLE","Sensitivity review required",IF(V15="CONTRADICTION_REVIEW_REQUIRED","Score not decision-ready",IF(V15="REQUIRED_TEXT_MISSING","Score not decision-ready",IF(V15="INVALID_CONTROLLED_INPUT","Score not decision-ready",IF(V15="INVALID_CRITERION_INPUT","Score not decision-ready","")))))))))))))))))</f>
      </c>
      <c r="V15" s="62" t="str">
        <f>IF(AND(A15="",B15=""),"",IF(OR(AB15="No",AC15="No",AD15="No",AE15="No",AF15="No",AH15="No",AI15="No",AJ15="No",AK15="No",AL15="No",AM15="No",AP15="No"),"INVALID_CONTROLLED_INPUT",IF(OR(AA15="No",AN15="No",AO15="No"),"REQUIRED_TEXT_MISSING",IF(AT15&gt;0,"INVALID_CRITERION_INPUT",IF(C15="Estimate probability","MODEL_PURPOSE_UNSUPPORTED",IF(OR(O15="Yes",AV15&gt;0),"CONTRADICTION_REVIEW_REQUIRED",IF(G15="No","MISSING_DATA_TREATMENT_UNSAFE",IF(OR(K15="Yes",AU15&gt;0),"CRITICAL_GATE_FAILED_OR_MISSING",IF(J15="No","GATE_CONTRACT_NOT_DEFINED",IF(L15="Yes","COMPENSATION_RULE_UNSAFE",IF(E15="No","INPUTS_NOT_VISIBLE",IF(F15="No","EVIDENCE_STATES_NOT_DISCLOSED",IF(H15="No","WEIGHT_RATIONALE_MISSING",IF(AG15="No","WEIGHT_TOTAL_INVALID",IF(OR(M15="No",N15="Not tested"),"SENSITIVITY_NOT_TESTED",IF(N15="Yes","RANKING_UNSTABLE","DECOMPOSABLE_BOUNDED"))))))))))))))))</f>
      </c>
      <c r="W15" s="62" t="str">
        <f>IF(V15="","",IF(V15="DECOMPOSABLE_BOUNDED","Use the score as one decision aid with the recorded model version, limitations and reopen condition.",IF(V15="MODEL_PURPOSE_UNSUPPORTED","Describe the model as a score or index unless predictive calibration is separately established.",IF(V15="INPUTS_NOT_VISIBLE","Use the current total only as a prompt for model reconstruction.",IF(V15="EVIDENCE_STATES_NOT_DISCLOSED","Use the current total only as a prompt for model reconstruction.",IF(V15="MISSING_DATA_TREATMENT_UNSAFE","State that the score is incomplete and identify the affected inputs.",IF(V15="CRITICAL_GATE_FAILED_OR_MISSING","Report the total only beside the failed or missing gate.",IF(V15="GATE_CONTRACT_NOT_DEFINED","Report the total only beside the failed or missing gate.",IF(V15="COMPENSATION_RULE_UNSAFE","Report the total only beside the failed or missing gate.",IF(V15="WEIGHT_RATIONALE_MISSING","Describe the baseline result as provisional and disclose the decisive assumptions.",IF(V15="WEIGHT_TOTAL_INVALID","Describe the baseline result as provisional and disclose the decisive assumptions.",IF(V15="SENSITIVITY_NOT_TESTED","Describe the baseline result as provisional and disclose the decisive assumptions.",IF(V15="RANKING_UNSTABLE","Describe the baseline result as provisional and disclose the decisive assumptions.",IF(V15="CONTRADICTION_REVIEW_REQUIRED","Preserve the score as provisional beside the contradiction.",IF(V15="REQUIRED_TEXT_MISSING","Complete the missing record.",IF(V15="INVALID_CONTROLLED_INPUT","Use only the controlled vocabulary.",IF(V15="INVALID_CRITERION_INPUT","Use the register only to identify and correct the invalid criteria.","")))))))))))))))))</f>
      </c>
      <c r="X15" s="62" t="str">
        <f>IF(V15="","",IF(V15="DECOMPOSABLE_BOUNDED","Do not present the total as evidence, certainty, probability or an automatic instruction.",IF(V15="MODEL_PURPOSE_UNSUPPORTED","Do not present the total as the probability of winning, failure or market response.",IF(V15="INPUTS_NOT_VISIBLE","Do not rank, allocate, approve or claim probability from the current score.",IF(V15="EVIDENCE_STATES_NOT_DISCLOSED","Do not rank, allocate, approve or claim probability from the current score.",IF(V15="MISSING_DATA_TREATMENT_UNSAFE","Do not replace missing knowledge with a neutral-looking number.",IF(V15="CRITICAL_GATE_FAILED_OR_MISSING","Do not let the weighted average override the critical condition.",IF(V15="GATE_CONTRACT_NOT_DEFINED","Do not let the weighted average override the critical condition.",IF(V15="COMPENSATION_RULE_UNSAFE","Do not let the weighted average override the critical condition.",IF(V15="WEIGHT_RATIONALE_MISSING","Do not treat the ranking as robust or use extra decimals to imply stability.",IF(V15="WEIGHT_TOTAL_INVALID","Do not treat the ranking as robust or use extra decimals to imply stability.",IF(V15="SENSITIVITY_NOT_TESTED","Do not treat the ranking as robust or use extra decimals to imply stability.",IF(V15="RANKING_UNSTABLE","Do not treat the ranking as robust or use extra decimals to imply stability.",IF(V15="CONTRADICTION_REVIEW_REQUIRED","Do not hide disagreement inside an average.",IF(V15="REQUIRED_TEXT_MISSING","Do not use a score without a meaningful decision, owner and reviewer.",IF(V15="INVALID_CONTROLLED_INPUT","Do not interpret outputs generated from unsupported categories.",IF(V15="INVALID_CRITERION_INPUT","Do not calculate, compare or interpret a model that contains invalid criterion inputs.","")))))))))))))))))</f>
      </c>
      <c r="Y15" s="62" t="str">
        <f>IF(V15="","",IF(V15="DECOMPOSABLE_BOUNDED","Proceed with the bounded interpretation and preserve the component record.",IF(V15="MODEL_PURPOSE_UNSUPPORTED","Use a validated predictive model or change the score purpose.",IF(V15="INPUTS_NOT_VISIBLE","Decompose and reconstruct the model before use.",IF(V15="EVIDENCE_STATES_NOT_DISCLOSED","Apply “Observed, Inferred and Unresolved Evidence” to every active input.",IF(V15="MISSING_DATA_TREATMENT_UNSAFE","Correct the treatment, obtain evidence or report a bounded range.",IF(V15="CRITICAL_GATE_FAILED_OR_MISSING","Define or resolve the veto, floor or cap before interpreting the total.",IF(V15="GATE_CONTRACT_NOT_DEFINED","Define or resolve the veto, floor or cap before interpreting the total.",IF(V15="COMPENSATION_RULE_UNSAFE","Define or resolve the veto, floor or cap before interpreting the total.",IF(V15="WEIGHT_RATIONALE_MISSING","Run and record the required sensitivity scenarios before acting.",IF(V15="WEIGHT_TOTAL_INVALID","Correct the active denominator and rerun the model.",IF(V15="SENSITIVITY_NOT_TESTED","Run and record the required sensitivity scenarios before acting.",IF(V15="RANKING_UNSTABLE","Treat the result as unstable and resolve the decisive assumptions.",IF(V15="CONTRADICTION_REVIEW_REQUIRED","Apply “How to Handle Contradictory Competitor Evidence” before final interpretation.",IF(V15="REQUIRED_TEXT_MISSING","Replace placeholders with the exact record.",IF(V15="INVALID_CONTROLLED_INPUT","Correct the invalid controlled input.",IF(V15="INVALID_CRITERION_INPUT","Correct the invalid criterion values; then recalculate the model and its active denominator.","")))))))))))))))))</f>
      </c>
      <c r="Z15" s="62" t="str">
        <f>IF(U15="","","SERPIFAI Score Integrity Method v1.0.0")</f>
      </c>
      <c r="AA15" s="85" t="str">
        <f>IF(AND(A15="",B15=""),"",IF(B15="","No",IF(OR(LOWER(TRIM(B15))="n/a",LOWER(TRIM(B15))="na",LOWER(TRIM(B15))="none",LOWER(TRIM(B15))="unknown",LOWER(TRIM(B15))="tbd",LOWER(TRIM(B15))="todo",LOWER(TRIM(B15))="placeholder",LOWER(TRIM(B15))="test",LOWER(TRIM(B15))="xxx",LOWER(TRIM(B15))="xx",LOWER(TRIM(B15))="x",LOWER(TRIM(B15))="-",LOWER(TRIM(B15))="--",LOWER(TRIM(B15))="---",LOWER(TRIM(B15))=".",LOWER(TRIM(B15))="..",LOWER(TRIM(B15))="...",LOWER(TRIM(B15))="?"),"No","Yes")))</f>
      </c>
      <c r="AB15" s="85" t="str">
        <f>IF(AND(A15="",B15=""),"",IF(OR(C15="Describe",C15="Rank",C15="Screen",C15="Prioritise",C15="Trigger review",C15="Allocate resources",C15="Enforce a gate",C15="Estimate probability"),"Yes","No"))</f>
      </c>
      <c r="AC15" s="85" t="str">
        <f>IF(AND(A15="",B15=""),"",IF(OR(E15="Yes",E15="No"),"Yes","No"))</f>
      </c>
      <c r="AD15" s="85" t="str">
        <f>IF(AND(A15="",B15=""),"",IF(OR(F15="Yes",F15="No"),"Yes","No"))</f>
      </c>
      <c r="AE15" s="85" t="str">
        <f>IF(AND(A15="",B15=""),"",IF(OR(G15="Yes",G15="No"),"Yes","No"))</f>
      </c>
      <c r="AF15" s="85" t="str">
        <f>IF(AND(A15="",B15=""),"",IF(OR(H15="Yes",H15="No"),"Yes","No"))</f>
      </c>
      <c r="AG15" s="85" t="str">
        <f>IF(AND(A15="",B15=""),"",IF(ABS(I15-100)&lt;0.0001,"Yes","No"))</f>
      </c>
      <c r="AH15" s="85" t="str">
        <f>IF(AND(A15="",B15=""),"",IF(OR(J15="Yes",J15="No",J15="Not applicable"),"Yes","No"))</f>
      </c>
      <c r="AI15" s="85" t="str">
        <f>IF(AND(A15="",B15=""),"",IF(OR(K15="Yes",K15="No"),"Yes","No"))</f>
      </c>
      <c r="AJ15" s="85" t="str">
        <f>IF(AND(A15="",B15=""),"",IF(OR(L15="Yes",L15="No",L15="Not applicable"),"Yes","No"))</f>
      </c>
      <c r="AK15" s="85" t="str">
        <f>IF(AND(A15="",B15=""),"",IF(OR(M15="Yes",M15="No"),"Yes","No"))</f>
      </c>
      <c r="AL15" s="85" t="str">
        <f>IF(AND(A15="",B15=""),"",IF(OR(N15="Yes",N15="No",N15="Not tested"),"Yes","No"))</f>
      </c>
      <c r="AM15" s="85" t="str">
        <f>IF(AND(A15="",B15=""),"",IF(OR(O15="Yes",O15="No"),"Yes","No"))</f>
      </c>
      <c r="AN15" s="85" t="str">
        <f>IF(AND(A15="",B15=""),"",IF(P15="","No",IF(OR(LOWER(TRIM(P15))="n/a",LOWER(TRIM(P15))="na",LOWER(TRIM(P15))="none",LOWER(TRIM(P15))="unknown",LOWER(TRIM(P15))="tbd",LOWER(TRIM(P15))="todo",LOWER(TRIM(P15))="placeholder",LOWER(TRIM(P15))="test",LOWER(TRIM(P15))="xxx",LOWER(TRIM(P15))="xx",LOWER(TRIM(P15))="x",LOWER(TRIM(P15))="-",LOWER(TRIM(P15))="--",LOWER(TRIM(P15))="---",LOWER(TRIM(P15))=".",LOWER(TRIM(P15))="..",LOWER(TRIM(P15))="...",LOWER(TRIM(P15))="?"),"No","Yes")))</f>
      </c>
      <c r="AO15" s="85" t="str">
        <f>IF(AND(A15="",B15=""),"",IF(Q15="","No",IF(OR(LOWER(TRIM(Q15))="n/a",LOWER(TRIM(Q15))="na",LOWER(TRIM(Q15))="none",LOWER(TRIM(Q15))="unknown",LOWER(TRIM(Q15))="tbd",LOWER(TRIM(Q15))="todo",LOWER(TRIM(Q15))="placeholder",LOWER(TRIM(Q15))="test",LOWER(TRIM(Q15))="xxx",LOWER(TRIM(Q15))="xx",LOWER(TRIM(Q15))="x",LOWER(TRIM(Q15))="-",LOWER(TRIM(Q15))="--",LOWER(TRIM(Q15))="---",LOWER(TRIM(Q15))=".",LOWER(TRIM(Q15))="..",LOWER(TRIM(Q15))="...",LOWER(TRIM(Q15))="?"),"No","Yes")))</f>
      </c>
      <c r="AP15" s="85" t="str">
        <f>IF(AND(A15="",B15=""),"",IF(OR(S15="Approved by the recorded reviewer",S15="Not approved"),"Yes","No"))</f>
      </c>
      <c r="AQ15" s="85" t="str">
        <f>IF(AND(A15="",B15=""),"",IF(K15="Yes","CRITICAL_GATE_FAILED_OR_MISSING",IF(J15="No","GATE_CONTRACT_NOT_DEFINED","COMPENSATION_RULE_UNSAFE")))</f>
      </c>
      <c r="AR15" s="85" t="str">
        <f>IF(AND(A15="",B15=""),"",IF(H15="No","WEIGHT_RATIONALE_MISSING",IF(AG15="No","WEIGHT_TOTAL_INVALID",IF(OR(M15="No",N15="Not tested"),"SENSITIVITY_NOT_TESTED","RANKING_UNSTABLE"))))</f>
      </c>
      <c r="AS15" s="85" t="str">
        <f>IF(AND(A15="",B15=""),"",IF(OR(AB15="No",AC15="No",AD15="No",AE15="No",AF15="No",AH15="No",AI15="No",AJ15="No",AK15="No",AL15="No",AM15="No",AP15="No"),"INVALID_CONTROLLED_INPUT",IF(OR(AA15="No",AN15="No",AO15="No"),"REQUIRED_TEXT_MISSING",IF(C15="Estimate probability","MODEL_PURPOSE_UNSUPPORTED",IF(O15="Yes","CONTRADICTION_REVIEW_REQUIRED",IF(E15="No","INPUTS_NOT_VISIBLE","EVIDENCE_STATES_NOT_DISCLOSED"))))))</f>
      </c>
      <c r="AT15" t="str">
        <f>IF(A15="","",COUNTIFS('Criteria Register'!$A$4:$A$504,A15,'Criteria Register'!$X$4:$X$504,"INVALID_CONTROLLED_INPUT")+COUNTIFS('Criteria Register'!$A$4:$A$504,A15,'Criteria Register'!$N$4:$N$504,"Invalid",'Criteria Register'!$X$4:$X$504,"VALID"))</f>
      </c>
      <c r="AU15" t="str">
        <f>IF(A15="","",COUNTIFS('Criteria Register'!$A$4:$A$504,A15,'Criteria Register'!$P$4:$P$504,"&lt;&gt;None",'Criteria Register'!$R$4:$R$504,"No",'Criteria Register'!$X$4:$X$504,"VALID"))</f>
      </c>
      <c r="AV15" t="str">
        <f>IF(A15="","",COUNTIFS('Criteria Register'!$A$4:$A$504,A15,'Criteria Register'!$S$4:$S$504,"Open",'Criteria Register'!$X$4:$X$504,"VALID"))</f>
      </c>
    </row>
    <row r="16">
      <c r="A16" s="93"/>
      <c r="B16" s="93"/>
      <c r="C16" s="93"/>
      <c r="D16" s="93"/>
      <c r="E16" s="93"/>
      <c r="F16" s="93"/>
      <c r="G16" s="93"/>
      <c r="H16" s="93"/>
      <c r="I16" s="74" t="str">
        <f>IF(A16="","",SUMIFS('Criteria Register'!$I$4:$I$504,'Criteria Register'!$A$4:$A$504,A16,'Criteria Register'!$X$4:$X$504,"VALID",'Criteria Register'!$N$4:$N$504,"&lt;&gt;Not applicable",'Criteria Register'!$N$4:$N$504,"&lt;&gt;Excluded with rationale",'Criteria Register'!$N$4:$N$504,"&lt;&gt;Invalid"))</f>
      </c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62" t="str">
        <f>IF(V16="","",IF(V16="DECOMPOSABLE_BOUNDED","Decomposable and bounded",IF(V16="MODEL_PURPOSE_UNSUPPORTED","Score not decision-ready",IF(V16="INPUTS_NOT_VISIBLE","Score not decision-ready",IF(V16="EVIDENCE_STATES_NOT_DISCLOSED","Score not decision-ready",IF(V16="MISSING_DATA_TREATMENT_UNSAFE","Missing-data treatment unsafe",IF(V16="CRITICAL_GATE_FAILED_OR_MISSING","Critical gate missing",IF(V16="GATE_CONTRACT_NOT_DEFINED","Critical gate missing",IF(V16="COMPENSATION_RULE_UNSAFE","Critical gate missing",IF(V16="WEIGHT_RATIONALE_MISSING","Sensitivity review required",IF(V16="WEIGHT_TOTAL_INVALID","Sensitivity review required",IF(V16="SENSITIVITY_NOT_TESTED","Sensitivity review required",IF(V16="RANKING_UNSTABLE","Sensitivity review required",IF(V16="CONTRADICTION_REVIEW_REQUIRED","Score not decision-ready",IF(V16="REQUIRED_TEXT_MISSING","Score not decision-ready",IF(V16="INVALID_CONTROLLED_INPUT","Score not decision-ready",IF(V16="INVALID_CRITERION_INPUT","Score not decision-ready","")))))))))))))))))</f>
      </c>
      <c r="V16" s="62" t="str">
        <f>IF(AND(A16="",B16=""),"",IF(OR(AB16="No",AC16="No",AD16="No",AE16="No",AF16="No",AH16="No",AI16="No",AJ16="No",AK16="No",AL16="No",AM16="No",AP16="No"),"INVALID_CONTROLLED_INPUT",IF(OR(AA16="No",AN16="No",AO16="No"),"REQUIRED_TEXT_MISSING",IF(AT16&gt;0,"INVALID_CRITERION_INPUT",IF(C16="Estimate probability","MODEL_PURPOSE_UNSUPPORTED",IF(OR(O16="Yes",AV16&gt;0),"CONTRADICTION_REVIEW_REQUIRED",IF(G16="No","MISSING_DATA_TREATMENT_UNSAFE",IF(OR(K16="Yes",AU16&gt;0),"CRITICAL_GATE_FAILED_OR_MISSING",IF(J16="No","GATE_CONTRACT_NOT_DEFINED",IF(L16="Yes","COMPENSATION_RULE_UNSAFE",IF(E16="No","INPUTS_NOT_VISIBLE",IF(F16="No","EVIDENCE_STATES_NOT_DISCLOSED",IF(H16="No","WEIGHT_RATIONALE_MISSING",IF(AG16="No","WEIGHT_TOTAL_INVALID",IF(OR(M16="No",N16="Not tested"),"SENSITIVITY_NOT_TESTED",IF(N16="Yes","RANKING_UNSTABLE","DECOMPOSABLE_BOUNDED"))))))))))))))))</f>
      </c>
      <c r="W16" s="62" t="str">
        <f>IF(V16="","",IF(V16="DECOMPOSABLE_BOUNDED","Use the score as one decision aid with the recorded model version, limitations and reopen condition.",IF(V16="MODEL_PURPOSE_UNSUPPORTED","Describe the model as a score or index unless predictive calibration is separately established.",IF(V16="INPUTS_NOT_VISIBLE","Use the current total only as a prompt for model reconstruction.",IF(V16="EVIDENCE_STATES_NOT_DISCLOSED","Use the current total only as a prompt for model reconstruction.",IF(V16="MISSING_DATA_TREATMENT_UNSAFE","State that the score is incomplete and identify the affected inputs.",IF(V16="CRITICAL_GATE_FAILED_OR_MISSING","Report the total only beside the failed or missing gate.",IF(V16="GATE_CONTRACT_NOT_DEFINED","Report the total only beside the failed or missing gate.",IF(V16="COMPENSATION_RULE_UNSAFE","Report the total only beside the failed or missing gate.",IF(V16="WEIGHT_RATIONALE_MISSING","Describe the baseline result as provisional and disclose the decisive assumptions.",IF(V16="WEIGHT_TOTAL_INVALID","Describe the baseline result as provisional and disclose the decisive assumptions.",IF(V16="SENSITIVITY_NOT_TESTED","Describe the baseline result as provisional and disclose the decisive assumptions.",IF(V16="RANKING_UNSTABLE","Describe the baseline result as provisional and disclose the decisive assumptions.",IF(V16="CONTRADICTION_REVIEW_REQUIRED","Preserve the score as provisional beside the contradiction.",IF(V16="REQUIRED_TEXT_MISSING","Complete the missing record.",IF(V16="INVALID_CONTROLLED_INPUT","Use only the controlled vocabulary.",IF(V16="INVALID_CRITERION_INPUT","Use the register only to identify and correct the invalid criteria.","")))))))))))))))))</f>
      </c>
      <c r="X16" s="62" t="str">
        <f>IF(V16="","",IF(V16="DECOMPOSABLE_BOUNDED","Do not present the total as evidence, certainty, probability or an automatic instruction.",IF(V16="MODEL_PURPOSE_UNSUPPORTED","Do not present the total as the probability of winning, failure or market response.",IF(V16="INPUTS_NOT_VISIBLE","Do not rank, allocate, approve or claim probability from the current score.",IF(V16="EVIDENCE_STATES_NOT_DISCLOSED","Do not rank, allocate, approve or claim probability from the current score.",IF(V16="MISSING_DATA_TREATMENT_UNSAFE","Do not replace missing knowledge with a neutral-looking number.",IF(V16="CRITICAL_GATE_FAILED_OR_MISSING","Do not let the weighted average override the critical condition.",IF(V16="GATE_CONTRACT_NOT_DEFINED","Do not let the weighted average override the critical condition.",IF(V16="COMPENSATION_RULE_UNSAFE","Do not let the weighted average override the critical condition.",IF(V16="WEIGHT_RATIONALE_MISSING","Do not treat the ranking as robust or use extra decimals to imply stability.",IF(V16="WEIGHT_TOTAL_INVALID","Do not treat the ranking as robust or use extra decimals to imply stability.",IF(V16="SENSITIVITY_NOT_TESTED","Do not treat the ranking as robust or use extra decimals to imply stability.",IF(V16="RANKING_UNSTABLE","Do not treat the ranking as robust or use extra decimals to imply stability.",IF(V16="CONTRADICTION_REVIEW_REQUIRED","Do not hide disagreement inside an average.",IF(V16="REQUIRED_TEXT_MISSING","Do not use a score without a meaningful decision, owner and reviewer.",IF(V16="INVALID_CONTROLLED_INPUT","Do not interpret outputs generated from unsupported categories.",IF(V16="INVALID_CRITERION_INPUT","Do not calculate, compare or interpret a model that contains invalid criterion inputs.","")))))))))))))))))</f>
      </c>
      <c r="Y16" s="62" t="str">
        <f>IF(V16="","",IF(V16="DECOMPOSABLE_BOUNDED","Proceed with the bounded interpretation and preserve the component record.",IF(V16="MODEL_PURPOSE_UNSUPPORTED","Use a validated predictive model or change the score purpose.",IF(V16="INPUTS_NOT_VISIBLE","Decompose and reconstruct the model before use.",IF(V16="EVIDENCE_STATES_NOT_DISCLOSED","Apply “Observed, Inferred and Unresolved Evidence” to every active input.",IF(V16="MISSING_DATA_TREATMENT_UNSAFE","Correct the treatment, obtain evidence or report a bounded range.",IF(V16="CRITICAL_GATE_FAILED_OR_MISSING","Define or resolve the veto, floor or cap before interpreting the total.",IF(V16="GATE_CONTRACT_NOT_DEFINED","Define or resolve the veto, floor or cap before interpreting the total.",IF(V16="COMPENSATION_RULE_UNSAFE","Define or resolve the veto, floor or cap before interpreting the total.",IF(V16="WEIGHT_RATIONALE_MISSING","Run and record the required sensitivity scenarios before acting.",IF(V16="WEIGHT_TOTAL_INVALID","Correct the active denominator and rerun the model.",IF(V16="SENSITIVITY_NOT_TESTED","Run and record the required sensitivity scenarios before acting.",IF(V16="RANKING_UNSTABLE","Treat the result as unstable and resolve the decisive assumptions.",IF(V16="CONTRADICTION_REVIEW_REQUIRED","Apply “How to Handle Contradictory Competitor Evidence” before final interpretation.",IF(V16="REQUIRED_TEXT_MISSING","Replace placeholders with the exact record.",IF(V16="INVALID_CONTROLLED_INPUT","Correct the invalid controlled input.",IF(V16="INVALID_CRITERION_INPUT","Correct the invalid criterion values; then recalculate the model and its active denominator.","")))))))))))))))))</f>
      </c>
      <c r="Z16" s="62" t="str">
        <f>IF(U16="","","SERPIFAI Score Integrity Method v1.0.0")</f>
      </c>
      <c r="AA16" s="85" t="str">
        <f>IF(AND(A16="",B16=""),"",IF(B16="","No",IF(OR(LOWER(TRIM(B16))="n/a",LOWER(TRIM(B16))="na",LOWER(TRIM(B16))="none",LOWER(TRIM(B16))="unknown",LOWER(TRIM(B16))="tbd",LOWER(TRIM(B16))="todo",LOWER(TRIM(B16))="placeholder",LOWER(TRIM(B16))="test",LOWER(TRIM(B16))="xxx",LOWER(TRIM(B16))="xx",LOWER(TRIM(B16))="x",LOWER(TRIM(B16))="-",LOWER(TRIM(B16))="--",LOWER(TRIM(B16))="---",LOWER(TRIM(B16))=".",LOWER(TRIM(B16))="..",LOWER(TRIM(B16))="...",LOWER(TRIM(B16))="?"),"No","Yes")))</f>
      </c>
      <c r="AB16" s="85" t="str">
        <f>IF(AND(A16="",B16=""),"",IF(OR(C16="Describe",C16="Rank",C16="Screen",C16="Prioritise",C16="Trigger review",C16="Allocate resources",C16="Enforce a gate",C16="Estimate probability"),"Yes","No"))</f>
      </c>
      <c r="AC16" s="85" t="str">
        <f>IF(AND(A16="",B16=""),"",IF(OR(E16="Yes",E16="No"),"Yes","No"))</f>
      </c>
      <c r="AD16" s="85" t="str">
        <f>IF(AND(A16="",B16=""),"",IF(OR(F16="Yes",F16="No"),"Yes","No"))</f>
      </c>
      <c r="AE16" s="85" t="str">
        <f>IF(AND(A16="",B16=""),"",IF(OR(G16="Yes",G16="No"),"Yes","No"))</f>
      </c>
      <c r="AF16" s="85" t="str">
        <f>IF(AND(A16="",B16=""),"",IF(OR(H16="Yes",H16="No"),"Yes","No"))</f>
      </c>
      <c r="AG16" s="85" t="str">
        <f>IF(AND(A16="",B16=""),"",IF(ABS(I16-100)&lt;0.0001,"Yes","No"))</f>
      </c>
      <c r="AH16" s="85" t="str">
        <f>IF(AND(A16="",B16=""),"",IF(OR(J16="Yes",J16="No",J16="Not applicable"),"Yes","No"))</f>
      </c>
      <c r="AI16" s="85" t="str">
        <f>IF(AND(A16="",B16=""),"",IF(OR(K16="Yes",K16="No"),"Yes","No"))</f>
      </c>
      <c r="AJ16" s="85" t="str">
        <f>IF(AND(A16="",B16=""),"",IF(OR(L16="Yes",L16="No",L16="Not applicable"),"Yes","No"))</f>
      </c>
      <c r="AK16" s="85" t="str">
        <f>IF(AND(A16="",B16=""),"",IF(OR(M16="Yes",M16="No"),"Yes","No"))</f>
      </c>
      <c r="AL16" s="85" t="str">
        <f>IF(AND(A16="",B16=""),"",IF(OR(N16="Yes",N16="No",N16="Not tested"),"Yes","No"))</f>
      </c>
      <c r="AM16" s="85" t="str">
        <f>IF(AND(A16="",B16=""),"",IF(OR(O16="Yes",O16="No"),"Yes","No"))</f>
      </c>
      <c r="AN16" s="85" t="str">
        <f>IF(AND(A16="",B16=""),"",IF(P16="","No",IF(OR(LOWER(TRIM(P16))="n/a",LOWER(TRIM(P16))="na",LOWER(TRIM(P16))="none",LOWER(TRIM(P16))="unknown",LOWER(TRIM(P16))="tbd",LOWER(TRIM(P16))="todo",LOWER(TRIM(P16))="placeholder",LOWER(TRIM(P16))="test",LOWER(TRIM(P16))="xxx",LOWER(TRIM(P16))="xx",LOWER(TRIM(P16))="x",LOWER(TRIM(P16))="-",LOWER(TRIM(P16))="--",LOWER(TRIM(P16))="---",LOWER(TRIM(P16))=".",LOWER(TRIM(P16))="..",LOWER(TRIM(P16))="...",LOWER(TRIM(P16))="?"),"No","Yes")))</f>
      </c>
      <c r="AO16" s="85" t="str">
        <f>IF(AND(A16="",B16=""),"",IF(Q16="","No",IF(OR(LOWER(TRIM(Q16))="n/a",LOWER(TRIM(Q16))="na",LOWER(TRIM(Q16))="none",LOWER(TRIM(Q16))="unknown",LOWER(TRIM(Q16))="tbd",LOWER(TRIM(Q16))="todo",LOWER(TRIM(Q16))="placeholder",LOWER(TRIM(Q16))="test",LOWER(TRIM(Q16))="xxx",LOWER(TRIM(Q16))="xx",LOWER(TRIM(Q16))="x",LOWER(TRIM(Q16))="-",LOWER(TRIM(Q16))="--",LOWER(TRIM(Q16))="---",LOWER(TRIM(Q16))=".",LOWER(TRIM(Q16))="..",LOWER(TRIM(Q16))="...",LOWER(TRIM(Q16))="?"),"No","Yes")))</f>
      </c>
      <c r="AP16" s="85" t="str">
        <f>IF(AND(A16="",B16=""),"",IF(OR(S16="Approved by the recorded reviewer",S16="Not approved"),"Yes","No"))</f>
      </c>
      <c r="AQ16" s="85" t="str">
        <f>IF(AND(A16="",B16=""),"",IF(K16="Yes","CRITICAL_GATE_FAILED_OR_MISSING",IF(J16="No","GATE_CONTRACT_NOT_DEFINED","COMPENSATION_RULE_UNSAFE")))</f>
      </c>
      <c r="AR16" s="85" t="str">
        <f>IF(AND(A16="",B16=""),"",IF(H16="No","WEIGHT_RATIONALE_MISSING",IF(AG16="No","WEIGHT_TOTAL_INVALID",IF(OR(M16="No",N16="Not tested"),"SENSITIVITY_NOT_TESTED","RANKING_UNSTABLE"))))</f>
      </c>
      <c r="AS16" s="85" t="str">
        <f>IF(AND(A16="",B16=""),"",IF(OR(AB16="No",AC16="No",AD16="No",AE16="No",AF16="No",AH16="No",AI16="No",AJ16="No",AK16="No",AL16="No",AM16="No",AP16="No"),"INVALID_CONTROLLED_INPUT",IF(OR(AA16="No",AN16="No",AO16="No"),"REQUIRED_TEXT_MISSING",IF(C16="Estimate probability","MODEL_PURPOSE_UNSUPPORTED",IF(O16="Yes","CONTRADICTION_REVIEW_REQUIRED",IF(E16="No","INPUTS_NOT_VISIBLE","EVIDENCE_STATES_NOT_DISCLOSED"))))))</f>
      </c>
      <c r="AT16" t="str">
        <f>IF(A16="","",COUNTIFS('Criteria Register'!$A$4:$A$504,A16,'Criteria Register'!$X$4:$X$504,"INVALID_CONTROLLED_INPUT")+COUNTIFS('Criteria Register'!$A$4:$A$504,A16,'Criteria Register'!$N$4:$N$504,"Invalid",'Criteria Register'!$X$4:$X$504,"VALID"))</f>
      </c>
      <c r="AU16" t="str">
        <f>IF(A16="","",COUNTIFS('Criteria Register'!$A$4:$A$504,A16,'Criteria Register'!$P$4:$P$504,"&lt;&gt;None",'Criteria Register'!$R$4:$R$504,"No",'Criteria Register'!$X$4:$X$504,"VALID"))</f>
      </c>
      <c r="AV16" t="str">
        <f>IF(A16="","",COUNTIFS('Criteria Register'!$A$4:$A$504,A16,'Criteria Register'!$S$4:$S$504,"Open",'Criteria Register'!$X$4:$X$504,"VALID"))</f>
      </c>
    </row>
    <row r="17">
      <c r="A17" s="93"/>
      <c r="B17" s="93"/>
      <c r="C17" s="93"/>
      <c r="D17" s="93"/>
      <c r="E17" s="93"/>
      <c r="F17" s="93"/>
      <c r="G17" s="93"/>
      <c r="H17" s="93"/>
      <c r="I17" s="74" t="str">
        <f>IF(A17="","",SUMIFS('Criteria Register'!$I$4:$I$504,'Criteria Register'!$A$4:$A$504,A17,'Criteria Register'!$X$4:$X$504,"VALID",'Criteria Register'!$N$4:$N$504,"&lt;&gt;Not applicable",'Criteria Register'!$N$4:$N$504,"&lt;&gt;Excluded with rationale",'Criteria Register'!$N$4:$N$504,"&lt;&gt;Invalid"))</f>
      </c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62" t="str">
        <f>IF(V17="","",IF(V17="DECOMPOSABLE_BOUNDED","Decomposable and bounded",IF(V17="MODEL_PURPOSE_UNSUPPORTED","Score not decision-ready",IF(V17="INPUTS_NOT_VISIBLE","Score not decision-ready",IF(V17="EVIDENCE_STATES_NOT_DISCLOSED","Score not decision-ready",IF(V17="MISSING_DATA_TREATMENT_UNSAFE","Missing-data treatment unsafe",IF(V17="CRITICAL_GATE_FAILED_OR_MISSING","Critical gate missing",IF(V17="GATE_CONTRACT_NOT_DEFINED","Critical gate missing",IF(V17="COMPENSATION_RULE_UNSAFE","Critical gate missing",IF(V17="WEIGHT_RATIONALE_MISSING","Sensitivity review required",IF(V17="WEIGHT_TOTAL_INVALID","Sensitivity review required",IF(V17="SENSITIVITY_NOT_TESTED","Sensitivity review required",IF(V17="RANKING_UNSTABLE","Sensitivity review required",IF(V17="CONTRADICTION_REVIEW_REQUIRED","Score not decision-ready",IF(V17="REQUIRED_TEXT_MISSING","Score not decision-ready",IF(V17="INVALID_CONTROLLED_INPUT","Score not decision-ready",IF(V17="INVALID_CRITERION_INPUT","Score not decision-ready","")))))))))))))))))</f>
      </c>
      <c r="V17" s="62" t="str">
        <f>IF(AND(A17="",B17=""),"",IF(OR(AB17="No",AC17="No",AD17="No",AE17="No",AF17="No",AH17="No",AI17="No",AJ17="No",AK17="No",AL17="No",AM17="No",AP17="No"),"INVALID_CONTROLLED_INPUT",IF(OR(AA17="No",AN17="No",AO17="No"),"REQUIRED_TEXT_MISSING",IF(AT17&gt;0,"INVALID_CRITERION_INPUT",IF(C17="Estimate probability","MODEL_PURPOSE_UNSUPPORTED",IF(OR(O17="Yes",AV17&gt;0),"CONTRADICTION_REVIEW_REQUIRED",IF(G17="No","MISSING_DATA_TREATMENT_UNSAFE",IF(OR(K17="Yes",AU17&gt;0),"CRITICAL_GATE_FAILED_OR_MISSING",IF(J17="No","GATE_CONTRACT_NOT_DEFINED",IF(L17="Yes","COMPENSATION_RULE_UNSAFE",IF(E17="No","INPUTS_NOT_VISIBLE",IF(F17="No","EVIDENCE_STATES_NOT_DISCLOSED",IF(H17="No","WEIGHT_RATIONALE_MISSING",IF(AG17="No","WEIGHT_TOTAL_INVALID",IF(OR(M17="No",N17="Not tested"),"SENSITIVITY_NOT_TESTED",IF(N17="Yes","RANKING_UNSTABLE","DECOMPOSABLE_BOUNDED"))))))))))))))))</f>
      </c>
      <c r="W17" s="62" t="str">
        <f>IF(V17="","",IF(V17="DECOMPOSABLE_BOUNDED","Use the score as one decision aid with the recorded model version, limitations and reopen condition.",IF(V17="MODEL_PURPOSE_UNSUPPORTED","Describe the model as a score or index unless predictive calibration is separately established.",IF(V17="INPUTS_NOT_VISIBLE","Use the current total only as a prompt for model reconstruction.",IF(V17="EVIDENCE_STATES_NOT_DISCLOSED","Use the current total only as a prompt for model reconstruction.",IF(V17="MISSING_DATA_TREATMENT_UNSAFE","State that the score is incomplete and identify the affected inputs.",IF(V17="CRITICAL_GATE_FAILED_OR_MISSING","Report the total only beside the failed or missing gate.",IF(V17="GATE_CONTRACT_NOT_DEFINED","Report the total only beside the failed or missing gate.",IF(V17="COMPENSATION_RULE_UNSAFE","Report the total only beside the failed or missing gate.",IF(V17="WEIGHT_RATIONALE_MISSING","Describe the baseline result as provisional and disclose the decisive assumptions.",IF(V17="WEIGHT_TOTAL_INVALID","Describe the baseline result as provisional and disclose the decisive assumptions.",IF(V17="SENSITIVITY_NOT_TESTED","Describe the baseline result as provisional and disclose the decisive assumptions.",IF(V17="RANKING_UNSTABLE","Describe the baseline result as provisional and disclose the decisive assumptions.",IF(V17="CONTRADICTION_REVIEW_REQUIRED","Preserve the score as provisional beside the contradiction.",IF(V17="REQUIRED_TEXT_MISSING","Complete the missing record.",IF(V17="INVALID_CONTROLLED_INPUT","Use only the controlled vocabulary.",IF(V17="INVALID_CRITERION_INPUT","Use the register only to identify and correct the invalid criteria.","")))))))))))))))))</f>
      </c>
      <c r="X17" s="62" t="str">
        <f>IF(V17="","",IF(V17="DECOMPOSABLE_BOUNDED","Do not present the total as evidence, certainty, probability or an automatic instruction.",IF(V17="MODEL_PURPOSE_UNSUPPORTED","Do not present the total as the probability of winning, failure or market response.",IF(V17="INPUTS_NOT_VISIBLE","Do not rank, allocate, approve or claim probability from the current score.",IF(V17="EVIDENCE_STATES_NOT_DISCLOSED","Do not rank, allocate, approve or claim probability from the current score.",IF(V17="MISSING_DATA_TREATMENT_UNSAFE","Do not replace missing knowledge with a neutral-looking number.",IF(V17="CRITICAL_GATE_FAILED_OR_MISSING","Do not let the weighted average override the critical condition.",IF(V17="GATE_CONTRACT_NOT_DEFINED","Do not let the weighted average override the critical condition.",IF(V17="COMPENSATION_RULE_UNSAFE","Do not let the weighted average override the critical condition.",IF(V17="WEIGHT_RATIONALE_MISSING","Do not treat the ranking as robust or use extra decimals to imply stability.",IF(V17="WEIGHT_TOTAL_INVALID","Do not treat the ranking as robust or use extra decimals to imply stability.",IF(V17="SENSITIVITY_NOT_TESTED","Do not treat the ranking as robust or use extra decimals to imply stability.",IF(V17="RANKING_UNSTABLE","Do not treat the ranking as robust or use extra decimals to imply stability.",IF(V17="CONTRADICTION_REVIEW_REQUIRED","Do not hide disagreement inside an average.",IF(V17="REQUIRED_TEXT_MISSING","Do not use a score without a meaningful decision, owner and reviewer.",IF(V17="INVALID_CONTROLLED_INPUT","Do not interpret outputs generated from unsupported categories.",IF(V17="INVALID_CRITERION_INPUT","Do not calculate, compare or interpret a model that contains invalid criterion inputs.","")))))))))))))))))</f>
      </c>
      <c r="Y17" s="62" t="str">
        <f>IF(V17="","",IF(V17="DECOMPOSABLE_BOUNDED","Proceed with the bounded interpretation and preserve the component record.",IF(V17="MODEL_PURPOSE_UNSUPPORTED","Use a validated predictive model or change the score purpose.",IF(V17="INPUTS_NOT_VISIBLE","Decompose and reconstruct the model before use.",IF(V17="EVIDENCE_STATES_NOT_DISCLOSED","Apply “Observed, Inferred and Unresolved Evidence” to every active input.",IF(V17="MISSING_DATA_TREATMENT_UNSAFE","Correct the treatment, obtain evidence or report a bounded range.",IF(V17="CRITICAL_GATE_FAILED_OR_MISSING","Define or resolve the veto, floor or cap before interpreting the total.",IF(V17="GATE_CONTRACT_NOT_DEFINED","Define or resolve the veto, floor or cap before interpreting the total.",IF(V17="COMPENSATION_RULE_UNSAFE","Define or resolve the veto, floor or cap before interpreting the total.",IF(V17="WEIGHT_RATIONALE_MISSING","Run and record the required sensitivity scenarios before acting.",IF(V17="WEIGHT_TOTAL_INVALID","Correct the active denominator and rerun the model.",IF(V17="SENSITIVITY_NOT_TESTED","Run and record the required sensitivity scenarios before acting.",IF(V17="RANKING_UNSTABLE","Treat the result as unstable and resolve the decisive assumptions.",IF(V17="CONTRADICTION_REVIEW_REQUIRED","Apply “How to Handle Contradictory Competitor Evidence” before final interpretation.",IF(V17="REQUIRED_TEXT_MISSING","Replace placeholders with the exact record.",IF(V17="INVALID_CONTROLLED_INPUT","Correct the invalid controlled input.",IF(V17="INVALID_CRITERION_INPUT","Correct the invalid criterion values; then recalculate the model and its active denominator.","")))))))))))))))))</f>
      </c>
      <c r="Z17" s="62" t="str">
        <f>IF(U17="","","SERPIFAI Score Integrity Method v1.0.0")</f>
      </c>
      <c r="AA17" s="85" t="str">
        <f>IF(AND(A17="",B17=""),"",IF(B17="","No",IF(OR(LOWER(TRIM(B17))="n/a",LOWER(TRIM(B17))="na",LOWER(TRIM(B17))="none",LOWER(TRIM(B17))="unknown",LOWER(TRIM(B17))="tbd",LOWER(TRIM(B17))="todo",LOWER(TRIM(B17))="placeholder",LOWER(TRIM(B17))="test",LOWER(TRIM(B17))="xxx",LOWER(TRIM(B17))="xx",LOWER(TRIM(B17))="x",LOWER(TRIM(B17))="-",LOWER(TRIM(B17))="--",LOWER(TRIM(B17))="---",LOWER(TRIM(B17))=".",LOWER(TRIM(B17))="..",LOWER(TRIM(B17))="...",LOWER(TRIM(B17))="?"),"No","Yes")))</f>
      </c>
      <c r="AB17" s="85" t="str">
        <f>IF(AND(A17="",B17=""),"",IF(OR(C17="Describe",C17="Rank",C17="Screen",C17="Prioritise",C17="Trigger review",C17="Allocate resources",C17="Enforce a gate",C17="Estimate probability"),"Yes","No"))</f>
      </c>
      <c r="AC17" s="85" t="str">
        <f>IF(AND(A17="",B17=""),"",IF(OR(E17="Yes",E17="No"),"Yes","No"))</f>
      </c>
      <c r="AD17" s="85" t="str">
        <f>IF(AND(A17="",B17=""),"",IF(OR(F17="Yes",F17="No"),"Yes","No"))</f>
      </c>
      <c r="AE17" s="85" t="str">
        <f>IF(AND(A17="",B17=""),"",IF(OR(G17="Yes",G17="No"),"Yes","No"))</f>
      </c>
      <c r="AF17" s="85" t="str">
        <f>IF(AND(A17="",B17=""),"",IF(OR(H17="Yes",H17="No"),"Yes","No"))</f>
      </c>
      <c r="AG17" s="85" t="str">
        <f>IF(AND(A17="",B17=""),"",IF(ABS(I17-100)&lt;0.0001,"Yes","No"))</f>
      </c>
      <c r="AH17" s="85" t="str">
        <f>IF(AND(A17="",B17=""),"",IF(OR(J17="Yes",J17="No",J17="Not applicable"),"Yes","No"))</f>
      </c>
      <c r="AI17" s="85" t="str">
        <f>IF(AND(A17="",B17=""),"",IF(OR(K17="Yes",K17="No"),"Yes","No"))</f>
      </c>
      <c r="AJ17" s="85" t="str">
        <f>IF(AND(A17="",B17=""),"",IF(OR(L17="Yes",L17="No",L17="Not applicable"),"Yes","No"))</f>
      </c>
      <c r="AK17" s="85" t="str">
        <f>IF(AND(A17="",B17=""),"",IF(OR(M17="Yes",M17="No"),"Yes","No"))</f>
      </c>
      <c r="AL17" s="85" t="str">
        <f>IF(AND(A17="",B17=""),"",IF(OR(N17="Yes",N17="No",N17="Not tested"),"Yes","No"))</f>
      </c>
      <c r="AM17" s="85" t="str">
        <f>IF(AND(A17="",B17=""),"",IF(OR(O17="Yes",O17="No"),"Yes","No"))</f>
      </c>
      <c r="AN17" s="85" t="str">
        <f>IF(AND(A17="",B17=""),"",IF(P17="","No",IF(OR(LOWER(TRIM(P17))="n/a",LOWER(TRIM(P17))="na",LOWER(TRIM(P17))="none",LOWER(TRIM(P17))="unknown",LOWER(TRIM(P17))="tbd",LOWER(TRIM(P17))="todo",LOWER(TRIM(P17))="placeholder",LOWER(TRIM(P17))="test",LOWER(TRIM(P17))="xxx",LOWER(TRIM(P17))="xx",LOWER(TRIM(P17))="x",LOWER(TRIM(P17))="-",LOWER(TRIM(P17))="--",LOWER(TRIM(P17))="---",LOWER(TRIM(P17))=".",LOWER(TRIM(P17))="..",LOWER(TRIM(P17))="...",LOWER(TRIM(P17))="?"),"No","Yes")))</f>
      </c>
      <c r="AO17" s="85" t="str">
        <f>IF(AND(A17="",B17=""),"",IF(Q17="","No",IF(OR(LOWER(TRIM(Q17))="n/a",LOWER(TRIM(Q17))="na",LOWER(TRIM(Q17))="none",LOWER(TRIM(Q17))="unknown",LOWER(TRIM(Q17))="tbd",LOWER(TRIM(Q17))="todo",LOWER(TRIM(Q17))="placeholder",LOWER(TRIM(Q17))="test",LOWER(TRIM(Q17))="xxx",LOWER(TRIM(Q17))="xx",LOWER(TRIM(Q17))="x",LOWER(TRIM(Q17))="-",LOWER(TRIM(Q17))="--",LOWER(TRIM(Q17))="---",LOWER(TRIM(Q17))=".",LOWER(TRIM(Q17))="..",LOWER(TRIM(Q17))="...",LOWER(TRIM(Q17))="?"),"No","Yes")))</f>
      </c>
      <c r="AP17" s="85" t="str">
        <f>IF(AND(A17="",B17=""),"",IF(OR(S17="Approved by the recorded reviewer",S17="Not approved"),"Yes","No"))</f>
      </c>
      <c r="AQ17" s="85" t="str">
        <f>IF(AND(A17="",B17=""),"",IF(K17="Yes","CRITICAL_GATE_FAILED_OR_MISSING",IF(J17="No","GATE_CONTRACT_NOT_DEFINED","COMPENSATION_RULE_UNSAFE")))</f>
      </c>
      <c r="AR17" s="85" t="str">
        <f>IF(AND(A17="",B17=""),"",IF(H17="No","WEIGHT_RATIONALE_MISSING",IF(AG17="No","WEIGHT_TOTAL_INVALID",IF(OR(M17="No",N17="Not tested"),"SENSITIVITY_NOT_TESTED","RANKING_UNSTABLE"))))</f>
      </c>
      <c r="AS17" s="85" t="str">
        <f>IF(AND(A17="",B17=""),"",IF(OR(AB17="No",AC17="No",AD17="No",AE17="No",AF17="No",AH17="No",AI17="No",AJ17="No",AK17="No",AL17="No",AM17="No",AP17="No"),"INVALID_CONTROLLED_INPUT",IF(OR(AA17="No",AN17="No",AO17="No"),"REQUIRED_TEXT_MISSING",IF(C17="Estimate probability","MODEL_PURPOSE_UNSUPPORTED",IF(O17="Yes","CONTRADICTION_REVIEW_REQUIRED",IF(E17="No","INPUTS_NOT_VISIBLE","EVIDENCE_STATES_NOT_DISCLOSED"))))))</f>
      </c>
      <c r="AT17" t="str">
        <f>IF(A17="","",COUNTIFS('Criteria Register'!$A$4:$A$504,A17,'Criteria Register'!$X$4:$X$504,"INVALID_CONTROLLED_INPUT")+COUNTIFS('Criteria Register'!$A$4:$A$504,A17,'Criteria Register'!$N$4:$N$504,"Invalid",'Criteria Register'!$X$4:$X$504,"VALID"))</f>
      </c>
      <c r="AU17" t="str">
        <f>IF(A17="","",COUNTIFS('Criteria Register'!$A$4:$A$504,A17,'Criteria Register'!$P$4:$P$504,"&lt;&gt;None",'Criteria Register'!$R$4:$R$504,"No",'Criteria Register'!$X$4:$X$504,"VALID"))</f>
      </c>
      <c r="AV17" t="str">
        <f>IF(A17="","",COUNTIFS('Criteria Register'!$A$4:$A$504,A17,'Criteria Register'!$S$4:$S$504,"Open",'Criteria Register'!$X$4:$X$504,"VALID"))</f>
      </c>
    </row>
    <row r="18">
      <c r="A18" s="93"/>
      <c r="B18" s="93"/>
      <c r="C18" s="93"/>
      <c r="D18" s="93"/>
      <c r="E18" s="93"/>
      <c r="F18" s="93"/>
      <c r="G18" s="93"/>
      <c r="H18" s="93"/>
      <c r="I18" s="74" t="str">
        <f>IF(A18="","",SUMIFS('Criteria Register'!$I$4:$I$504,'Criteria Register'!$A$4:$A$504,A18,'Criteria Register'!$X$4:$X$504,"VALID",'Criteria Register'!$N$4:$N$504,"&lt;&gt;Not applicable",'Criteria Register'!$N$4:$N$504,"&lt;&gt;Excluded with rationale",'Criteria Register'!$N$4:$N$504,"&lt;&gt;Invalid"))</f>
      </c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62" t="str">
        <f>IF(V18="","",IF(V18="DECOMPOSABLE_BOUNDED","Decomposable and bounded",IF(V18="MODEL_PURPOSE_UNSUPPORTED","Score not decision-ready",IF(V18="INPUTS_NOT_VISIBLE","Score not decision-ready",IF(V18="EVIDENCE_STATES_NOT_DISCLOSED","Score not decision-ready",IF(V18="MISSING_DATA_TREATMENT_UNSAFE","Missing-data treatment unsafe",IF(V18="CRITICAL_GATE_FAILED_OR_MISSING","Critical gate missing",IF(V18="GATE_CONTRACT_NOT_DEFINED","Critical gate missing",IF(V18="COMPENSATION_RULE_UNSAFE","Critical gate missing",IF(V18="WEIGHT_RATIONALE_MISSING","Sensitivity review required",IF(V18="WEIGHT_TOTAL_INVALID","Sensitivity review required",IF(V18="SENSITIVITY_NOT_TESTED","Sensitivity review required",IF(V18="RANKING_UNSTABLE","Sensitivity review required",IF(V18="CONTRADICTION_REVIEW_REQUIRED","Score not decision-ready",IF(V18="REQUIRED_TEXT_MISSING","Score not decision-ready",IF(V18="INVALID_CONTROLLED_INPUT","Score not decision-ready",IF(V18="INVALID_CRITERION_INPUT","Score not decision-ready","")))))))))))))))))</f>
      </c>
      <c r="V18" s="62" t="str">
        <f>IF(AND(A18="",B18=""),"",IF(OR(AB18="No",AC18="No",AD18="No",AE18="No",AF18="No",AH18="No",AI18="No",AJ18="No",AK18="No",AL18="No",AM18="No",AP18="No"),"INVALID_CONTROLLED_INPUT",IF(OR(AA18="No",AN18="No",AO18="No"),"REQUIRED_TEXT_MISSING",IF(AT18&gt;0,"INVALID_CRITERION_INPUT",IF(C18="Estimate probability","MODEL_PURPOSE_UNSUPPORTED",IF(OR(O18="Yes",AV18&gt;0),"CONTRADICTION_REVIEW_REQUIRED",IF(G18="No","MISSING_DATA_TREATMENT_UNSAFE",IF(OR(K18="Yes",AU18&gt;0),"CRITICAL_GATE_FAILED_OR_MISSING",IF(J18="No","GATE_CONTRACT_NOT_DEFINED",IF(L18="Yes","COMPENSATION_RULE_UNSAFE",IF(E18="No","INPUTS_NOT_VISIBLE",IF(F18="No","EVIDENCE_STATES_NOT_DISCLOSED",IF(H18="No","WEIGHT_RATIONALE_MISSING",IF(AG18="No","WEIGHT_TOTAL_INVALID",IF(OR(M18="No",N18="Not tested"),"SENSITIVITY_NOT_TESTED",IF(N18="Yes","RANKING_UNSTABLE","DECOMPOSABLE_BOUNDED"))))))))))))))))</f>
      </c>
      <c r="W18" s="62" t="str">
        <f>IF(V18="","",IF(V18="DECOMPOSABLE_BOUNDED","Use the score as one decision aid with the recorded model version, limitations and reopen condition.",IF(V18="MODEL_PURPOSE_UNSUPPORTED","Describe the model as a score or index unless predictive calibration is separately established.",IF(V18="INPUTS_NOT_VISIBLE","Use the current total only as a prompt for model reconstruction.",IF(V18="EVIDENCE_STATES_NOT_DISCLOSED","Use the current total only as a prompt for model reconstruction.",IF(V18="MISSING_DATA_TREATMENT_UNSAFE","State that the score is incomplete and identify the affected inputs.",IF(V18="CRITICAL_GATE_FAILED_OR_MISSING","Report the total only beside the failed or missing gate.",IF(V18="GATE_CONTRACT_NOT_DEFINED","Report the total only beside the failed or missing gate.",IF(V18="COMPENSATION_RULE_UNSAFE","Report the total only beside the failed or missing gate.",IF(V18="WEIGHT_RATIONALE_MISSING","Describe the baseline result as provisional and disclose the decisive assumptions.",IF(V18="WEIGHT_TOTAL_INVALID","Describe the baseline result as provisional and disclose the decisive assumptions.",IF(V18="SENSITIVITY_NOT_TESTED","Describe the baseline result as provisional and disclose the decisive assumptions.",IF(V18="RANKING_UNSTABLE","Describe the baseline result as provisional and disclose the decisive assumptions.",IF(V18="CONTRADICTION_REVIEW_REQUIRED","Preserve the score as provisional beside the contradiction.",IF(V18="REQUIRED_TEXT_MISSING","Complete the missing record.",IF(V18="INVALID_CONTROLLED_INPUT","Use only the controlled vocabulary.",IF(V18="INVALID_CRITERION_INPUT","Use the register only to identify and correct the invalid criteria.","")))))))))))))))))</f>
      </c>
      <c r="X18" s="62" t="str">
        <f>IF(V18="","",IF(V18="DECOMPOSABLE_BOUNDED","Do not present the total as evidence, certainty, probability or an automatic instruction.",IF(V18="MODEL_PURPOSE_UNSUPPORTED","Do not present the total as the probability of winning, failure or market response.",IF(V18="INPUTS_NOT_VISIBLE","Do not rank, allocate, approve or claim probability from the current score.",IF(V18="EVIDENCE_STATES_NOT_DISCLOSED","Do not rank, allocate, approve or claim probability from the current score.",IF(V18="MISSING_DATA_TREATMENT_UNSAFE","Do not replace missing knowledge with a neutral-looking number.",IF(V18="CRITICAL_GATE_FAILED_OR_MISSING","Do not let the weighted average override the critical condition.",IF(V18="GATE_CONTRACT_NOT_DEFINED","Do not let the weighted average override the critical condition.",IF(V18="COMPENSATION_RULE_UNSAFE","Do not let the weighted average override the critical condition.",IF(V18="WEIGHT_RATIONALE_MISSING","Do not treat the ranking as robust or use extra decimals to imply stability.",IF(V18="WEIGHT_TOTAL_INVALID","Do not treat the ranking as robust or use extra decimals to imply stability.",IF(V18="SENSITIVITY_NOT_TESTED","Do not treat the ranking as robust or use extra decimals to imply stability.",IF(V18="RANKING_UNSTABLE","Do not treat the ranking as robust or use extra decimals to imply stability.",IF(V18="CONTRADICTION_REVIEW_REQUIRED","Do not hide disagreement inside an average.",IF(V18="REQUIRED_TEXT_MISSING","Do not use a score without a meaningful decision, owner and reviewer.",IF(V18="INVALID_CONTROLLED_INPUT","Do not interpret outputs generated from unsupported categories.",IF(V18="INVALID_CRITERION_INPUT","Do not calculate, compare or interpret a model that contains invalid criterion inputs.","")))))))))))))))))</f>
      </c>
      <c r="Y18" s="62" t="str">
        <f>IF(V18="","",IF(V18="DECOMPOSABLE_BOUNDED","Proceed with the bounded interpretation and preserve the component record.",IF(V18="MODEL_PURPOSE_UNSUPPORTED","Use a validated predictive model or change the score purpose.",IF(V18="INPUTS_NOT_VISIBLE","Decompose and reconstruct the model before use.",IF(V18="EVIDENCE_STATES_NOT_DISCLOSED","Apply “Observed, Inferred and Unresolved Evidence” to every active input.",IF(V18="MISSING_DATA_TREATMENT_UNSAFE","Correct the treatment, obtain evidence or report a bounded range.",IF(V18="CRITICAL_GATE_FAILED_OR_MISSING","Define or resolve the veto, floor or cap before interpreting the total.",IF(V18="GATE_CONTRACT_NOT_DEFINED","Define or resolve the veto, floor or cap before interpreting the total.",IF(V18="COMPENSATION_RULE_UNSAFE","Define or resolve the veto, floor or cap before interpreting the total.",IF(V18="WEIGHT_RATIONALE_MISSING","Run and record the required sensitivity scenarios before acting.",IF(V18="WEIGHT_TOTAL_INVALID","Correct the active denominator and rerun the model.",IF(V18="SENSITIVITY_NOT_TESTED","Run and record the required sensitivity scenarios before acting.",IF(V18="RANKING_UNSTABLE","Treat the result as unstable and resolve the decisive assumptions.",IF(V18="CONTRADICTION_REVIEW_REQUIRED","Apply “How to Handle Contradictory Competitor Evidence” before final interpretation.",IF(V18="REQUIRED_TEXT_MISSING","Replace placeholders with the exact record.",IF(V18="INVALID_CONTROLLED_INPUT","Correct the invalid controlled input.",IF(V18="INVALID_CRITERION_INPUT","Correct the invalid criterion values; then recalculate the model and its active denominator.","")))))))))))))))))</f>
      </c>
      <c r="Z18" s="62" t="str">
        <f>IF(U18="","","SERPIFAI Score Integrity Method v1.0.0")</f>
      </c>
      <c r="AA18" s="85" t="str">
        <f>IF(AND(A18="",B18=""),"",IF(B18="","No",IF(OR(LOWER(TRIM(B18))="n/a",LOWER(TRIM(B18))="na",LOWER(TRIM(B18))="none",LOWER(TRIM(B18))="unknown",LOWER(TRIM(B18))="tbd",LOWER(TRIM(B18))="todo",LOWER(TRIM(B18))="placeholder",LOWER(TRIM(B18))="test",LOWER(TRIM(B18))="xxx",LOWER(TRIM(B18))="xx",LOWER(TRIM(B18))="x",LOWER(TRIM(B18))="-",LOWER(TRIM(B18))="--",LOWER(TRIM(B18))="---",LOWER(TRIM(B18))=".",LOWER(TRIM(B18))="..",LOWER(TRIM(B18))="...",LOWER(TRIM(B18))="?"),"No","Yes")))</f>
      </c>
      <c r="AB18" s="85" t="str">
        <f>IF(AND(A18="",B18=""),"",IF(OR(C18="Describe",C18="Rank",C18="Screen",C18="Prioritise",C18="Trigger review",C18="Allocate resources",C18="Enforce a gate",C18="Estimate probability"),"Yes","No"))</f>
      </c>
      <c r="AC18" s="85" t="str">
        <f>IF(AND(A18="",B18=""),"",IF(OR(E18="Yes",E18="No"),"Yes","No"))</f>
      </c>
      <c r="AD18" s="85" t="str">
        <f>IF(AND(A18="",B18=""),"",IF(OR(F18="Yes",F18="No"),"Yes","No"))</f>
      </c>
      <c r="AE18" s="85" t="str">
        <f>IF(AND(A18="",B18=""),"",IF(OR(G18="Yes",G18="No"),"Yes","No"))</f>
      </c>
      <c r="AF18" s="85" t="str">
        <f>IF(AND(A18="",B18=""),"",IF(OR(H18="Yes",H18="No"),"Yes","No"))</f>
      </c>
      <c r="AG18" s="85" t="str">
        <f>IF(AND(A18="",B18=""),"",IF(ABS(I18-100)&lt;0.0001,"Yes","No"))</f>
      </c>
      <c r="AH18" s="85" t="str">
        <f>IF(AND(A18="",B18=""),"",IF(OR(J18="Yes",J18="No",J18="Not applicable"),"Yes","No"))</f>
      </c>
      <c r="AI18" s="85" t="str">
        <f>IF(AND(A18="",B18=""),"",IF(OR(K18="Yes",K18="No"),"Yes","No"))</f>
      </c>
      <c r="AJ18" s="85" t="str">
        <f>IF(AND(A18="",B18=""),"",IF(OR(L18="Yes",L18="No",L18="Not applicable"),"Yes","No"))</f>
      </c>
      <c r="AK18" s="85" t="str">
        <f>IF(AND(A18="",B18=""),"",IF(OR(M18="Yes",M18="No"),"Yes","No"))</f>
      </c>
      <c r="AL18" s="85" t="str">
        <f>IF(AND(A18="",B18=""),"",IF(OR(N18="Yes",N18="No",N18="Not tested"),"Yes","No"))</f>
      </c>
      <c r="AM18" s="85" t="str">
        <f>IF(AND(A18="",B18=""),"",IF(OR(O18="Yes",O18="No"),"Yes","No"))</f>
      </c>
      <c r="AN18" s="85" t="str">
        <f>IF(AND(A18="",B18=""),"",IF(P18="","No",IF(OR(LOWER(TRIM(P18))="n/a",LOWER(TRIM(P18))="na",LOWER(TRIM(P18))="none",LOWER(TRIM(P18))="unknown",LOWER(TRIM(P18))="tbd",LOWER(TRIM(P18))="todo",LOWER(TRIM(P18))="placeholder",LOWER(TRIM(P18))="test",LOWER(TRIM(P18))="xxx",LOWER(TRIM(P18))="xx",LOWER(TRIM(P18))="x",LOWER(TRIM(P18))="-",LOWER(TRIM(P18))="--",LOWER(TRIM(P18))="---",LOWER(TRIM(P18))=".",LOWER(TRIM(P18))="..",LOWER(TRIM(P18))="...",LOWER(TRIM(P18))="?"),"No","Yes")))</f>
      </c>
      <c r="AO18" s="85" t="str">
        <f>IF(AND(A18="",B18=""),"",IF(Q18="","No",IF(OR(LOWER(TRIM(Q18))="n/a",LOWER(TRIM(Q18))="na",LOWER(TRIM(Q18))="none",LOWER(TRIM(Q18))="unknown",LOWER(TRIM(Q18))="tbd",LOWER(TRIM(Q18))="todo",LOWER(TRIM(Q18))="placeholder",LOWER(TRIM(Q18))="test",LOWER(TRIM(Q18))="xxx",LOWER(TRIM(Q18))="xx",LOWER(TRIM(Q18))="x",LOWER(TRIM(Q18))="-",LOWER(TRIM(Q18))="--",LOWER(TRIM(Q18))="---",LOWER(TRIM(Q18))=".",LOWER(TRIM(Q18))="..",LOWER(TRIM(Q18))="...",LOWER(TRIM(Q18))="?"),"No","Yes")))</f>
      </c>
      <c r="AP18" s="85" t="str">
        <f>IF(AND(A18="",B18=""),"",IF(OR(S18="Approved by the recorded reviewer",S18="Not approved"),"Yes","No"))</f>
      </c>
      <c r="AQ18" s="85" t="str">
        <f>IF(AND(A18="",B18=""),"",IF(K18="Yes","CRITICAL_GATE_FAILED_OR_MISSING",IF(J18="No","GATE_CONTRACT_NOT_DEFINED","COMPENSATION_RULE_UNSAFE")))</f>
      </c>
      <c r="AR18" s="85" t="str">
        <f>IF(AND(A18="",B18=""),"",IF(H18="No","WEIGHT_RATIONALE_MISSING",IF(AG18="No","WEIGHT_TOTAL_INVALID",IF(OR(M18="No",N18="Not tested"),"SENSITIVITY_NOT_TESTED","RANKING_UNSTABLE"))))</f>
      </c>
      <c r="AS18" s="85" t="str">
        <f>IF(AND(A18="",B18=""),"",IF(OR(AB18="No",AC18="No",AD18="No",AE18="No",AF18="No",AH18="No",AI18="No",AJ18="No",AK18="No",AL18="No",AM18="No",AP18="No"),"INVALID_CONTROLLED_INPUT",IF(OR(AA18="No",AN18="No",AO18="No"),"REQUIRED_TEXT_MISSING",IF(C18="Estimate probability","MODEL_PURPOSE_UNSUPPORTED",IF(O18="Yes","CONTRADICTION_REVIEW_REQUIRED",IF(E18="No","INPUTS_NOT_VISIBLE","EVIDENCE_STATES_NOT_DISCLOSED"))))))</f>
      </c>
      <c r="AT18" t="str">
        <f>IF(A18="","",COUNTIFS('Criteria Register'!$A$4:$A$504,A18,'Criteria Register'!$X$4:$X$504,"INVALID_CONTROLLED_INPUT")+COUNTIFS('Criteria Register'!$A$4:$A$504,A18,'Criteria Register'!$N$4:$N$504,"Invalid",'Criteria Register'!$X$4:$X$504,"VALID"))</f>
      </c>
      <c r="AU18" t="str">
        <f>IF(A18="","",COUNTIFS('Criteria Register'!$A$4:$A$504,A18,'Criteria Register'!$P$4:$P$504,"&lt;&gt;None",'Criteria Register'!$R$4:$R$504,"No",'Criteria Register'!$X$4:$X$504,"VALID"))</f>
      </c>
      <c r="AV18" t="str">
        <f>IF(A18="","",COUNTIFS('Criteria Register'!$A$4:$A$504,A18,'Criteria Register'!$S$4:$S$504,"Open",'Criteria Register'!$X$4:$X$504,"VALID"))</f>
      </c>
    </row>
    <row r="19">
      <c r="A19" s="93"/>
      <c r="B19" s="93"/>
      <c r="C19" s="93"/>
      <c r="D19" s="93"/>
      <c r="E19" s="93"/>
      <c r="F19" s="93"/>
      <c r="G19" s="93"/>
      <c r="H19" s="93"/>
      <c r="I19" s="74" t="str">
        <f>IF(A19="","",SUMIFS('Criteria Register'!$I$4:$I$504,'Criteria Register'!$A$4:$A$504,A19,'Criteria Register'!$X$4:$X$504,"VALID",'Criteria Register'!$N$4:$N$504,"&lt;&gt;Not applicable",'Criteria Register'!$N$4:$N$504,"&lt;&gt;Excluded with rationale",'Criteria Register'!$N$4:$N$504,"&lt;&gt;Invalid"))</f>
      </c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62" t="str">
        <f>IF(V19="","",IF(V19="DECOMPOSABLE_BOUNDED","Decomposable and bounded",IF(V19="MODEL_PURPOSE_UNSUPPORTED","Score not decision-ready",IF(V19="INPUTS_NOT_VISIBLE","Score not decision-ready",IF(V19="EVIDENCE_STATES_NOT_DISCLOSED","Score not decision-ready",IF(V19="MISSING_DATA_TREATMENT_UNSAFE","Missing-data treatment unsafe",IF(V19="CRITICAL_GATE_FAILED_OR_MISSING","Critical gate missing",IF(V19="GATE_CONTRACT_NOT_DEFINED","Critical gate missing",IF(V19="COMPENSATION_RULE_UNSAFE","Critical gate missing",IF(V19="WEIGHT_RATIONALE_MISSING","Sensitivity review required",IF(V19="WEIGHT_TOTAL_INVALID","Sensitivity review required",IF(V19="SENSITIVITY_NOT_TESTED","Sensitivity review required",IF(V19="RANKING_UNSTABLE","Sensitivity review required",IF(V19="CONTRADICTION_REVIEW_REQUIRED","Score not decision-ready",IF(V19="REQUIRED_TEXT_MISSING","Score not decision-ready",IF(V19="INVALID_CONTROLLED_INPUT","Score not decision-ready",IF(V19="INVALID_CRITERION_INPUT","Score not decision-ready","")))))))))))))))))</f>
      </c>
      <c r="V19" s="62" t="str">
        <f>IF(AND(A19="",B19=""),"",IF(OR(AB19="No",AC19="No",AD19="No",AE19="No",AF19="No",AH19="No",AI19="No",AJ19="No",AK19="No",AL19="No",AM19="No",AP19="No"),"INVALID_CONTROLLED_INPUT",IF(OR(AA19="No",AN19="No",AO19="No"),"REQUIRED_TEXT_MISSING",IF(AT19&gt;0,"INVALID_CRITERION_INPUT",IF(C19="Estimate probability","MODEL_PURPOSE_UNSUPPORTED",IF(OR(O19="Yes",AV19&gt;0),"CONTRADICTION_REVIEW_REQUIRED",IF(G19="No","MISSING_DATA_TREATMENT_UNSAFE",IF(OR(K19="Yes",AU19&gt;0),"CRITICAL_GATE_FAILED_OR_MISSING",IF(J19="No","GATE_CONTRACT_NOT_DEFINED",IF(L19="Yes","COMPENSATION_RULE_UNSAFE",IF(E19="No","INPUTS_NOT_VISIBLE",IF(F19="No","EVIDENCE_STATES_NOT_DISCLOSED",IF(H19="No","WEIGHT_RATIONALE_MISSING",IF(AG19="No","WEIGHT_TOTAL_INVALID",IF(OR(M19="No",N19="Not tested"),"SENSITIVITY_NOT_TESTED",IF(N19="Yes","RANKING_UNSTABLE","DECOMPOSABLE_BOUNDED"))))))))))))))))</f>
      </c>
      <c r="W19" s="62" t="str">
        <f>IF(V19="","",IF(V19="DECOMPOSABLE_BOUNDED","Use the score as one decision aid with the recorded model version, limitations and reopen condition.",IF(V19="MODEL_PURPOSE_UNSUPPORTED","Describe the model as a score or index unless predictive calibration is separately established.",IF(V19="INPUTS_NOT_VISIBLE","Use the current total only as a prompt for model reconstruction.",IF(V19="EVIDENCE_STATES_NOT_DISCLOSED","Use the current total only as a prompt for model reconstruction.",IF(V19="MISSING_DATA_TREATMENT_UNSAFE","State that the score is incomplete and identify the affected inputs.",IF(V19="CRITICAL_GATE_FAILED_OR_MISSING","Report the total only beside the failed or missing gate.",IF(V19="GATE_CONTRACT_NOT_DEFINED","Report the total only beside the failed or missing gate.",IF(V19="COMPENSATION_RULE_UNSAFE","Report the total only beside the failed or missing gate.",IF(V19="WEIGHT_RATIONALE_MISSING","Describe the baseline result as provisional and disclose the decisive assumptions.",IF(V19="WEIGHT_TOTAL_INVALID","Describe the baseline result as provisional and disclose the decisive assumptions.",IF(V19="SENSITIVITY_NOT_TESTED","Describe the baseline result as provisional and disclose the decisive assumptions.",IF(V19="RANKING_UNSTABLE","Describe the baseline result as provisional and disclose the decisive assumptions.",IF(V19="CONTRADICTION_REVIEW_REQUIRED","Preserve the score as provisional beside the contradiction.",IF(V19="REQUIRED_TEXT_MISSING","Complete the missing record.",IF(V19="INVALID_CONTROLLED_INPUT","Use only the controlled vocabulary.",IF(V19="INVALID_CRITERION_INPUT","Use the register only to identify and correct the invalid criteria.","")))))))))))))))))</f>
      </c>
      <c r="X19" s="62" t="str">
        <f>IF(V19="","",IF(V19="DECOMPOSABLE_BOUNDED","Do not present the total as evidence, certainty, probability or an automatic instruction.",IF(V19="MODEL_PURPOSE_UNSUPPORTED","Do not present the total as the probability of winning, failure or market response.",IF(V19="INPUTS_NOT_VISIBLE","Do not rank, allocate, approve or claim probability from the current score.",IF(V19="EVIDENCE_STATES_NOT_DISCLOSED","Do not rank, allocate, approve or claim probability from the current score.",IF(V19="MISSING_DATA_TREATMENT_UNSAFE","Do not replace missing knowledge with a neutral-looking number.",IF(V19="CRITICAL_GATE_FAILED_OR_MISSING","Do not let the weighted average override the critical condition.",IF(V19="GATE_CONTRACT_NOT_DEFINED","Do not let the weighted average override the critical condition.",IF(V19="COMPENSATION_RULE_UNSAFE","Do not let the weighted average override the critical condition.",IF(V19="WEIGHT_RATIONALE_MISSING","Do not treat the ranking as robust or use extra decimals to imply stability.",IF(V19="WEIGHT_TOTAL_INVALID","Do not treat the ranking as robust or use extra decimals to imply stability.",IF(V19="SENSITIVITY_NOT_TESTED","Do not treat the ranking as robust or use extra decimals to imply stability.",IF(V19="RANKING_UNSTABLE","Do not treat the ranking as robust or use extra decimals to imply stability.",IF(V19="CONTRADICTION_REVIEW_REQUIRED","Do not hide disagreement inside an average.",IF(V19="REQUIRED_TEXT_MISSING","Do not use a score without a meaningful decision, owner and reviewer.",IF(V19="INVALID_CONTROLLED_INPUT","Do not interpret outputs generated from unsupported categories.",IF(V19="INVALID_CRITERION_INPUT","Do not calculate, compare or interpret a model that contains invalid criterion inputs.","")))))))))))))))))</f>
      </c>
      <c r="Y19" s="62" t="str">
        <f>IF(V19="","",IF(V19="DECOMPOSABLE_BOUNDED","Proceed with the bounded interpretation and preserve the component record.",IF(V19="MODEL_PURPOSE_UNSUPPORTED","Use a validated predictive model or change the score purpose.",IF(V19="INPUTS_NOT_VISIBLE","Decompose and reconstruct the model before use.",IF(V19="EVIDENCE_STATES_NOT_DISCLOSED","Apply “Observed, Inferred and Unresolved Evidence” to every active input.",IF(V19="MISSING_DATA_TREATMENT_UNSAFE","Correct the treatment, obtain evidence or report a bounded range.",IF(V19="CRITICAL_GATE_FAILED_OR_MISSING","Define or resolve the veto, floor or cap before interpreting the total.",IF(V19="GATE_CONTRACT_NOT_DEFINED","Define or resolve the veto, floor or cap before interpreting the total.",IF(V19="COMPENSATION_RULE_UNSAFE","Define or resolve the veto, floor or cap before interpreting the total.",IF(V19="WEIGHT_RATIONALE_MISSING","Run and record the required sensitivity scenarios before acting.",IF(V19="WEIGHT_TOTAL_INVALID","Correct the active denominator and rerun the model.",IF(V19="SENSITIVITY_NOT_TESTED","Run and record the required sensitivity scenarios before acting.",IF(V19="RANKING_UNSTABLE","Treat the result as unstable and resolve the decisive assumptions.",IF(V19="CONTRADICTION_REVIEW_REQUIRED","Apply “How to Handle Contradictory Competitor Evidence” before final interpretation.",IF(V19="REQUIRED_TEXT_MISSING","Replace placeholders with the exact record.",IF(V19="INVALID_CONTROLLED_INPUT","Correct the invalid controlled input.",IF(V19="INVALID_CRITERION_INPUT","Correct the invalid criterion values; then recalculate the model and its active denominator.","")))))))))))))))))</f>
      </c>
      <c r="Z19" s="62" t="str">
        <f>IF(U19="","","SERPIFAI Score Integrity Method v1.0.0")</f>
      </c>
      <c r="AA19" s="85" t="str">
        <f>IF(AND(A19="",B19=""),"",IF(B19="","No",IF(OR(LOWER(TRIM(B19))="n/a",LOWER(TRIM(B19))="na",LOWER(TRIM(B19))="none",LOWER(TRIM(B19))="unknown",LOWER(TRIM(B19))="tbd",LOWER(TRIM(B19))="todo",LOWER(TRIM(B19))="placeholder",LOWER(TRIM(B19))="test",LOWER(TRIM(B19))="xxx",LOWER(TRIM(B19))="xx",LOWER(TRIM(B19))="x",LOWER(TRIM(B19))="-",LOWER(TRIM(B19))="--",LOWER(TRIM(B19))="---",LOWER(TRIM(B19))=".",LOWER(TRIM(B19))="..",LOWER(TRIM(B19))="...",LOWER(TRIM(B19))="?"),"No","Yes")))</f>
      </c>
      <c r="AB19" s="85" t="str">
        <f>IF(AND(A19="",B19=""),"",IF(OR(C19="Describe",C19="Rank",C19="Screen",C19="Prioritise",C19="Trigger review",C19="Allocate resources",C19="Enforce a gate",C19="Estimate probability"),"Yes","No"))</f>
      </c>
      <c r="AC19" s="85" t="str">
        <f>IF(AND(A19="",B19=""),"",IF(OR(E19="Yes",E19="No"),"Yes","No"))</f>
      </c>
      <c r="AD19" s="85" t="str">
        <f>IF(AND(A19="",B19=""),"",IF(OR(F19="Yes",F19="No"),"Yes","No"))</f>
      </c>
      <c r="AE19" s="85" t="str">
        <f>IF(AND(A19="",B19=""),"",IF(OR(G19="Yes",G19="No"),"Yes","No"))</f>
      </c>
      <c r="AF19" s="85" t="str">
        <f>IF(AND(A19="",B19=""),"",IF(OR(H19="Yes",H19="No"),"Yes","No"))</f>
      </c>
      <c r="AG19" s="85" t="str">
        <f>IF(AND(A19="",B19=""),"",IF(ABS(I19-100)&lt;0.0001,"Yes","No"))</f>
      </c>
      <c r="AH19" s="85" t="str">
        <f>IF(AND(A19="",B19=""),"",IF(OR(J19="Yes",J19="No",J19="Not applicable"),"Yes","No"))</f>
      </c>
      <c r="AI19" s="85" t="str">
        <f>IF(AND(A19="",B19=""),"",IF(OR(K19="Yes",K19="No"),"Yes","No"))</f>
      </c>
      <c r="AJ19" s="85" t="str">
        <f>IF(AND(A19="",B19=""),"",IF(OR(L19="Yes",L19="No",L19="Not applicable"),"Yes","No"))</f>
      </c>
      <c r="AK19" s="85" t="str">
        <f>IF(AND(A19="",B19=""),"",IF(OR(M19="Yes",M19="No"),"Yes","No"))</f>
      </c>
      <c r="AL19" s="85" t="str">
        <f>IF(AND(A19="",B19=""),"",IF(OR(N19="Yes",N19="No",N19="Not tested"),"Yes","No"))</f>
      </c>
      <c r="AM19" s="85" t="str">
        <f>IF(AND(A19="",B19=""),"",IF(OR(O19="Yes",O19="No"),"Yes","No"))</f>
      </c>
      <c r="AN19" s="85" t="str">
        <f>IF(AND(A19="",B19=""),"",IF(P19="","No",IF(OR(LOWER(TRIM(P19))="n/a",LOWER(TRIM(P19))="na",LOWER(TRIM(P19))="none",LOWER(TRIM(P19))="unknown",LOWER(TRIM(P19))="tbd",LOWER(TRIM(P19))="todo",LOWER(TRIM(P19))="placeholder",LOWER(TRIM(P19))="test",LOWER(TRIM(P19))="xxx",LOWER(TRIM(P19))="xx",LOWER(TRIM(P19))="x",LOWER(TRIM(P19))="-",LOWER(TRIM(P19))="--",LOWER(TRIM(P19))="---",LOWER(TRIM(P19))=".",LOWER(TRIM(P19))="..",LOWER(TRIM(P19))="...",LOWER(TRIM(P19))="?"),"No","Yes")))</f>
      </c>
      <c r="AO19" s="85" t="str">
        <f>IF(AND(A19="",B19=""),"",IF(Q19="","No",IF(OR(LOWER(TRIM(Q19))="n/a",LOWER(TRIM(Q19))="na",LOWER(TRIM(Q19))="none",LOWER(TRIM(Q19))="unknown",LOWER(TRIM(Q19))="tbd",LOWER(TRIM(Q19))="todo",LOWER(TRIM(Q19))="placeholder",LOWER(TRIM(Q19))="test",LOWER(TRIM(Q19))="xxx",LOWER(TRIM(Q19))="xx",LOWER(TRIM(Q19))="x",LOWER(TRIM(Q19))="-",LOWER(TRIM(Q19))="--",LOWER(TRIM(Q19))="---",LOWER(TRIM(Q19))=".",LOWER(TRIM(Q19))="..",LOWER(TRIM(Q19))="...",LOWER(TRIM(Q19))="?"),"No","Yes")))</f>
      </c>
      <c r="AP19" s="85" t="str">
        <f>IF(AND(A19="",B19=""),"",IF(OR(S19="Approved by the recorded reviewer",S19="Not approved"),"Yes","No"))</f>
      </c>
      <c r="AQ19" s="85" t="str">
        <f>IF(AND(A19="",B19=""),"",IF(K19="Yes","CRITICAL_GATE_FAILED_OR_MISSING",IF(J19="No","GATE_CONTRACT_NOT_DEFINED","COMPENSATION_RULE_UNSAFE")))</f>
      </c>
      <c r="AR19" s="85" t="str">
        <f>IF(AND(A19="",B19=""),"",IF(H19="No","WEIGHT_RATIONALE_MISSING",IF(AG19="No","WEIGHT_TOTAL_INVALID",IF(OR(M19="No",N19="Not tested"),"SENSITIVITY_NOT_TESTED","RANKING_UNSTABLE"))))</f>
      </c>
      <c r="AS19" s="85" t="str">
        <f>IF(AND(A19="",B19=""),"",IF(OR(AB19="No",AC19="No",AD19="No",AE19="No",AF19="No",AH19="No",AI19="No",AJ19="No",AK19="No",AL19="No",AM19="No",AP19="No"),"INVALID_CONTROLLED_INPUT",IF(OR(AA19="No",AN19="No",AO19="No"),"REQUIRED_TEXT_MISSING",IF(C19="Estimate probability","MODEL_PURPOSE_UNSUPPORTED",IF(O19="Yes","CONTRADICTION_REVIEW_REQUIRED",IF(E19="No","INPUTS_NOT_VISIBLE","EVIDENCE_STATES_NOT_DISCLOSED"))))))</f>
      </c>
      <c r="AT19" t="str">
        <f>IF(A19="","",COUNTIFS('Criteria Register'!$A$4:$A$504,A19,'Criteria Register'!$X$4:$X$504,"INVALID_CONTROLLED_INPUT")+COUNTIFS('Criteria Register'!$A$4:$A$504,A19,'Criteria Register'!$N$4:$N$504,"Invalid",'Criteria Register'!$X$4:$X$504,"VALID"))</f>
      </c>
      <c r="AU19" t="str">
        <f>IF(A19="","",COUNTIFS('Criteria Register'!$A$4:$A$504,A19,'Criteria Register'!$P$4:$P$504,"&lt;&gt;None",'Criteria Register'!$R$4:$R$504,"No",'Criteria Register'!$X$4:$X$504,"VALID"))</f>
      </c>
      <c r="AV19" t="str">
        <f>IF(A19="","",COUNTIFS('Criteria Register'!$A$4:$A$504,A19,'Criteria Register'!$S$4:$S$504,"Open",'Criteria Register'!$X$4:$X$504,"VALID"))</f>
      </c>
    </row>
    <row r="20">
      <c r="A20" s="93"/>
      <c r="B20" s="93"/>
      <c r="C20" s="93"/>
      <c r="D20" s="93"/>
      <c r="E20" s="93"/>
      <c r="F20" s="93"/>
      <c r="G20" s="93"/>
      <c r="H20" s="93"/>
      <c r="I20" s="74" t="str">
        <f>IF(A20="","",SUMIFS('Criteria Register'!$I$4:$I$504,'Criteria Register'!$A$4:$A$504,A20,'Criteria Register'!$X$4:$X$504,"VALID",'Criteria Register'!$N$4:$N$504,"&lt;&gt;Not applicable",'Criteria Register'!$N$4:$N$504,"&lt;&gt;Excluded with rationale",'Criteria Register'!$N$4:$N$504,"&lt;&gt;Invalid"))</f>
      </c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62" t="str">
        <f>IF(V20="","",IF(V20="DECOMPOSABLE_BOUNDED","Decomposable and bounded",IF(V20="MODEL_PURPOSE_UNSUPPORTED","Score not decision-ready",IF(V20="INPUTS_NOT_VISIBLE","Score not decision-ready",IF(V20="EVIDENCE_STATES_NOT_DISCLOSED","Score not decision-ready",IF(V20="MISSING_DATA_TREATMENT_UNSAFE","Missing-data treatment unsafe",IF(V20="CRITICAL_GATE_FAILED_OR_MISSING","Critical gate missing",IF(V20="GATE_CONTRACT_NOT_DEFINED","Critical gate missing",IF(V20="COMPENSATION_RULE_UNSAFE","Critical gate missing",IF(V20="WEIGHT_RATIONALE_MISSING","Sensitivity review required",IF(V20="WEIGHT_TOTAL_INVALID","Sensitivity review required",IF(V20="SENSITIVITY_NOT_TESTED","Sensitivity review required",IF(V20="RANKING_UNSTABLE","Sensitivity review required",IF(V20="CONTRADICTION_REVIEW_REQUIRED","Score not decision-ready",IF(V20="REQUIRED_TEXT_MISSING","Score not decision-ready",IF(V20="INVALID_CONTROLLED_INPUT","Score not decision-ready",IF(V20="INVALID_CRITERION_INPUT","Score not decision-ready","")))))))))))))))))</f>
      </c>
      <c r="V20" s="62" t="str">
        <f>IF(AND(A20="",B20=""),"",IF(OR(AB20="No",AC20="No",AD20="No",AE20="No",AF20="No",AH20="No",AI20="No",AJ20="No",AK20="No",AL20="No",AM20="No",AP20="No"),"INVALID_CONTROLLED_INPUT",IF(OR(AA20="No",AN20="No",AO20="No"),"REQUIRED_TEXT_MISSING",IF(AT20&gt;0,"INVALID_CRITERION_INPUT",IF(C20="Estimate probability","MODEL_PURPOSE_UNSUPPORTED",IF(OR(O20="Yes",AV20&gt;0),"CONTRADICTION_REVIEW_REQUIRED",IF(G20="No","MISSING_DATA_TREATMENT_UNSAFE",IF(OR(K20="Yes",AU20&gt;0),"CRITICAL_GATE_FAILED_OR_MISSING",IF(J20="No","GATE_CONTRACT_NOT_DEFINED",IF(L20="Yes","COMPENSATION_RULE_UNSAFE",IF(E20="No","INPUTS_NOT_VISIBLE",IF(F20="No","EVIDENCE_STATES_NOT_DISCLOSED",IF(H20="No","WEIGHT_RATIONALE_MISSING",IF(AG20="No","WEIGHT_TOTAL_INVALID",IF(OR(M20="No",N20="Not tested"),"SENSITIVITY_NOT_TESTED",IF(N20="Yes","RANKING_UNSTABLE","DECOMPOSABLE_BOUNDED"))))))))))))))))</f>
      </c>
      <c r="W20" s="62" t="str">
        <f>IF(V20="","",IF(V20="DECOMPOSABLE_BOUNDED","Use the score as one decision aid with the recorded model version, limitations and reopen condition.",IF(V20="MODEL_PURPOSE_UNSUPPORTED","Describe the model as a score or index unless predictive calibration is separately established.",IF(V20="INPUTS_NOT_VISIBLE","Use the current total only as a prompt for model reconstruction.",IF(V20="EVIDENCE_STATES_NOT_DISCLOSED","Use the current total only as a prompt for model reconstruction.",IF(V20="MISSING_DATA_TREATMENT_UNSAFE","State that the score is incomplete and identify the affected inputs.",IF(V20="CRITICAL_GATE_FAILED_OR_MISSING","Report the total only beside the failed or missing gate.",IF(V20="GATE_CONTRACT_NOT_DEFINED","Report the total only beside the failed or missing gate.",IF(V20="COMPENSATION_RULE_UNSAFE","Report the total only beside the failed or missing gate.",IF(V20="WEIGHT_RATIONALE_MISSING","Describe the baseline result as provisional and disclose the decisive assumptions.",IF(V20="WEIGHT_TOTAL_INVALID","Describe the baseline result as provisional and disclose the decisive assumptions.",IF(V20="SENSITIVITY_NOT_TESTED","Describe the baseline result as provisional and disclose the decisive assumptions.",IF(V20="RANKING_UNSTABLE","Describe the baseline result as provisional and disclose the decisive assumptions.",IF(V20="CONTRADICTION_REVIEW_REQUIRED","Preserve the score as provisional beside the contradiction.",IF(V20="REQUIRED_TEXT_MISSING","Complete the missing record.",IF(V20="INVALID_CONTROLLED_INPUT","Use only the controlled vocabulary.",IF(V20="INVALID_CRITERION_INPUT","Use the register only to identify and correct the invalid criteria.","")))))))))))))))))</f>
      </c>
      <c r="X20" s="62" t="str">
        <f>IF(V20="","",IF(V20="DECOMPOSABLE_BOUNDED","Do not present the total as evidence, certainty, probability or an automatic instruction.",IF(V20="MODEL_PURPOSE_UNSUPPORTED","Do not present the total as the probability of winning, failure or market response.",IF(V20="INPUTS_NOT_VISIBLE","Do not rank, allocate, approve or claim probability from the current score.",IF(V20="EVIDENCE_STATES_NOT_DISCLOSED","Do not rank, allocate, approve or claim probability from the current score.",IF(V20="MISSING_DATA_TREATMENT_UNSAFE","Do not replace missing knowledge with a neutral-looking number.",IF(V20="CRITICAL_GATE_FAILED_OR_MISSING","Do not let the weighted average override the critical condition.",IF(V20="GATE_CONTRACT_NOT_DEFINED","Do not let the weighted average override the critical condition.",IF(V20="COMPENSATION_RULE_UNSAFE","Do not let the weighted average override the critical condition.",IF(V20="WEIGHT_RATIONALE_MISSING","Do not treat the ranking as robust or use extra decimals to imply stability.",IF(V20="WEIGHT_TOTAL_INVALID","Do not treat the ranking as robust or use extra decimals to imply stability.",IF(V20="SENSITIVITY_NOT_TESTED","Do not treat the ranking as robust or use extra decimals to imply stability.",IF(V20="RANKING_UNSTABLE","Do not treat the ranking as robust or use extra decimals to imply stability.",IF(V20="CONTRADICTION_REVIEW_REQUIRED","Do not hide disagreement inside an average.",IF(V20="REQUIRED_TEXT_MISSING","Do not use a score without a meaningful decision, owner and reviewer.",IF(V20="INVALID_CONTROLLED_INPUT","Do not interpret outputs generated from unsupported categories.",IF(V20="INVALID_CRITERION_INPUT","Do not calculate, compare or interpret a model that contains invalid criterion inputs.","")))))))))))))))))</f>
      </c>
      <c r="Y20" s="62" t="str">
        <f>IF(V20="","",IF(V20="DECOMPOSABLE_BOUNDED","Proceed with the bounded interpretation and preserve the component record.",IF(V20="MODEL_PURPOSE_UNSUPPORTED","Use a validated predictive model or change the score purpose.",IF(V20="INPUTS_NOT_VISIBLE","Decompose and reconstruct the model before use.",IF(V20="EVIDENCE_STATES_NOT_DISCLOSED","Apply “Observed, Inferred and Unresolved Evidence” to every active input.",IF(V20="MISSING_DATA_TREATMENT_UNSAFE","Correct the treatment, obtain evidence or report a bounded range.",IF(V20="CRITICAL_GATE_FAILED_OR_MISSING","Define or resolve the veto, floor or cap before interpreting the total.",IF(V20="GATE_CONTRACT_NOT_DEFINED","Define or resolve the veto, floor or cap before interpreting the total.",IF(V20="COMPENSATION_RULE_UNSAFE","Define or resolve the veto, floor or cap before interpreting the total.",IF(V20="WEIGHT_RATIONALE_MISSING","Run and record the required sensitivity scenarios before acting.",IF(V20="WEIGHT_TOTAL_INVALID","Correct the active denominator and rerun the model.",IF(V20="SENSITIVITY_NOT_TESTED","Run and record the required sensitivity scenarios before acting.",IF(V20="RANKING_UNSTABLE","Treat the result as unstable and resolve the decisive assumptions.",IF(V20="CONTRADICTION_REVIEW_REQUIRED","Apply “How to Handle Contradictory Competitor Evidence” before final interpretation.",IF(V20="REQUIRED_TEXT_MISSING","Replace placeholders with the exact record.",IF(V20="INVALID_CONTROLLED_INPUT","Correct the invalid controlled input.",IF(V20="INVALID_CRITERION_INPUT","Correct the invalid criterion values; then recalculate the model and its active denominator.","")))))))))))))))))</f>
      </c>
      <c r="Z20" s="62" t="str">
        <f>IF(U20="","","SERPIFAI Score Integrity Method v1.0.0")</f>
      </c>
      <c r="AA20" s="85" t="str">
        <f>IF(AND(A20="",B20=""),"",IF(B20="","No",IF(OR(LOWER(TRIM(B20))="n/a",LOWER(TRIM(B20))="na",LOWER(TRIM(B20))="none",LOWER(TRIM(B20))="unknown",LOWER(TRIM(B20))="tbd",LOWER(TRIM(B20))="todo",LOWER(TRIM(B20))="placeholder",LOWER(TRIM(B20))="test",LOWER(TRIM(B20))="xxx",LOWER(TRIM(B20))="xx",LOWER(TRIM(B20))="x",LOWER(TRIM(B20))="-",LOWER(TRIM(B20))="--",LOWER(TRIM(B20))="---",LOWER(TRIM(B20))=".",LOWER(TRIM(B20))="..",LOWER(TRIM(B20))="...",LOWER(TRIM(B20))="?"),"No","Yes")))</f>
      </c>
      <c r="AB20" s="85" t="str">
        <f>IF(AND(A20="",B20=""),"",IF(OR(C20="Describe",C20="Rank",C20="Screen",C20="Prioritise",C20="Trigger review",C20="Allocate resources",C20="Enforce a gate",C20="Estimate probability"),"Yes","No"))</f>
      </c>
      <c r="AC20" s="85" t="str">
        <f>IF(AND(A20="",B20=""),"",IF(OR(E20="Yes",E20="No"),"Yes","No"))</f>
      </c>
      <c r="AD20" s="85" t="str">
        <f>IF(AND(A20="",B20=""),"",IF(OR(F20="Yes",F20="No"),"Yes","No"))</f>
      </c>
      <c r="AE20" s="85" t="str">
        <f>IF(AND(A20="",B20=""),"",IF(OR(G20="Yes",G20="No"),"Yes","No"))</f>
      </c>
      <c r="AF20" s="85" t="str">
        <f>IF(AND(A20="",B20=""),"",IF(OR(H20="Yes",H20="No"),"Yes","No"))</f>
      </c>
      <c r="AG20" s="85" t="str">
        <f>IF(AND(A20="",B20=""),"",IF(ABS(I20-100)&lt;0.0001,"Yes","No"))</f>
      </c>
      <c r="AH20" s="85" t="str">
        <f>IF(AND(A20="",B20=""),"",IF(OR(J20="Yes",J20="No",J20="Not applicable"),"Yes","No"))</f>
      </c>
      <c r="AI20" s="85" t="str">
        <f>IF(AND(A20="",B20=""),"",IF(OR(K20="Yes",K20="No"),"Yes","No"))</f>
      </c>
      <c r="AJ20" s="85" t="str">
        <f>IF(AND(A20="",B20=""),"",IF(OR(L20="Yes",L20="No",L20="Not applicable"),"Yes","No"))</f>
      </c>
      <c r="AK20" s="85" t="str">
        <f>IF(AND(A20="",B20=""),"",IF(OR(M20="Yes",M20="No"),"Yes","No"))</f>
      </c>
      <c r="AL20" s="85" t="str">
        <f>IF(AND(A20="",B20=""),"",IF(OR(N20="Yes",N20="No",N20="Not tested"),"Yes","No"))</f>
      </c>
      <c r="AM20" s="85" t="str">
        <f>IF(AND(A20="",B20=""),"",IF(OR(O20="Yes",O20="No"),"Yes","No"))</f>
      </c>
      <c r="AN20" s="85" t="str">
        <f>IF(AND(A20="",B20=""),"",IF(P20="","No",IF(OR(LOWER(TRIM(P20))="n/a",LOWER(TRIM(P20))="na",LOWER(TRIM(P20))="none",LOWER(TRIM(P20))="unknown",LOWER(TRIM(P20))="tbd",LOWER(TRIM(P20))="todo",LOWER(TRIM(P20))="placeholder",LOWER(TRIM(P20))="test",LOWER(TRIM(P20))="xxx",LOWER(TRIM(P20))="xx",LOWER(TRIM(P20))="x",LOWER(TRIM(P20))="-",LOWER(TRIM(P20))="--",LOWER(TRIM(P20))="---",LOWER(TRIM(P20))=".",LOWER(TRIM(P20))="..",LOWER(TRIM(P20))="...",LOWER(TRIM(P20))="?"),"No","Yes")))</f>
      </c>
      <c r="AO20" s="85" t="str">
        <f>IF(AND(A20="",B20=""),"",IF(Q20="","No",IF(OR(LOWER(TRIM(Q20))="n/a",LOWER(TRIM(Q20))="na",LOWER(TRIM(Q20))="none",LOWER(TRIM(Q20))="unknown",LOWER(TRIM(Q20))="tbd",LOWER(TRIM(Q20))="todo",LOWER(TRIM(Q20))="placeholder",LOWER(TRIM(Q20))="test",LOWER(TRIM(Q20))="xxx",LOWER(TRIM(Q20))="xx",LOWER(TRIM(Q20))="x",LOWER(TRIM(Q20))="-",LOWER(TRIM(Q20))="--",LOWER(TRIM(Q20))="---",LOWER(TRIM(Q20))=".",LOWER(TRIM(Q20))="..",LOWER(TRIM(Q20))="...",LOWER(TRIM(Q20))="?"),"No","Yes")))</f>
      </c>
      <c r="AP20" s="85" t="str">
        <f>IF(AND(A20="",B20=""),"",IF(OR(S20="Approved by the recorded reviewer",S20="Not approved"),"Yes","No"))</f>
      </c>
      <c r="AQ20" s="85" t="str">
        <f>IF(AND(A20="",B20=""),"",IF(K20="Yes","CRITICAL_GATE_FAILED_OR_MISSING",IF(J20="No","GATE_CONTRACT_NOT_DEFINED","COMPENSATION_RULE_UNSAFE")))</f>
      </c>
      <c r="AR20" s="85" t="str">
        <f>IF(AND(A20="",B20=""),"",IF(H20="No","WEIGHT_RATIONALE_MISSING",IF(AG20="No","WEIGHT_TOTAL_INVALID",IF(OR(M20="No",N20="Not tested"),"SENSITIVITY_NOT_TESTED","RANKING_UNSTABLE"))))</f>
      </c>
      <c r="AS20" s="85" t="str">
        <f>IF(AND(A20="",B20=""),"",IF(OR(AB20="No",AC20="No",AD20="No",AE20="No",AF20="No",AH20="No",AI20="No",AJ20="No",AK20="No",AL20="No",AM20="No",AP20="No"),"INVALID_CONTROLLED_INPUT",IF(OR(AA20="No",AN20="No",AO20="No"),"REQUIRED_TEXT_MISSING",IF(C20="Estimate probability","MODEL_PURPOSE_UNSUPPORTED",IF(O20="Yes","CONTRADICTION_REVIEW_REQUIRED",IF(E20="No","INPUTS_NOT_VISIBLE","EVIDENCE_STATES_NOT_DISCLOSED"))))))</f>
      </c>
      <c r="AT20" t="str">
        <f>IF(A20="","",COUNTIFS('Criteria Register'!$A$4:$A$504,A20,'Criteria Register'!$X$4:$X$504,"INVALID_CONTROLLED_INPUT")+COUNTIFS('Criteria Register'!$A$4:$A$504,A20,'Criteria Register'!$N$4:$N$504,"Invalid",'Criteria Register'!$X$4:$X$504,"VALID"))</f>
      </c>
      <c r="AU20" t="str">
        <f>IF(A20="","",COUNTIFS('Criteria Register'!$A$4:$A$504,A20,'Criteria Register'!$P$4:$P$504,"&lt;&gt;None",'Criteria Register'!$R$4:$R$504,"No",'Criteria Register'!$X$4:$X$504,"VALID"))</f>
      </c>
      <c r="AV20" t="str">
        <f>IF(A20="","",COUNTIFS('Criteria Register'!$A$4:$A$504,A20,'Criteria Register'!$S$4:$S$504,"Open",'Criteria Register'!$X$4:$X$504,"VALID"))</f>
      </c>
    </row>
    <row r="21">
      <c r="A21" s="93"/>
      <c r="B21" s="93"/>
      <c r="C21" s="93"/>
      <c r="D21" s="93"/>
      <c r="E21" s="93"/>
      <c r="F21" s="93"/>
      <c r="G21" s="93"/>
      <c r="H21" s="93"/>
      <c r="I21" s="74" t="str">
        <f>IF(A21="","",SUMIFS('Criteria Register'!$I$4:$I$504,'Criteria Register'!$A$4:$A$504,A21,'Criteria Register'!$X$4:$X$504,"VALID",'Criteria Register'!$N$4:$N$504,"&lt;&gt;Not applicable",'Criteria Register'!$N$4:$N$504,"&lt;&gt;Excluded with rationale",'Criteria Register'!$N$4:$N$504,"&lt;&gt;Invalid"))</f>
      </c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62" t="str">
        <f>IF(V21="","",IF(V21="DECOMPOSABLE_BOUNDED","Decomposable and bounded",IF(V21="MODEL_PURPOSE_UNSUPPORTED","Score not decision-ready",IF(V21="INPUTS_NOT_VISIBLE","Score not decision-ready",IF(V21="EVIDENCE_STATES_NOT_DISCLOSED","Score not decision-ready",IF(V21="MISSING_DATA_TREATMENT_UNSAFE","Missing-data treatment unsafe",IF(V21="CRITICAL_GATE_FAILED_OR_MISSING","Critical gate missing",IF(V21="GATE_CONTRACT_NOT_DEFINED","Critical gate missing",IF(V21="COMPENSATION_RULE_UNSAFE","Critical gate missing",IF(V21="WEIGHT_RATIONALE_MISSING","Sensitivity review required",IF(V21="WEIGHT_TOTAL_INVALID","Sensitivity review required",IF(V21="SENSITIVITY_NOT_TESTED","Sensitivity review required",IF(V21="RANKING_UNSTABLE","Sensitivity review required",IF(V21="CONTRADICTION_REVIEW_REQUIRED","Score not decision-ready",IF(V21="REQUIRED_TEXT_MISSING","Score not decision-ready",IF(V21="INVALID_CONTROLLED_INPUT","Score not decision-ready",IF(V21="INVALID_CRITERION_INPUT","Score not decision-ready","")))))))))))))))))</f>
      </c>
      <c r="V21" s="62" t="str">
        <f>IF(AND(A21="",B21=""),"",IF(OR(AB21="No",AC21="No",AD21="No",AE21="No",AF21="No",AH21="No",AI21="No",AJ21="No",AK21="No",AL21="No",AM21="No",AP21="No"),"INVALID_CONTROLLED_INPUT",IF(OR(AA21="No",AN21="No",AO21="No"),"REQUIRED_TEXT_MISSING",IF(AT21&gt;0,"INVALID_CRITERION_INPUT",IF(C21="Estimate probability","MODEL_PURPOSE_UNSUPPORTED",IF(OR(O21="Yes",AV21&gt;0),"CONTRADICTION_REVIEW_REQUIRED",IF(G21="No","MISSING_DATA_TREATMENT_UNSAFE",IF(OR(K21="Yes",AU21&gt;0),"CRITICAL_GATE_FAILED_OR_MISSING",IF(J21="No","GATE_CONTRACT_NOT_DEFINED",IF(L21="Yes","COMPENSATION_RULE_UNSAFE",IF(E21="No","INPUTS_NOT_VISIBLE",IF(F21="No","EVIDENCE_STATES_NOT_DISCLOSED",IF(H21="No","WEIGHT_RATIONALE_MISSING",IF(AG21="No","WEIGHT_TOTAL_INVALID",IF(OR(M21="No",N21="Not tested"),"SENSITIVITY_NOT_TESTED",IF(N21="Yes","RANKING_UNSTABLE","DECOMPOSABLE_BOUNDED"))))))))))))))))</f>
      </c>
      <c r="W21" s="62" t="str">
        <f>IF(V21="","",IF(V21="DECOMPOSABLE_BOUNDED","Use the score as one decision aid with the recorded model version, limitations and reopen condition.",IF(V21="MODEL_PURPOSE_UNSUPPORTED","Describe the model as a score or index unless predictive calibration is separately established.",IF(V21="INPUTS_NOT_VISIBLE","Use the current total only as a prompt for model reconstruction.",IF(V21="EVIDENCE_STATES_NOT_DISCLOSED","Use the current total only as a prompt for model reconstruction.",IF(V21="MISSING_DATA_TREATMENT_UNSAFE","State that the score is incomplete and identify the affected inputs.",IF(V21="CRITICAL_GATE_FAILED_OR_MISSING","Report the total only beside the failed or missing gate.",IF(V21="GATE_CONTRACT_NOT_DEFINED","Report the total only beside the failed or missing gate.",IF(V21="COMPENSATION_RULE_UNSAFE","Report the total only beside the failed or missing gate.",IF(V21="WEIGHT_RATIONALE_MISSING","Describe the baseline result as provisional and disclose the decisive assumptions.",IF(V21="WEIGHT_TOTAL_INVALID","Describe the baseline result as provisional and disclose the decisive assumptions.",IF(V21="SENSITIVITY_NOT_TESTED","Describe the baseline result as provisional and disclose the decisive assumptions.",IF(V21="RANKING_UNSTABLE","Describe the baseline result as provisional and disclose the decisive assumptions.",IF(V21="CONTRADICTION_REVIEW_REQUIRED","Preserve the score as provisional beside the contradiction.",IF(V21="REQUIRED_TEXT_MISSING","Complete the missing record.",IF(V21="INVALID_CONTROLLED_INPUT","Use only the controlled vocabulary.",IF(V21="INVALID_CRITERION_INPUT","Use the register only to identify and correct the invalid criteria.","")))))))))))))))))</f>
      </c>
      <c r="X21" s="62" t="str">
        <f>IF(V21="","",IF(V21="DECOMPOSABLE_BOUNDED","Do not present the total as evidence, certainty, probability or an automatic instruction.",IF(V21="MODEL_PURPOSE_UNSUPPORTED","Do not present the total as the probability of winning, failure or market response.",IF(V21="INPUTS_NOT_VISIBLE","Do not rank, allocate, approve or claim probability from the current score.",IF(V21="EVIDENCE_STATES_NOT_DISCLOSED","Do not rank, allocate, approve or claim probability from the current score.",IF(V21="MISSING_DATA_TREATMENT_UNSAFE","Do not replace missing knowledge with a neutral-looking number.",IF(V21="CRITICAL_GATE_FAILED_OR_MISSING","Do not let the weighted average override the critical condition.",IF(V21="GATE_CONTRACT_NOT_DEFINED","Do not let the weighted average override the critical condition.",IF(V21="COMPENSATION_RULE_UNSAFE","Do not let the weighted average override the critical condition.",IF(V21="WEIGHT_RATIONALE_MISSING","Do not treat the ranking as robust or use extra decimals to imply stability.",IF(V21="WEIGHT_TOTAL_INVALID","Do not treat the ranking as robust or use extra decimals to imply stability.",IF(V21="SENSITIVITY_NOT_TESTED","Do not treat the ranking as robust or use extra decimals to imply stability.",IF(V21="RANKING_UNSTABLE","Do not treat the ranking as robust or use extra decimals to imply stability.",IF(V21="CONTRADICTION_REVIEW_REQUIRED","Do not hide disagreement inside an average.",IF(V21="REQUIRED_TEXT_MISSING","Do not use a score without a meaningful decision, owner and reviewer.",IF(V21="INVALID_CONTROLLED_INPUT","Do not interpret outputs generated from unsupported categories.",IF(V21="INVALID_CRITERION_INPUT","Do not calculate, compare or interpret a model that contains invalid criterion inputs.","")))))))))))))))))</f>
      </c>
      <c r="Y21" s="62" t="str">
        <f>IF(V21="","",IF(V21="DECOMPOSABLE_BOUNDED","Proceed with the bounded interpretation and preserve the component record.",IF(V21="MODEL_PURPOSE_UNSUPPORTED","Use a validated predictive model or change the score purpose.",IF(V21="INPUTS_NOT_VISIBLE","Decompose and reconstruct the model before use.",IF(V21="EVIDENCE_STATES_NOT_DISCLOSED","Apply “Observed, Inferred and Unresolved Evidence” to every active input.",IF(V21="MISSING_DATA_TREATMENT_UNSAFE","Correct the treatment, obtain evidence or report a bounded range.",IF(V21="CRITICAL_GATE_FAILED_OR_MISSING","Define or resolve the veto, floor or cap before interpreting the total.",IF(V21="GATE_CONTRACT_NOT_DEFINED","Define or resolve the veto, floor or cap before interpreting the total.",IF(V21="COMPENSATION_RULE_UNSAFE","Define or resolve the veto, floor or cap before interpreting the total.",IF(V21="WEIGHT_RATIONALE_MISSING","Run and record the required sensitivity scenarios before acting.",IF(V21="WEIGHT_TOTAL_INVALID","Correct the active denominator and rerun the model.",IF(V21="SENSITIVITY_NOT_TESTED","Run and record the required sensitivity scenarios before acting.",IF(V21="RANKING_UNSTABLE","Treat the result as unstable and resolve the decisive assumptions.",IF(V21="CONTRADICTION_REVIEW_REQUIRED","Apply “How to Handle Contradictory Competitor Evidence” before final interpretation.",IF(V21="REQUIRED_TEXT_MISSING","Replace placeholders with the exact record.",IF(V21="INVALID_CONTROLLED_INPUT","Correct the invalid controlled input.",IF(V21="INVALID_CRITERION_INPUT","Correct the invalid criterion values; then recalculate the model and its active denominator.","")))))))))))))))))</f>
      </c>
      <c r="Z21" s="62" t="str">
        <f>IF(U21="","","SERPIFAI Score Integrity Method v1.0.0")</f>
      </c>
      <c r="AA21" s="85" t="str">
        <f>IF(AND(A21="",B21=""),"",IF(B21="","No",IF(OR(LOWER(TRIM(B21))="n/a",LOWER(TRIM(B21))="na",LOWER(TRIM(B21))="none",LOWER(TRIM(B21))="unknown",LOWER(TRIM(B21))="tbd",LOWER(TRIM(B21))="todo",LOWER(TRIM(B21))="placeholder",LOWER(TRIM(B21))="test",LOWER(TRIM(B21))="xxx",LOWER(TRIM(B21))="xx",LOWER(TRIM(B21))="x",LOWER(TRIM(B21))="-",LOWER(TRIM(B21))="--",LOWER(TRIM(B21))="---",LOWER(TRIM(B21))=".",LOWER(TRIM(B21))="..",LOWER(TRIM(B21))="...",LOWER(TRIM(B21))="?"),"No","Yes")))</f>
      </c>
      <c r="AB21" s="85" t="str">
        <f>IF(AND(A21="",B21=""),"",IF(OR(C21="Describe",C21="Rank",C21="Screen",C21="Prioritise",C21="Trigger review",C21="Allocate resources",C21="Enforce a gate",C21="Estimate probability"),"Yes","No"))</f>
      </c>
      <c r="AC21" s="85" t="str">
        <f>IF(AND(A21="",B21=""),"",IF(OR(E21="Yes",E21="No"),"Yes","No"))</f>
      </c>
      <c r="AD21" s="85" t="str">
        <f>IF(AND(A21="",B21=""),"",IF(OR(F21="Yes",F21="No"),"Yes","No"))</f>
      </c>
      <c r="AE21" s="85" t="str">
        <f>IF(AND(A21="",B21=""),"",IF(OR(G21="Yes",G21="No"),"Yes","No"))</f>
      </c>
      <c r="AF21" s="85" t="str">
        <f>IF(AND(A21="",B21=""),"",IF(OR(H21="Yes",H21="No"),"Yes","No"))</f>
      </c>
      <c r="AG21" s="85" t="str">
        <f>IF(AND(A21="",B21=""),"",IF(ABS(I21-100)&lt;0.0001,"Yes","No"))</f>
      </c>
      <c r="AH21" s="85" t="str">
        <f>IF(AND(A21="",B21=""),"",IF(OR(J21="Yes",J21="No",J21="Not applicable"),"Yes","No"))</f>
      </c>
      <c r="AI21" s="85" t="str">
        <f>IF(AND(A21="",B21=""),"",IF(OR(K21="Yes",K21="No"),"Yes","No"))</f>
      </c>
      <c r="AJ21" s="85" t="str">
        <f>IF(AND(A21="",B21=""),"",IF(OR(L21="Yes",L21="No",L21="Not applicable"),"Yes","No"))</f>
      </c>
      <c r="AK21" s="85" t="str">
        <f>IF(AND(A21="",B21=""),"",IF(OR(M21="Yes",M21="No"),"Yes","No"))</f>
      </c>
      <c r="AL21" s="85" t="str">
        <f>IF(AND(A21="",B21=""),"",IF(OR(N21="Yes",N21="No",N21="Not tested"),"Yes","No"))</f>
      </c>
      <c r="AM21" s="85" t="str">
        <f>IF(AND(A21="",B21=""),"",IF(OR(O21="Yes",O21="No"),"Yes","No"))</f>
      </c>
      <c r="AN21" s="85" t="str">
        <f>IF(AND(A21="",B21=""),"",IF(P21="","No",IF(OR(LOWER(TRIM(P21))="n/a",LOWER(TRIM(P21))="na",LOWER(TRIM(P21))="none",LOWER(TRIM(P21))="unknown",LOWER(TRIM(P21))="tbd",LOWER(TRIM(P21))="todo",LOWER(TRIM(P21))="placeholder",LOWER(TRIM(P21))="test",LOWER(TRIM(P21))="xxx",LOWER(TRIM(P21))="xx",LOWER(TRIM(P21))="x",LOWER(TRIM(P21))="-",LOWER(TRIM(P21))="--",LOWER(TRIM(P21))="---",LOWER(TRIM(P21))=".",LOWER(TRIM(P21))="..",LOWER(TRIM(P21))="...",LOWER(TRIM(P21))="?"),"No","Yes")))</f>
      </c>
      <c r="AO21" s="85" t="str">
        <f>IF(AND(A21="",B21=""),"",IF(Q21="","No",IF(OR(LOWER(TRIM(Q21))="n/a",LOWER(TRIM(Q21))="na",LOWER(TRIM(Q21))="none",LOWER(TRIM(Q21))="unknown",LOWER(TRIM(Q21))="tbd",LOWER(TRIM(Q21))="todo",LOWER(TRIM(Q21))="placeholder",LOWER(TRIM(Q21))="test",LOWER(TRIM(Q21))="xxx",LOWER(TRIM(Q21))="xx",LOWER(TRIM(Q21))="x",LOWER(TRIM(Q21))="-",LOWER(TRIM(Q21))="--",LOWER(TRIM(Q21))="---",LOWER(TRIM(Q21))=".",LOWER(TRIM(Q21))="..",LOWER(TRIM(Q21))="...",LOWER(TRIM(Q21))="?"),"No","Yes")))</f>
      </c>
      <c r="AP21" s="85" t="str">
        <f>IF(AND(A21="",B21=""),"",IF(OR(S21="Approved by the recorded reviewer",S21="Not approved"),"Yes","No"))</f>
      </c>
      <c r="AQ21" s="85" t="str">
        <f>IF(AND(A21="",B21=""),"",IF(K21="Yes","CRITICAL_GATE_FAILED_OR_MISSING",IF(J21="No","GATE_CONTRACT_NOT_DEFINED","COMPENSATION_RULE_UNSAFE")))</f>
      </c>
      <c r="AR21" s="85" t="str">
        <f>IF(AND(A21="",B21=""),"",IF(H21="No","WEIGHT_RATIONALE_MISSING",IF(AG21="No","WEIGHT_TOTAL_INVALID",IF(OR(M21="No",N21="Not tested"),"SENSITIVITY_NOT_TESTED","RANKING_UNSTABLE"))))</f>
      </c>
      <c r="AS21" s="85" t="str">
        <f>IF(AND(A21="",B21=""),"",IF(OR(AB21="No",AC21="No",AD21="No",AE21="No",AF21="No",AH21="No",AI21="No",AJ21="No",AK21="No",AL21="No",AM21="No",AP21="No"),"INVALID_CONTROLLED_INPUT",IF(OR(AA21="No",AN21="No",AO21="No"),"REQUIRED_TEXT_MISSING",IF(C21="Estimate probability","MODEL_PURPOSE_UNSUPPORTED",IF(O21="Yes","CONTRADICTION_REVIEW_REQUIRED",IF(E21="No","INPUTS_NOT_VISIBLE","EVIDENCE_STATES_NOT_DISCLOSED"))))))</f>
      </c>
      <c r="AT21" t="str">
        <f>IF(A21="","",COUNTIFS('Criteria Register'!$A$4:$A$504,A21,'Criteria Register'!$X$4:$X$504,"INVALID_CONTROLLED_INPUT")+COUNTIFS('Criteria Register'!$A$4:$A$504,A21,'Criteria Register'!$N$4:$N$504,"Invalid",'Criteria Register'!$X$4:$X$504,"VALID"))</f>
      </c>
      <c r="AU21" t="str">
        <f>IF(A21="","",COUNTIFS('Criteria Register'!$A$4:$A$504,A21,'Criteria Register'!$P$4:$P$504,"&lt;&gt;None",'Criteria Register'!$R$4:$R$504,"No",'Criteria Register'!$X$4:$X$504,"VALID"))</f>
      </c>
      <c r="AV21" t="str">
        <f>IF(A21="","",COUNTIFS('Criteria Register'!$A$4:$A$504,A21,'Criteria Register'!$S$4:$S$504,"Open",'Criteria Register'!$X$4:$X$504,"VALID"))</f>
      </c>
    </row>
    <row r="22">
      <c r="A22" s="93"/>
      <c r="B22" s="93"/>
      <c r="C22" s="93"/>
      <c r="D22" s="93"/>
      <c r="E22" s="93"/>
      <c r="F22" s="93"/>
      <c r="G22" s="93"/>
      <c r="H22" s="93"/>
      <c r="I22" s="74" t="str">
        <f>IF(A22="","",SUMIFS('Criteria Register'!$I$4:$I$504,'Criteria Register'!$A$4:$A$504,A22,'Criteria Register'!$X$4:$X$504,"VALID",'Criteria Register'!$N$4:$N$504,"&lt;&gt;Not applicable",'Criteria Register'!$N$4:$N$504,"&lt;&gt;Excluded with rationale",'Criteria Register'!$N$4:$N$504,"&lt;&gt;Invalid"))</f>
      </c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62" t="str">
        <f>IF(V22="","",IF(V22="DECOMPOSABLE_BOUNDED","Decomposable and bounded",IF(V22="MODEL_PURPOSE_UNSUPPORTED","Score not decision-ready",IF(V22="INPUTS_NOT_VISIBLE","Score not decision-ready",IF(V22="EVIDENCE_STATES_NOT_DISCLOSED","Score not decision-ready",IF(V22="MISSING_DATA_TREATMENT_UNSAFE","Missing-data treatment unsafe",IF(V22="CRITICAL_GATE_FAILED_OR_MISSING","Critical gate missing",IF(V22="GATE_CONTRACT_NOT_DEFINED","Critical gate missing",IF(V22="COMPENSATION_RULE_UNSAFE","Critical gate missing",IF(V22="WEIGHT_RATIONALE_MISSING","Sensitivity review required",IF(V22="WEIGHT_TOTAL_INVALID","Sensitivity review required",IF(V22="SENSITIVITY_NOT_TESTED","Sensitivity review required",IF(V22="RANKING_UNSTABLE","Sensitivity review required",IF(V22="CONTRADICTION_REVIEW_REQUIRED","Score not decision-ready",IF(V22="REQUIRED_TEXT_MISSING","Score not decision-ready",IF(V22="INVALID_CONTROLLED_INPUT","Score not decision-ready",IF(V22="INVALID_CRITERION_INPUT","Score not decision-ready","")))))))))))))))))</f>
      </c>
      <c r="V22" s="62" t="str">
        <f>IF(AND(A22="",B22=""),"",IF(OR(AB22="No",AC22="No",AD22="No",AE22="No",AF22="No",AH22="No",AI22="No",AJ22="No",AK22="No",AL22="No",AM22="No",AP22="No"),"INVALID_CONTROLLED_INPUT",IF(OR(AA22="No",AN22="No",AO22="No"),"REQUIRED_TEXT_MISSING",IF(AT22&gt;0,"INVALID_CRITERION_INPUT",IF(C22="Estimate probability","MODEL_PURPOSE_UNSUPPORTED",IF(OR(O22="Yes",AV22&gt;0),"CONTRADICTION_REVIEW_REQUIRED",IF(G22="No","MISSING_DATA_TREATMENT_UNSAFE",IF(OR(K22="Yes",AU22&gt;0),"CRITICAL_GATE_FAILED_OR_MISSING",IF(J22="No","GATE_CONTRACT_NOT_DEFINED",IF(L22="Yes","COMPENSATION_RULE_UNSAFE",IF(E22="No","INPUTS_NOT_VISIBLE",IF(F22="No","EVIDENCE_STATES_NOT_DISCLOSED",IF(H22="No","WEIGHT_RATIONALE_MISSING",IF(AG22="No","WEIGHT_TOTAL_INVALID",IF(OR(M22="No",N22="Not tested"),"SENSITIVITY_NOT_TESTED",IF(N22="Yes","RANKING_UNSTABLE","DECOMPOSABLE_BOUNDED"))))))))))))))))</f>
      </c>
      <c r="W22" s="62" t="str">
        <f>IF(V22="","",IF(V22="DECOMPOSABLE_BOUNDED","Use the score as one decision aid with the recorded model version, limitations and reopen condition.",IF(V22="MODEL_PURPOSE_UNSUPPORTED","Describe the model as a score or index unless predictive calibration is separately established.",IF(V22="INPUTS_NOT_VISIBLE","Use the current total only as a prompt for model reconstruction.",IF(V22="EVIDENCE_STATES_NOT_DISCLOSED","Use the current total only as a prompt for model reconstruction.",IF(V22="MISSING_DATA_TREATMENT_UNSAFE","State that the score is incomplete and identify the affected inputs.",IF(V22="CRITICAL_GATE_FAILED_OR_MISSING","Report the total only beside the failed or missing gate.",IF(V22="GATE_CONTRACT_NOT_DEFINED","Report the total only beside the failed or missing gate.",IF(V22="COMPENSATION_RULE_UNSAFE","Report the total only beside the failed or missing gate.",IF(V22="WEIGHT_RATIONALE_MISSING","Describe the baseline result as provisional and disclose the decisive assumptions.",IF(V22="WEIGHT_TOTAL_INVALID","Describe the baseline result as provisional and disclose the decisive assumptions.",IF(V22="SENSITIVITY_NOT_TESTED","Describe the baseline result as provisional and disclose the decisive assumptions.",IF(V22="RANKING_UNSTABLE","Describe the baseline result as provisional and disclose the decisive assumptions.",IF(V22="CONTRADICTION_REVIEW_REQUIRED","Preserve the score as provisional beside the contradiction.",IF(V22="REQUIRED_TEXT_MISSING","Complete the missing record.",IF(V22="INVALID_CONTROLLED_INPUT","Use only the controlled vocabulary.",IF(V22="INVALID_CRITERION_INPUT","Use the register only to identify and correct the invalid criteria.","")))))))))))))))))</f>
      </c>
      <c r="X22" s="62" t="str">
        <f>IF(V22="","",IF(V22="DECOMPOSABLE_BOUNDED","Do not present the total as evidence, certainty, probability or an automatic instruction.",IF(V22="MODEL_PURPOSE_UNSUPPORTED","Do not present the total as the probability of winning, failure or market response.",IF(V22="INPUTS_NOT_VISIBLE","Do not rank, allocate, approve or claim probability from the current score.",IF(V22="EVIDENCE_STATES_NOT_DISCLOSED","Do not rank, allocate, approve or claim probability from the current score.",IF(V22="MISSING_DATA_TREATMENT_UNSAFE","Do not replace missing knowledge with a neutral-looking number.",IF(V22="CRITICAL_GATE_FAILED_OR_MISSING","Do not let the weighted average override the critical condition.",IF(V22="GATE_CONTRACT_NOT_DEFINED","Do not let the weighted average override the critical condition.",IF(V22="COMPENSATION_RULE_UNSAFE","Do not let the weighted average override the critical condition.",IF(V22="WEIGHT_RATIONALE_MISSING","Do not treat the ranking as robust or use extra decimals to imply stability.",IF(V22="WEIGHT_TOTAL_INVALID","Do not treat the ranking as robust or use extra decimals to imply stability.",IF(V22="SENSITIVITY_NOT_TESTED","Do not treat the ranking as robust or use extra decimals to imply stability.",IF(V22="RANKING_UNSTABLE","Do not treat the ranking as robust or use extra decimals to imply stability.",IF(V22="CONTRADICTION_REVIEW_REQUIRED","Do not hide disagreement inside an average.",IF(V22="REQUIRED_TEXT_MISSING","Do not use a score without a meaningful decision, owner and reviewer.",IF(V22="INVALID_CONTROLLED_INPUT","Do not interpret outputs generated from unsupported categories.",IF(V22="INVALID_CRITERION_INPUT","Do not calculate, compare or interpret a model that contains invalid criterion inputs.","")))))))))))))))))</f>
      </c>
      <c r="Y22" s="62" t="str">
        <f>IF(V22="","",IF(V22="DECOMPOSABLE_BOUNDED","Proceed with the bounded interpretation and preserve the component record.",IF(V22="MODEL_PURPOSE_UNSUPPORTED","Use a validated predictive model or change the score purpose.",IF(V22="INPUTS_NOT_VISIBLE","Decompose and reconstruct the model before use.",IF(V22="EVIDENCE_STATES_NOT_DISCLOSED","Apply “Observed, Inferred and Unresolved Evidence” to every active input.",IF(V22="MISSING_DATA_TREATMENT_UNSAFE","Correct the treatment, obtain evidence or report a bounded range.",IF(V22="CRITICAL_GATE_FAILED_OR_MISSING","Define or resolve the veto, floor or cap before interpreting the total.",IF(V22="GATE_CONTRACT_NOT_DEFINED","Define or resolve the veto, floor or cap before interpreting the total.",IF(V22="COMPENSATION_RULE_UNSAFE","Define or resolve the veto, floor or cap before interpreting the total.",IF(V22="WEIGHT_RATIONALE_MISSING","Run and record the required sensitivity scenarios before acting.",IF(V22="WEIGHT_TOTAL_INVALID","Correct the active denominator and rerun the model.",IF(V22="SENSITIVITY_NOT_TESTED","Run and record the required sensitivity scenarios before acting.",IF(V22="RANKING_UNSTABLE","Treat the result as unstable and resolve the decisive assumptions.",IF(V22="CONTRADICTION_REVIEW_REQUIRED","Apply “How to Handle Contradictory Competitor Evidence” before final interpretation.",IF(V22="REQUIRED_TEXT_MISSING","Replace placeholders with the exact record.",IF(V22="INVALID_CONTROLLED_INPUT","Correct the invalid controlled input.",IF(V22="INVALID_CRITERION_INPUT","Correct the invalid criterion values; then recalculate the model and its active denominator.","")))))))))))))))))</f>
      </c>
      <c r="Z22" s="62" t="str">
        <f>IF(U22="","","SERPIFAI Score Integrity Method v1.0.0")</f>
      </c>
      <c r="AA22" s="85" t="str">
        <f>IF(AND(A22="",B22=""),"",IF(B22="","No",IF(OR(LOWER(TRIM(B22))="n/a",LOWER(TRIM(B22))="na",LOWER(TRIM(B22))="none",LOWER(TRIM(B22))="unknown",LOWER(TRIM(B22))="tbd",LOWER(TRIM(B22))="todo",LOWER(TRIM(B22))="placeholder",LOWER(TRIM(B22))="test",LOWER(TRIM(B22))="xxx",LOWER(TRIM(B22))="xx",LOWER(TRIM(B22))="x",LOWER(TRIM(B22))="-",LOWER(TRIM(B22))="--",LOWER(TRIM(B22))="---",LOWER(TRIM(B22))=".",LOWER(TRIM(B22))="..",LOWER(TRIM(B22))="...",LOWER(TRIM(B22))="?"),"No","Yes")))</f>
      </c>
      <c r="AB22" s="85" t="str">
        <f>IF(AND(A22="",B22=""),"",IF(OR(C22="Describe",C22="Rank",C22="Screen",C22="Prioritise",C22="Trigger review",C22="Allocate resources",C22="Enforce a gate",C22="Estimate probability"),"Yes","No"))</f>
      </c>
      <c r="AC22" s="85" t="str">
        <f>IF(AND(A22="",B22=""),"",IF(OR(E22="Yes",E22="No"),"Yes","No"))</f>
      </c>
      <c r="AD22" s="85" t="str">
        <f>IF(AND(A22="",B22=""),"",IF(OR(F22="Yes",F22="No"),"Yes","No"))</f>
      </c>
      <c r="AE22" s="85" t="str">
        <f>IF(AND(A22="",B22=""),"",IF(OR(G22="Yes",G22="No"),"Yes","No"))</f>
      </c>
      <c r="AF22" s="85" t="str">
        <f>IF(AND(A22="",B22=""),"",IF(OR(H22="Yes",H22="No"),"Yes","No"))</f>
      </c>
      <c r="AG22" s="85" t="str">
        <f>IF(AND(A22="",B22=""),"",IF(ABS(I22-100)&lt;0.0001,"Yes","No"))</f>
      </c>
      <c r="AH22" s="85" t="str">
        <f>IF(AND(A22="",B22=""),"",IF(OR(J22="Yes",J22="No",J22="Not applicable"),"Yes","No"))</f>
      </c>
      <c r="AI22" s="85" t="str">
        <f>IF(AND(A22="",B22=""),"",IF(OR(K22="Yes",K22="No"),"Yes","No"))</f>
      </c>
      <c r="AJ22" s="85" t="str">
        <f>IF(AND(A22="",B22=""),"",IF(OR(L22="Yes",L22="No",L22="Not applicable"),"Yes","No"))</f>
      </c>
      <c r="AK22" s="85" t="str">
        <f>IF(AND(A22="",B22=""),"",IF(OR(M22="Yes",M22="No"),"Yes","No"))</f>
      </c>
      <c r="AL22" s="85" t="str">
        <f>IF(AND(A22="",B22=""),"",IF(OR(N22="Yes",N22="No",N22="Not tested"),"Yes","No"))</f>
      </c>
      <c r="AM22" s="85" t="str">
        <f>IF(AND(A22="",B22=""),"",IF(OR(O22="Yes",O22="No"),"Yes","No"))</f>
      </c>
      <c r="AN22" s="85" t="str">
        <f>IF(AND(A22="",B22=""),"",IF(P22="","No",IF(OR(LOWER(TRIM(P22))="n/a",LOWER(TRIM(P22))="na",LOWER(TRIM(P22))="none",LOWER(TRIM(P22))="unknown",LOWER(TRIM(P22))="tbd",LOWER(TRIM(P22))="todo",LOWER(TRIM(P22))="placeholder",LOWER(TRIM(P22))="test",LOWER(TRIM(P22))="xxx",LOWER(TRIM(P22))="xx",LOWER(TRIM(P22))="x",LOWER(TRIM(P22))="-",LOWER(TRIM(P22))="--",LOWER(TRIM(P22))="---",LOWER(TRIM(P22))=".",LOWER(TRIM(P22))="..",LOWER(TRIM(P22))="...",LOWER(TRIM(P22))="?"),"No","Yes")))</f>
      </c>
      <c r="AO22" s="85" t="str">
        <f>IF(AND(A22="",B22=""),"",IF(Q22="","No",IF(OR(LOWER(TRIM(Q22))="n/a",LOWER(TRIM(Q22))="na",LOWER(TRIM(Q22))="none",LOWER(TRIM(Q22))="unknown",LOWER(TRIM(Q22))="tbd",LOWER(TRIM(Q22))="todo",LOWER(TRIM(Q22))="placeholder",LOWER(TRIM(Q22))="test",LOWER(TRIM(Q22))="xxx",LOWER(TRIM(Q22))="xx",LOWER(TRIM(Q22))="x",LOWER(TRIM(Q22))="-",LOWER(TRIM(Q22))="--",LOWER(TRIM(Q22))="---",LOWER(TRIM(Q22))=".",LOWER(TRIM(Q22))="..",LOWER(TRIM(Q22))="...",LOWER(TRIM(Q22))="?"),"No","Yes")))</f>
      </c>
      <c r="AP22" s="85" t="str">
        <f>IF(AND(A22="",B22=""),"",IF(OR(S22="Approved by the recorded reviewer",S22="Not approved"),"Yes","No"))</f>
      </c>
      <c r="AQ22" s="85" t="str">
        <f>IF(AND(A22="",B22=""),"",IF(K22="Yes","CRITICAL_GATE_FAILED_OR_MISSING",IF(J22="No","GATE_CONTRACT_NOT_DEFINED","COMPENSATION_RULE_UNSAFE")))</f>
      </c>
      <c r="AR22" s="85" t="str">
        <f>IF(AND(A22="",B22=""),"",IF(H22="No","WEIGHT_RATIONALE_MISSING",IF(AG22="No","WEIGHT_TOTAL_INVALID",IF(OR(M22="No",N22="Not tested"),"SENSITIVITY_NOT_TESTED","RANKING_UNSTABLE"))))</f>
      </c>
      <c r="AS22" s="85" t="str">
        <f>IF(AND(A22="",B22=""),"",IF(OR(AB22="No",AC22="No",AD22="No",AE22="No",AF22="No",AH22="No",AI22="No",AJ22="No",AK22="No",AL22="No",AM22="No",AP22="No"),"INVALID_CONTROLLED_INPUT",IF(OR(AA22="No",AN22="No",AO22="No"),"REQUIRED_TEXT_MISSING",IF(C22="Estimate probability","MODEL_PURPOSE_UNSUPPORTED",IF(O22="Yes","CONTRADICTION_REVIEW_REQUIRED",IF(E22="No","INPUTS_NOT_VISIBLE","EVIDENCE_STATES_NOT_DISCLOSED"))))))</f>
      </c>
      <c r="AT22" t="str">
        <f>IF(A22="","",COUNTIFS('Criteria Register'!$A$4:$A$504,A22,'Criteria Register'!$X$4:$X$504,"INVALID_CONTROLLED_INPUT")+COUNTIFS('Criteria Register'!$A$4:$A$504,A22,'Criteria Register'!$N$4:$N$504,"Invalid",'Criteria Register'!$X$4:$X$504,"VALID"))</f>
      </c>
      <c r="AU22" t="str">
        <f>IF(A22="","",COUNTIFS('Criteria Register'!$A$4:$A$504,A22,'Criteria Register'!$P$4:$P$504,"&lt;&gt;None",'Criteria Register'!$R$4:$R$504,"No",'Criteria Register'!$X$4:$X$504,"VALID"))</f>
      </c>
      <c r="AV22" t="str">
        <f>IF(A22="","",COUNTIFS('Criteria Register'!$A$4:$A$504,A22,'Criteria Register'!$S$4:$S$504,"Open",'Criteria Register'!$X$4:$X$504,"VALID"))</f>
      </c>
    </row>
    <row r="23">
      <c r="A23" s="93"/>
      <c r="B23" s="93"/>
      <c r="C23" s="93"/>
      <c r="D23" s="93"/>
      <c r="E23" s="93"/>
      <c r="F23" s="93"/>
      <c r="G23" s="93"/>
      <c r="H23" s="93"/>
      <c r="I23" s="74" t="str">
        <f>IF(A23="","",SUMIFS('Criteria Register'!$I$4:$I$504,'Criteria Register'!$A$4:$A$504,A23,'Criteria Register'!$X$4:$X$504,"VALID",'Criteria Register'!$N$4:$N$504,"&lt;&gt;Not applicable",'Criteria Register'!$N$4:$N$504,"&lt;&gt;Excluded with rationale",'Criteria Register'!$N$4:$N$504,"&lt;&gt;Invalid"))</f>
      </c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62" t="str">
        <f>IF(V23="","",IF(V23="DECOMPOSABLE_BOUNDED","Decomposable and bounded",IF(V23="MODEL_PURPOSE_UNSUPPORTED","Score not decision-ready",IF(V23="INPUTS_NOT_VISIBLE","Score not decision-ready",IF(V23="EVIDENCE_STATES_NOT_DISCLOSED","Score not decision-ready",IF(V23="MISSING_DATA_TREATMENT_UNSAFE","Missing-data treatment unsafe",IF(V23="CRITICAL_GATE_FAILED_OR_MISSING","Critical gate missing",IF(V23="GATE_CONTRACT_NOT_DEFINED","Critical gate missing",IF(V23="COMPENSATION_RULE_UNSAFE","Critical gate missing",IF(V23="WEIGHT_RATIONALE_MISSING","Sensitivity review required",IF(V23="WEIGHT_TOTAL_INVALID","Sensitivity review required",IF(V23="SENSITIVITY_NOT_TESTED","Sensitivity review required",IF(V23="RANKING_UNSTABLE","Sensitivity review required",IF(V23="CONTRADICTION_REVIEW_REQUIRED","Score not decision-ready",IF(V23="REQUIRED_TEXT_MISSING","Score not decision-ready",IF(V23="INVALID_CONTROLLED_INPUT","Score not decision-ready",IF(V23="INVALID_CRITERION_INPUT","Score not decision-ready","")))))))))))))))))</f>
      </c>
      <c r="V23" s="62" t="str">
        <f>IF(AND(A23="",B23=""),"",IF(OR(AB23="No",AC23="No",AD23="No",AE23="No",AF23="No",AH23="No",AI23="No",AJ23="No",AK23="No",AL23="No",AM23="No",AP23="No"),"INVALID_CONTROLLED_INPUT",IF(OR(AA23="No",AN23="No",AO23="No"),"REQUIRED_TEXT_MISSING",IF(AT23&gt;0,"INVALID_CRITERION_INPUT",IF(C23="Estimate probability","MODEL_PURPOSE_UNSUPPORTED",IF(OR(O23="Yes",AV23&gt;0),"CONTRADICTION_REVIEW_REQUIRED",IF(G23="No","MISSING_DATA_TREATMENT_UNSAFE",IF(OR(K23="Yes",AU23&gt;0),"CRITICAL_GATE_FAILED_OR_MISSING",IF(J23="No","GATE_CONTRACT_NOT_DEFINED",IF(L23="Yes","COMPENSATION_RULE_UNSAFE",IF(E23="No","INPUTS_NOT_VISIBLE",IF(F23="No","EVIDENCE_STATES_NOT_DISCLOSED",IF(H23="No","WEIGHT_RATIONALE_MISSING",IF(AG23="No","WEIGHT_TOTAL_INVALID",IF(OR(M23="No",N23="Not tested"),"SENSITIVITY_NOT_TESTED",IF(N23="Yes","RANKING_UNSTABLE","DECOMPOSABLE_BOUNDED"))))))))))))))))</f>
      </c>
      <c r="W23" s="62" t="str">
        <f>IF(V23="","",IF(V23="DECOMPOSABLE_BOUNDED","Use the score as one decision aid with the recorded model version, limitations and reopen condition.",IF(V23="MODEL_PURPOSE_UNSUPPORTED","Describe the model as a score or index unless predictive calibration is separately established.",IF(V23="INPUTS_NOT_VISIBLE","Use the current total only as a prompt for model reconstruction.",IF(V23="EVIDENCE_STATES_NOT_DISCLOSED","Use the current total only as a prompt for model reconstruction.",IF(V23="MISSING_DATA_TREATMENT_UNSAFE","State that the score is incomplete and identify the affected inputs.",IF(V23="CRITICAL_GATE_FAILED_OR_MISSING","Report the total only beside the failed or missing gate.",IF(V23="GATE_CONTRACT_NOT_DEFINED","Report the total only beside the failed or missing gate.",IF(V23="COMPENSATION_RULE_UNSAFE","Report the total only beside the failed or missing gate.",IF(V23="WEIGHT_RATIONALE_MISSING","Describe the baseline result as provisional and disclose the decisive assumptions.",IF(V23="WEIGHT_TOTAL_INVALID","Describe the baseline result as provisional and disclose the decisive assumptions.",IF(V23="SENSITIVITY_NOT_TESTED","Describe the baseline result as provisional and disclose the decisive assumptions.",IF(V23="RANKING_UNSTABLE","Describe the baseline result as provisional and disclose the decisive assumptions.",IF(V23="CONTRADICTION_REVIEW_REQUIRED","Preserve the score as provisional beside the contradiction.",IF(V23="REQUIRED_TEXT_MISSING","Complete the missing record.",IF(V23="INVALID_CONTROLLED_INPUT","Use only the controlled vocabulary.",IF(V23="INVALID_CRITERION_INPUT","Use the register only to identify and correct the invalid criteria.","")))))))))))))))))</f>
      </c>
      <c r="X23" s="62" t="str">
        <f>IF(V23="","",IF(V23="DECOMPOSABLE_BOUNDED","Do not present the total as evidence, certainty, probability or an automatic instruction.",IF(V23="MODEL_PURPOSE_UNSUPPORTED","Do not present the total as the probability of winning, failure or market response.",IF(V23="INPUTS_NOT_VISIBLE","Do not rank, allocate, approve or claim probability from the current score.",IF(V23="EVIDENCE_STATES_NOT_DISCLOSED","Do not rank, allocate, approve or claim probability from the current score.",IF(V23="MISSING_DATA_TREATMENT_UNSAFE","Do not replace missing knowledge with a neutral-looking number.",IF(V23="CRITICAL_GATE_FAILED_OR_MISSING","Do not let the weighted average override the critical condition.",IF(V23="GATE_CONTRACT_NOT_DEFINED","Do not let the weighted average override the critical condition.",IF(V23="COMPENSATION_RULE_UNSAFE","Do not let the weighted average override the critical condition.",IF(V23="WEIGHT_RATIONALE_MISSING","Do not treat the ranking as robust or use extra decimals to imply stability.",IF(V23="WEIGHT_TOTAL_INVALID","Do not treat the ranking as robust or use extra decimals to imply stability.",IF(V23="SENSITIVITY_NOT_TESTED","Do not treat the ranking as robust or use extra decimals to imply stability.",IF(V23="RANKING_UNSTABLE","Do not treat the ranking as robust or use extra decimals to imply stability.",IF(V23="CONTRADICTION_REVIEW_REQUIRED","Do not hide disagreement inside an average.",IF(V23="REQUIRED_TEXT_MISSING","Do not use a score without a meaningful decision, owner and reviewer.",IF(V23="INVALID_CONTROLLED_INPUT","Do not interpret outputs generated from unsupported categories.",IF(V23="INVALID_CRITERION_INPUT","Do not calculate, compare or interpret a model that contains invalid criterion inputs.","")))))))))))))))))</f>
      </c>
      <c r="Y23" s="62" t="str">
        <f>IF(V23="","",IF(V23="DECOMPOSABLE_BOUNDED","Proceed with the bounded interpretation and preserve the component record.",IF(V23="MODEL_PURPOSE_UNSUPPORTED","Use a validated predictive model or change the score purpose.",IF(V23="INPUTS_NOT_VISIBLE","Decompose and reconstruct the model before use.",IF(V23="EVIDENCE_STATES_NOT_DISCLOSED","Apply “Observed, Inferred and Unresolved Evidence” to every active input.",IF(V23="MISSING_DATA_TREATMENT_UNSAFE","Correct the treatment, obtain evidence or report a bounded range.",IF(V23="CRITICAL_GATE_FAILED_OR_MISSING","Define or resolve the veto, floor or cap before interpreting the total.",IF(V23="GATE_CONTRACT_NOT_DEFINED","Define or resolve the veto, floor or cap before interpreting the total.",IF(V23="COMPENSATION_RULE_UNSAFE","Define or resolve the veto, floor or cap before interpreting the total.",IF(V23="WEIGHT_RATIONALE_MISSING","Run and record the required sensitivity scenarios before acting.",IF(V23="WEIGHT_TOTAL_INVALID","Correct the active denominator and rerun the model.",IF(V23="SENSITIVITY_NOT_TESTED","Run and record the required sensitivity scenarios before acting.",IF(V23="RANKING_UNSTABLE","Treat the result as unstable and resolve the decisive assumptions.",IF(V23="CONTRADICTION_REVIEW_REQUIRED","Apply “How to Handle Contradictory Competitor Evidence” before final interpretation.",IF(V23="REQUIRED_TEXT_MISSING","Replace placeholders with the exact record.",IF(V23="INVALID_CONTROLLED_INPUT","Correct the invalid controlled input.",IF(V23="INVALID_CRITERION_INPUT","Correct the invalid criterion values; then recalculate the model and its active denominator.","")))))))))))))))))</f>
      </c>
      <c r="Z23" s="62" t="str">
        <f>IF(U23="","","SERPIFAI Score Integrity Method v1.0.0")</f>
      </c>
      <c r="AA23" s="85" t="str">
        <f>IF(AND(A23="",B23=""),"",IF(B23="","No",IF(OR(LOWER(TRIM(B23))="n/a",LOWER(TRIM(B23))="na",LOWER(TRIM(B23))="none",LOWER(TRIM(B23))="unknown",LOWER(TRIM(B23))="tbd",LOWER(TRIM(B23))="todo",LOWER(TRIM(B23))="placeholder",LOWER(TRIM(B23))="test",LOWER(TRIM(B23))="xxx",LOWER(TRIM(B23))="xx",LOWER(TRIM(B23))="x",LOWER(TRIM(B23))="-",LOWER(TRIM(B23))="--",LOWER(TRIM(B23))="---",LOWER(TRIM(B23))=".",LOWER(TRIM(B23))="..",LOWER(TRIM(B23))="...",LOWER(TRIM(B23))="?"),"No","Yes")))</f>
      </c>
      <c r="AB23" s="85" t="str">
        <f>IF(AND(A23="",B23=""),"",IF(OR(C23="Describe",C23="Rank",C23="Screen",C23="Prioritise",C23="Trigger review",C23="Allocate resources",C23="Enforce a gate",C23="Estimate probability"),"Yes","No"))</f>
      </c>
      <c r="AC23" s="85" t="str">
        <f>IF(AND(A23="",B23=""),"",IF(OR(E23="Yes",E23="No"),"Yes","No"))</f>
      </c>
      <c r="AD23" s="85" t="str">
        <f>IF(AND(A23="",B23=""),"",IF(OR(F23="Yes",F23="No"),"Yes","No"))</f>
      </c>
      <c r="AE23" s="85" t="str">
        <f>IF(AND(A23="",B23=""),"",IF(OR(G23="Yes",G23="No"),"Yes","No"))</f>
      </c>
      <c r="AF23" s="85" t="str">
        <f>IF(AND(A23="",B23=""),"",IF(OR(H23="Yes",H23="No"),"Yes","No"))</f>
      </c>
      <c r="AG23" s="85" t="str">
        <f>IF(AND(A23="",B23=""),"",IF(ABS(I23-100)&lt;0.0001,"Yes","No"))</f>
      </c>
      <c r="AH23" s="85" t="str">
        <f>IF(AND(A23="",B23=""),"",IF(OR(J23="Yes",J23="No",J23="Not applicable"),"Yes","No"))</f>
      </c>
      <c r="AI23" s="85" t="str">
        <f>IF(AND(A23="",B23=""),"",IF(OR(K23="Yes",K23="No"),"Yes","No"))</f>
      </c>
      <c r="AJ23" s="85" t="str">
        <f>IF(AND(A23="",B23=""),"",IF(OR(L23="Yes",L23="No",L23="Not applicable"),"Yes","No"))</f>
      </c>
      <c r="AK23" s="85" t="str">
        <f>IF(AND(A23="",B23=""),"",IF(OR(M23="Yes",M23="No"),"Yes","No"))</f>
      </c>
      <c r="AL23" s="85" t="str">
        <f>IF(AND(A23="",B23=""),"",IF(OR(N23="Yes",N23="No",N23="Not tested"),"Yes","No"))</f>
      </c>
      <c r="AM23" s="85" t="str">
        <f>IF(AND(A23="",B23=""),"",IF(OR(O23="Yes",O23="No"),"Yes","No"))</f>
      </c>
      <c r="AN23" s="85" t="str">
        <f>IF(AND(A23="",B23=""),"",IF(P23="","No",IF(OR(LOWER(TRIM(P23))="n/a",LOWER(TRIM(P23))="na",LOWER(TRIM(P23))="none",LOWER(TRIM(P23))="unknown",LOWER(TRIM(P23))="tbd",LOWER(TRIM(P23))="todo",LOWER(TRIM(P23))="placeholder",LOWER(TRIM(P23))="test",LOWER(TRIM(P23))="xxx",LOWER(TRIM(P23))="xx",LOWER(TRIM(P23))="x",LOWER(TRIM(P23))="-",LOWER(TRIM(P23))="--",LOWER(TRIM(P23))="---",LOWER(TRIM(P23))=".",LOWER(TRIM(P23))="..",LOWER(TRIM(P23))="...",LOWER(TRIM(P23))="?"),"No","Yes")))</f>
      </c>
      <c r="AO23" s="85" t="str">
        <f>IF(AND(A23="",B23=""),"",IF(Q23="","No",IF(OR(LOWER(TRIM(Q23))="n/a",LOWER(TRIM(Q23))="na",LOWER(TRIM(Q23))="none",LOWER(TRIM(Q23))="unknown",LOWER(TRIM(Q23))="tbd",LOWER(TRIM(Q23))="todo",LOWER(TRIM(Q23))="placeholder",LOWER(TRIM(Q23))="test",LOWER(TRIM(Q23))="xxx",LOWER(TRIM(Q23))="xx",LOWER(TRIM(Q23))="x",LOWER(TRIM(Q23))="-",LOWER(TRIM(Q23))="--",LOWER(TRIM(Q23))="---",LOWER(TRIM(Q23))=".",LOWER(TRIM(Q23))="..",LOWER(TRIM(Q23))="...",LOWER(TRIM(Q23))="?"),"No","Yes")))</f>
      </c>
      <c r="AP23" s="85" t="str">
        <f>IF(AND(A23="",B23=""),"",IF(OR(S23="Approved by the recorded reviewer",S23="Not approved"),"Yes","No"))</f>
      </c>
      <c r="AQ23" s="85" t="str">
        <f>IF(AND(A23="",B23=""),"",IF(K23="Yes","CRITICAL_GATE_FAILED_OR_MISSING",IF(J23="No","GATE_CONTRACT_NOT_DEFINED","COMPENSATION_RULE_UNSAFE")))</f>
      </c>
      <c r="AR23" s="85" t="str">
        <f>IF(AND(A23="",B23=""),"",IF(H23="No","WEIGHT_RATIONALE_MISSING",IF(AG23="No","WEIGHT_TOTAL_INVALID",IF(OR(M23="No",N23="Not tested"),"SENSITIVITY_NOT_TESTED","RANKING_UNSTABLE"))))</f>
      </c>
      <c r="AS23" s="85" t="str">
        <f>IF(AND(A23="",B23=""),"",IF(OR(AB23="No",AC23="No",AD23="No",AE23="No",AF23="No",AH23="No",AI23="No",AJ23="No",AK23="No",AL23="No",AM23="No",AP23="No"),"INVALID_CONTROLLED_INPUT",IF(OR(AA23="No",AN23="No",AO23="No"),"REQUIRED_TEXT_MISSING",IF(C23="Estimate probability","MODEL_PURPOSE_UNSUPPORTED",IF(O23="Yes","CONTRADICTION_REVIEW_REQUIRED",IF(E23="No","INPUTS_NOT_VISIBLE","EVIDENCE_STATES_NOT_DISCLOSED"))))))</f>
      </c>
      <c r="AT23" t="str">
        <f>IF(A23="","",COUNTIFS('Criteria Register'!$A$4:$A$504,A23,'Criteria Register'!$X$4:$X$504,"INVALID_CONTROLLED_INPUT")+COUNTIFS('Criteria Register'!$A$4:$A$504,A23,'Criteria Register'!$N$4:$N$504,"Invalid",'Criteria Register'!$X$4:$X$504,"VALID"))</f>
      </c>
      <c r="AU23" t="str">
        <f>IF(A23="","",COUNTIFS('Criteria Register'!$A$4:$A$504,A23,'Criteria Register'!$P$4:$P$504,"&lt;&gt;None",'Criteria Register'!$R$4:$R$504,"No",'Criteria Register'!$X$4:$X$504,"VALID"))</f>
      </c>
      <c r="AV23" t="str">
        <f>IF(A23="","",COUNTIFS('Criteria Register'!$A$4:$A$504,A23,'Criteria Register'!$S$4:$S$504,"Open",'Criteria Register'!$X$4:$X$504,"VALID"))</f>
      </c>
    </row>
    <row r="24">
      <c r="A24" s="93"/>
      <c r="B24" s="93"/>
      <c r="C24" s="93"/>
      <c r="D24" s="93"/>
      <c r="E24" s="93"/>
      <c r="F24" s="93"/>
      <c r="G24" s="93"/>
      <c r="H24" s="93"/>
      <c r="I24" s="74" t="str">
        <f>IF(A24="","",SUMIFS('Criteria Register'!$I$4:$I$504,'Criteria Register'!$A$4:$A$504,A24,'Criteria Register'!$X$4:$X$504,"VALID",'Criteria Register'!$N$4:$N$504,"&lt;&gt;Not applicable",'Criteria Register'!$N$4:$N$504,"&lt;&gt;Excluded with rationale",'Criteria Register'!$N$4:$N$504,"&lt;&gt;Invalid"))</f>
      </c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62" t="str">
        <f>IF(V24="","",IF(V24="DECOMPOSABLE_BOUNDED","Decomposable and bounded",IF(V24="MODEL_PURPOSE_UNSUPPORTED","Score not decision-ready",IF(V24="INPUTS_NOT_VISIBLE","Score not decision-ready",IF(V24="EVIDENCE_STATES_NOT_DISCLOSED","Score not decision-ready",IF(V24="MISSING_DATA_TREATMENT_UNSAFE","Missing-data treatment unsafe",IF(V24="CRITICAL_GATE_FAILED_OR_MISSING","Critical gate missing",IF(V24="GATE_CONTRACT_NOT_DEFINED","Critical gate missing",IF(V24="COMPENSATION_RULE_UNSAFE","Critical gate missing",IF(V24="WEIGHT_RATIONALE_MISSING","Sensitivity review required",IF(V24="WEIGHT_TOTAL_INVALID","Sensitivity review required",IF(V24="SENSITIVITY_NOT_TESTED","Sensitivity review required",IF(V24="RANKING_UNSTABLE","Sensitivity review required",IF(V24="CONTRADICTION_REVIEW_REQUIRED","Score not decision-ready",IF(V24="REQUIRED_TEXT_MISSING","Score not decision-ready",IF(V24="INVALID_CONTROLLED_INPUT","Score not decision-ready",IF(V24="INVALID_CRITERION_INPUT","Score not decision-ready","")))))))))))))))))</f>
      </c>
      <c r="V24" s="62" t="str">
        <f>IF(AND(A24="",B24=""),"",IF(OR(AB24="No",AC24="No",AD24="No",AE24="No",AF24="No",AH24="No",AI24="No",AJ24="No",AK24="No",AL24="No",AM24="No",AP24="No"),"INVALID_CONTROLLED_INPUT",IF(OR(AA24="No",AN24="No",AO24="No"),"REQUIRED_TEXT_MISSING",IF(AT24&gt;0,"INVALID_CRITERION_INPUT",IF(C24="Estimate probability","MODEL_PURPOSE_UNSUPPORTED",IF(OR(O24="Yes",AV24&gt;0),"CONTRADICTION_REVIEW_REQUIRED",IF(G24="No","MISSING_DATA_TREATMENT_UNSAFE",IF(OR(K24="Yes",AU24&gt;0),"CRITICAL_GATE_FAILED_OR_MISSING",IF(J24="No","GATE_CONTRACT_NOT_DEFINED",IF(L24="Yes","COMPENSATION_RULE_UNSAFE",IF(E24="No","INPUTS_NOT_VISIBLE",IF(F24="No","EVIDENCE_STATES_NOT_DISCLOSED",IF(H24="No","WEIGHT_RATIONALE_MISSING",IF(AG24="No","WEIGHT_TOTAL_INVALID",IF(OR(M24="No",N24="Not tested"),"SENSITIVITY_NOT_TESTED",IF(N24="Yes","RANKING_UNSTABLE","DECOMPOSABLE_BOUNDED"))))))))))))))))</f>
      </c>
      <c r="W24" s="62" t="str">
        <f>IF(V24="","",IF(V24="DECOMPOSABLE_BOUNDED","Use the score as one decision aid with the recorded model version, limitations and reopen condition.",IF(V24="MODEL_PURPOSE_UNSUPPORTED","Describe the model as a score or index unless predictive calibration is separately established.",IF(V24="INPUTS_NOT_VISIBLE","Use the current total only as a prompt for model reconstruction.",IF(V24="EVIDENCE_STATES_NOT_DISCLOSED","Use the current total only as a prompt for model reconstruction.",IF(V24="MISSING_DATA_TREATMENT_UNSAFE","State that the score is incomplete and identify the affected inputs.",IF(V24="CRITICAL_GATE_FAILED_OR_MISSING","Report the total only beside the failed or missing gate.",IF(V24="GATE_CONTRACT_NOT_DEFINED","Report the total only beside the failed or missing gate.",IF(V24="COMPENSATION_RULE_UNSAFE","Report the total only beside the failed or missing gate.",IF(V24="WEIGHT_RATIONALE_MISSING","Describe the baseline result as provisional and disclose the decisive assumptions.",IF(V24="WEIGHT_TOTAL_INVALID","Describe the baseline result as provisional and disclose the decisive assumptions.",IF(V24="SENSITIVITY_NOT_TESTED","Describe the baseline result as provisional and disclose the decisive assumptions.",IF(V24="RANKING_UNSTABLE","Describe the baseline result as provisional and disclose the decisive assumptions.",IF(V24="CONTRADICTION_REVIEW_REQUIRED","Preserve the score as provisional beside the contradiction.",IF(V24="REQUIRED_TEXT_MISSING","Complete the missing record.",IF(V24="INVALID_CONTROLLED_INPUT","Use only the controlled vocabulary.",IF(V24="INVALID_CRITERION_INPUT","Use the register only to identify and correct the invalid criteria.","")))))))))))))))))</f>
      </c>
      <c r="X24" s="62" t="str">
        <f>IF(V24="","",IF(V24="DECOMPOSABLE_BOUNDED","Do not present the total as evidence, certainty, probability or an automatic instruction.",IF(V24="MODEL_PURPOSE_UNSUPPORTED","Do not present the total as the probability of winning, failure or market response.",IF(V24="INPUTS_NOT_VISIBLE","Do not rank, allocate, approve or claim probability from the current score.",IF(V24="EVIDENCE_STATES_NOT_DISCLOSED","Do not rank, allocate, approve or claim probability from the current score.",IF(V24="MISSING_DATA_TREATMENT_UNSAFE","Do not replace missing knowledge with a neutral-looking number.",IF(V24="CRITICAL_GATE_FAILED_OR_MISSING","Do not let the weighted average override the critical condition.",IF(V24="GATE_CONTRACT_NOT_DEFINED","Do not let the weighted average override the critical condition.",IF(V24="COMPENSATION_RULE_UNSAFE","Do not let the weighted average override the critical condition.",IF(V24="WEIGHT_RATIONALE_MISSING","Do not treat the ranking as robust or use extra decimals to imply stability.",IF(V24="WEIGHT_TOTAL_INVALID","Do not treat the ranking as robust or use extra decimals to imply stability.",IF(V24="SENSITIVITY_NOT_TESTED","Do not treat the ranking as robust or use extra decimals to imply stability.",IF(V24="RANKING_UNSTABLE","Do not treat the ranking as robust or use extra decimals to imply stability.",IF(V24="CONTRADICTION_REVIEW_REQUIRED","Do not hide disagreement inside an average.",IF(V24="REQUIRED_TEXT_MISSING","Do not use a score without a meaningful decision, owner and reviewer.",IF(V24="INVALID_CONTROLLED_INPUT","Do not interpret outputs generated from unsupported categories.",IF(V24="INVALID_CRITERION_INPUT","Do not calculate, compare or interpret a model that contains invalid criterion inputs.","")))))))))))))))))</f>
      </c>
      <c r="Y24" s="62" t="str">
        <f>IF(V24="","",IF(V24="DECOMPOSABLE_BOUNDED","Proceed with the bounded interpretation and preserve the component record.",IF(V24="MODEL_PURPOSE_UNSUPPORTED","Use a validated predictive model or change the score purpose.",IF(V24="INPUTS_NOT_VISIBLE","Decompose and reconstruct the model before use.",IF(V24="EVIDENCE_STATES_NOT_DISCLOSED","Apply “Observed, Inferred and Unresolved Evidence” to every active input.",IF(V24="MISSING_DATA_TREATMENT_UNSAFE","Correct the treatment, obtain evidence or report a bounded range.",IF(V24="CRITICAL_GATE_FAILED_OR_MISSING","Define or resolve the veto, floor or cap before interpreting the total.",IF(V24="GATE_CONTRACT_NOT_DEFINED","Define or resolve the veto, floor or cap before interpreting the total.",IF(V24="COMPENSATION_RULE_UNSAFE","Define or resolve the veto, floor or cap before interpreting the total.",IF(V24="WEIGHT_RATIONALE_MISSING","Run and record the required sensitivity scenarios before acting.",IF(V24="WEIGHT_TOTAL_INVALID","Correct the active denominator and rerun the model.",IF(V24="SENSITIVITY_NOT_TESTED","Run and record the required sensitivity scenarios before acting.",IF(V24="RANKING_UNSTABLE","Treat the result as unstable and resolve the decisive assumptions.",IF(V24="CONTRADICTION_REVIEW_REQUIRED","Apply “How to Handle Contradictory Competitor Evidence” before final interpretation.",IF(V24="REQUIRED_TEXT_MISSING","Replace placeholders with the exact record.",IF(V24="INVALID_CONTROLLED_INPUT","Correct the invalid controlled input.",IF(V24="INVALID_CRITERION_INPUT","Correct the invalid criterion values; then recalculate the model and its active denominator.","")))))))))))))))))</f>
      </c>
      <c r="Z24" s="62" t="str">
        <f>IF(U24="","","SERPIFAI Score Integrity Method v1.0.0")</f>
      </c>
      <c r="AA24" s="85" t="str">
        <f>IF(AND(A24="",B24=""),"",IF(B24="","No",IF(OR(LOWER(TRIM(B24))="n/a",LOWER(TRIM(B24))="na",LOWER(TRIM(B24))="none",LOWER(TRIM(B24))="unknown",LOWER(TRIM(B24))="tbd",LOWER(TRIM(B24))="todo",LOWER(TRIM(B24))="placeholder",LOWER(TRIM(B24))="test",LOWER(TRIM(B24))="xxx",LOWER(TRIM(B24))="xx",LOWER(TRIM(B24))="x",LOWER(TRIM(B24))="-",LOWER(TRIM(B24))="--",LOWER(TRIM(B24))="---",LOWER(TRIM(B24))=".",LOWER(TRIM(B24))="..",LOWER(TRIM(B24))="...",LOWER(TRIM(B24))="?"),"No","Yes")))</f>
      </c>
      <c r="AB24" s="85" t="str">
        <f>IF(AND(A24="",B24=""),"",IF(OR(C24="Describe",C24="Rank",C24="Screen",C24="Prioritise",C24="Trigger review",C24="Allocate resources",C24="Enforce a gate",C24="Estimate probability"),"Yes","No"))</f>
      </c>
      <c r="AC24" s="85" t="str">
        <f>IF(AND(A24="",B24=""),"",IF(OR(E24="Yes",E24="No"),"Yes","No"))</f>
      </c>
      <c r="AD24" s="85" t="str">
        <f>IF(AND(A24="",B24=""),"",IF(OR(F24="Yes",F24="No"),"Yes","No"))</f>
      </c>
      <c r="AE24" s="85" t="str">
        <f>IF(AND(A24="",B24=""),"",IF(OR(G24="Yes",G24="No"),"Yes","No"))</f>
      </c>
      <c r="AF24" s="85" t="str">
        <f>IF(AND(A24="",B24=""),"",IF(OR(H24="Yes",H24="No"),"Yes","No"))</f>
      </c>
      <c r="AG24" s="85" t="str">
        <f>IF(AND(A24="",B24=""),"",IF(ABS(I24-100)&lt;0.0001,"Yes","No"))</f>
      </c>
      <c r="AH24" s="85" t="str">
        <f>IF(AND(A24="",B24=""),"",IF(OR(J24="Yes",J24="No",J24="Not applicable"),"Yes","No"))</f>
      </c>
      <c r="AI24" s="85" t="str">
        <f>IF(AND(A24="",B24=""),"",IF(OR(K24="Yes",K24="No"),"Yes","No"))</f>
      </c>
      <c r="AJ24" s="85" t="str">
        <f>IF(AND(A24="",B24=""),"",IF(OR(L24="Yes",L24="No",L24="Not applicable"),"Yes","No"))</f>
      </c>
      <c r="AK24" s="85" t="str">
        <f>IF(AND(A24="",B24=""),"",IF(OR(M24="Yes",M24="No"),"Yes","No"))</f>
      </c>
      <c r="AL24" s="85" t="str">
        <f>IF(AND(A24="",B24=""),"",IF(OR(N24="Yes",N24="No",N24="Not tested"),"Yes","No"))</f>
      </c>
      <c r="AM24" s="85" t="str">
        <f>IF(AND(A24="",B24=""),"",IF(OR(O24="Yes",O24="No"),"Yes","No"))</f>
      </c>
      <c r="AN24" s="85" t="str">
        <f>IF(AND(A24="",B24=""),"",IF(P24="","No",IF(OR(LOWER(TRIM(P24))="n/a",LOWER(TRIM(P24))="na",LOWER(TRIM(P24))="none",LOWER(TRIM(P24))="unknown",LOWER(TRIM(P24))="tbd",LOWER(TRIM(P24))="todo",LOWER(TRIM(P24))="placeholder",LOWER(TRIM(P24))="test",LOWER(TRIM(P24))="xxx",LOWER(TRIM(P24))="xx",LOWER(TRIM(P24))="x",LOWER(TRIM(P24))="-",LOWER(TRIM(P24))="--",LOWER(TRIM(P24))="---",LOWER(TRIM(P24))=".",LOWER(TRIM(P24))="..",LOWER(TRIM(P24))="...",LOWER(TRIM(P24))="?"),"No","Yes")))</f>
      </c>
      <c r="AO24" s="85" t="str">
        <f>IF(AND(A24="",B24=""),"",IF(Q24="","No",IF(OR(LOWER(TRIM(Q24))="n/a",LOWER(TRIM(Q24))="na",LOWER(TRIM(Q24))="none",LOWER(TRIM(Q24))="unknown",LOWER(TRIM(Q24))="tbd",LOWER(TRIM(Q24))="todo",LOWER(TRIM(Q24))="placeholder",LOWER(TRIM(Q24))="test",LOWER(TRIM(Q24))="xxx",LOWER(TRIM(Q24))="xx",LOWER(TRIM(Q24))="x",LOWER(TRIM(Q24))="-",LOWER(TRIM(Q24))="--",LOWER(TRIM(Q24))="---",LOWER(TRIM(Q24))=".",LOWER(TRIM(Q24))="..",LOWER(TRIM(Q24))="...",LOWER(TRIM(Q24))="?"),"No","Yes")))</f>
      </c>
      <c r="AP24" s="85" t="str">
        <f>IF(AND(A24="",B24=""),"",IF(OR(S24="Approved by the recorded reviewer",S24="Not approved"),"Yes","No"))</f>
      </c>
      <c r="AQ24" s="85" t="str">
        <f>IF(AND(A24="",B24=""),"",IF(K24="Yes","CRITICAL_GATE_FAILED_OR_MISSING",IF(J24="No","GATE_CONTRACT_NOT_DEFINED","COMPENSATION_RULE_UNSAFE")))</f>
      </c>
      <c r="AR24" s="85" t="str">
        <f>IF(AND(A24="",B24=""),"",IF(H24="No","WEIGHT_RATIONALE_MISSING",IF(AG24="No","WEIGHT_TOTAL_INVALID",IF(OR(M24="No",N24="Not tested"),"SENSITIVITY_NOT_TESTED","RANKING_UNSTABLE"))))</f>
      </c>
      <c r="AS24" s="85" t="str">
        <f>IF(AND(A24="",B24=""),"",IF(OR(AB24="No",AC24="No",AD24="No",AE24="No",AF24="No",AH24="No",AI24="No",AJ24="No",AK24="No",AL24="No",AM24="No",AP24="No"),"INVALID_CONTROLLED_INPUT",IF(OR(AA24="No",AN24="No",AO24="No"),"REQUIRED_TEXT_MISSING",IF(C24="Estimate probability","MODEL_PURPOSE_UNSUPPORTED",IF(O24="Yes","CONTRADICTION_REVIEW_REQUIRED",IF(E24="No","INPUTS_NOT_VISIBLE","EVIDENCE_STATES_NOT_DISCLOSED"))))))</f>
      </c>
      <c r="AT24" t="str">
        <f>IF(A24="","",COUNTIFS('Criteria Register'!$A$4:$A$504,A24,'Criteria Register'!$X$4:$X$504,"INVALID_CONTROLLED_INPUT")+COUNTIFS('Criteria Register'!$A$4:$A$504,A24,'Criteria Register'!$N$4:$N$504,"Invalid",'Criteria Register'!$X$4:$X$504,"VALID"))</f>
      </c>
      <c r="AU24" t="str">
        <f>IF(A24="","",COUNTIFS('Criteria Register'!$A$4:$A$504,A24,'Criteria Register'!$P$4:$P$504,"&lt;&gt;None",'Criteria Register'!$R$4:$R$504,"No",'Criteria Register'!$X$4:$X$504,"VALID"))</f>
      </c>
      <c r="AV24" t="str">
        <f>IF(A24="","",COUNTIFS('Criteria Register'!$A$4:$A$504,A24,'Criteria Register'!$S$4:$S$504,"Open",'Criteria Register'!$X$4:$X$504,"VALID"))</f>
      </c>
    </row>
    <row r="25">
      <c r="A25" s="93"/>
      <c r="B25" s="93"/>
      <c r="C25" s="93"/>
      <c r="D25" s="93"/>
      <c r="E25" s="93"/>
      <c r="F25" s="93"/>
      <c r="G25" s="93"/>
      <c r="H25" s="93"/>
      <c r="I25" s="74" t="str">
        <f>IF(A25="","",SUMIFS('Criteria Register'!$I$4:$I$504,'Criteria Register'!$A$4:$A$504,A25,'Criteria Register'!$X$4:$X$504,"VALID",'Criteria Register'!$N$4:$N$504,"&lt;&gt;Not applicable",'Criteria Register'!$N$4:$N$504,"&lt;&gt;Excluded with rationale",'Criteria Register'!$N$4:$N$504,"&lt;&gt;Invalid"))</f>
      </c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62" t="str">
        <f>IF(V25="","",IF(V25="DECOMPOSABLE_BOUNDED","Decomposable and bounded",IF(V25="MODEL_PURPOSE_UNSUPPORTED","Score not decision-ready",IF(V25="INPUTS_NOT_VISIBLE","Score not decision-ready",IF(V25="EVIDENCE_STATES_NOT_DISCLOSED","Score not decision-ready",IF(V25="MISSING_DATA_TREATMENT_UNSAFE","Missing-data treatment unsafe",IF(V25="CRITICAL_GATE_FAILED_OR_MISSING","Critical gate missing",IF(V25="GATE_CONTRACT_NOT_DEFINED","Critical gate missing",IF(V25="COMPENSATION_RULE_UNSAFE","Critical gate missing",IF(V25="WEIGHT_RATIONALE_MISSING","Sensitivity review required",IF(V25="WEIGHT_TOTAL_INVALID","Sensitivity review required",IF(V25="SENSITIVITY_NOT_TESTED","Sensitivity review required",IF(V25="RANKING_UNSTABLE","Sensitivity review required",IF(V25="CONTRADICTION_REVIEW_REQUIRED","Score not decision-ready",IF(V25="REQUIRED_TEXT_MISSING","Score not decision-ready",IF(V25="INVALID_CONTROLLED_INPUT","Score not decision-ready",IF(V25="INVALID_CRITERION_INPUT","Score not decision-ready","")))))))))))))))))</f>
      </c>
      <c r="V25" s="62" t="str">
        <f>IF(AND(A25="",B25=""),"",IF(OR(AB25="No",AC25="No",AD25="No",AE25="No",AF25="No",AH25="No",AI25="No",AJ25="No",AK25="No",AL25="No",AM25="No",AP25="No"),"INVALID_CONTROLLED_INPUT",IF(OR(AA25="No",AN25="No",AO25="No"),"REQUIRED_TEXT_MISSING",IF(AT25&gt;0,"INVALID_CRITERION_INPUT",IF(C25="Estimate probability","MODEL_PURPOSE_UNSUPPORTED",IF(OR(O25="Yes",AV25&gt;0),"CONTRADICTION_REVIEW_REQUIRED",IF(G25="No","MISSING_DATA_TREATMENT_UNSAFE",IF(OR(K25="Yes",AU25&gt;0),"CRITICAL_GATE_FAILED_OR_MISSING",IF(J25="No","GATE_CONTRACT_NOT_DEFINED",IF(L25="Yes","COMPENSATION_RULE_UNSAFE",IF(E25="No","INPUTS_NOT_VISIBLE",IF(F25="No","EVIDENCE_STATES_NOT_DISCLOSED",IF(H25="No","WEIGHT_RATIONALE_MISSING",IF(AG25="No","WEIGHT_TOTAL_INVALID",IF(OR(M25="No",N25="Not tested"),"SENSITIVITY_NOT_TESTED",IF(N25="Yes","RANKING_UNSTABLE","DECOMPOSABLE_BOUNDED"))))))))))))))))</f>
      </c>
      <c r="W25" s="62" t="str">
        <f>IF(V25="","",IF(V25="DECOMPOSABLE_BOUNDED","Use the score as one decision aid with the recorded model version, limitations and reopen condition.",IF(V25="MODEL_PURPOSE_UNSUPPORTED","Describe the model as a score or index unless predictive calibration is separately established.",IF(V25="INPUTS_NOT_VISIBLE","Use the current total only as a prompt for model reconstruction.",IF(V25="EVIDENCE_STATES_NOT_DISCLOSED","Use the current total only as a prompt for model reconstruction.",IF(V25="MISSING_DATA_TREATMENT_UNSAFE","State that the score is incomplete and identify the affected inputs.",IF(V25="CRITICAL_GATE_FAILED_OR_MISSING","Report the total only beside the failed or missing gate.",IF(V25="GATE_CONTRACT_NOT_DEFINED","Report the total only beside the failed or missing gate.",IF(V25="COMPENSATION_RULE_UNSAFE","Report the total only beside the failed or missing gate.",IF(V25="WEIGHT_RATIONALE_MISSING","Describe the baseline result as provisional and disclose the decisive assumptions.",IF(V25="WEIGHT_TOTAL_INVALID","Describe the baseline result as provisional and disclose the decisive assumptions.",IF(V25="SENSITIVITY_NOT_TESTED","Describe the baseline result as provisional and disclose the decisive assumptions.",IF(V25="RANKING_UNSTABLE","Describe the baseline result as provisional and disclose the decisive assumptions.",IF(V25="CONTRADICTION_REVIEW_REQUIRED","Preserve the score as provisional beside the contradiction.",IF(V25="REQUIRED_TEXT_MISSING","Complete the missing record.",IF(V25="INVALID_CONTROLLED_INPUT","Use only the controlled vocabulary.",IF(V25="INVALID_CRITERION_INPUT","Use the register only to identify and correct the invalid criteria.","")))))))))))))))))</f>
      </c>
      <c r="X25" s="62" t="str">
        <f>IF(V25="","",IF(V25="DECOMPOSABLE_BOUNDED","Do not present the total as evidence, certainty, probability or an automatic instruction.",IF(V25="MODEL_PURPOSE_UNSUPPORTED","Do not present the total as the probability of winning, failure or market response.",IF(V25="INPUTS_NOT_VISIBLE","Do not rank, allocate, approve or claim probability from the current score.",IF(V25="EVIDENCE_STATES_NOT_DISCLOSED","Do not rank, allocate, approve or claim probability from the current score.",IF(V25="MISSING_DATA_TREATMENT_UNSAFE","Do not replace missing knowledge with a neutral-looking number.",IF(V25="CRITICAL_GATE_FAILED_OR_MISSING","Do not let the weighted average override the critical condition.",IF(V25="GATE_CONTRACT_NOT_DEFINED","Do not let the weighted average override the critical condition.",IF(V25="COMPENSATION_RULE_UNSAFE","Do not let the weighted average override the critical condition.",IF(V25="WEIGHT_RATIONALE_MISSING","Do not treat the ranking as robust or use extra decimals to imply stability.",IF(V25="WEIGHT_TOTAL_INVALID","Do not treat the ranking as robust or use extra decimals to imply stability.",IF(V25="SENSITIVITY_NOT_TESTED","Do not treat the ranking as robust or use extra decimals to imply stability.",IF(V25="RANKING_UNSTABLE","Do not treat the ranking as robust or use extra decimals to imply stability.",IF(V25="CONTRADICTION_REVIEW_REQUIRED","Do not hide disagreement inside an average.",IF(V25="REQUIRED_TEXT_MISSING","Do not use a score without a meaningful decision, owner and reviewer.",IF(V25="INVALID_CONTROLLED_INPUT","Do not interpret outputs generated from unsupported categories.",IF(V25="INVALID_CRITERION_INPUT","Do not calculate, compare or interpret a model that contains invalid criterion inputs.","")))))))))))))))))</f>
      </c>
      <c r="Y25" s="62" t="str">
        <f>IF(V25="","",IF(V25="DECOMPOSABLE_BOUNDED","Proceed with the bounded interpretation and preserve the component record.",IF(V25="MODEL_PURPOSE_UNSUPPORTED","Use a validated predictive model or change the score purpose.",IF(V25="INPUTS_NOT_VISIBLE","Decompose and reconstruct the model before use.",IF(V25="EVIDENCE_STATES_NOT_DISCLOSED","Apply “Observed, Inferred and Unresolved Evidence” to every active input.",IF(V25="MISSING_DATA_TREATMENT_UNSAFE","Correct the treatment, obtain evidence or report a bounded range.",IF(V25="CRITICAL_GATE_FAILED_OR_MISSING","Define or resolve the veto, floor or cap before interpreting the total.",IF(V25="GATE_CONTRACT_NOT_DEFINED","Define or resolve the veto, floor or cap before interpreting the total.",IF(V25="COMPENSATION_RULE_UNSAFE","Define or resolve the veto, floor or cap before interpreting the total.",IF(V25="WEIGHT_RATIONALE_MISSING","Run and record the required sensitivity scenarios before acting.",IF(V25="WEIGHT_TOTAL_INVALID","Correct the active denominator and rerun the model.",IF(V25="SENSITIVITY_NOT_TESTED","Run and record the required sensitivity scenarios before acting.",IF(V25="RANKING_UNSTABLE","Treat the result as unstable and resolve the decisive assumptions.",IF(V25="CONTRADICTION_REVIEW_REQUIRED","Apply “How to Handle Contradictory Competitor Evidence” before final interpretation.",IF(V25="REQUIRED_TEXT_MISSING","Replace placeholders with the exact record.",IF(V25="INVALID_CONTROLLED_INPUT","Correct the invalid controlled input.",IF(V25="INVALID_CRITERION_INPUT","Correct the invalid criterion values; then recalculate the model and its active denominator.","")))))))))))))))))</f>
      </c>
      <c r="Z25" s="62" t="str">
        <f>IF(U25="","","SERPIFAI Score Integrity Method v1.0.0")</f>
      </c>
      <c r="AA25" s="85" t="str">
        <f>IF(AND(A25="",B25=""),"",IF(B25="","No",IF(OR(LOWER(TRIM(B25))="n/a",LOWER(TRIM(B25))="na",LOWER(TRIM(B25))="none",LOWER(TRIM(B25))="unknown",LOWER(TRIM(B25))="tbd",LOWER(TRIM(B25))="todo",LOWER(TRIM(B25))="placeholder",LOWER(TRIM(B25))="test",LOWER(TRIM(B25))="xxx",LOWER(TRIM(B25))="xx",LOWER(TRIM(B25))="x",LOWER(TRIM(B25))="-",LOWER(TRIM(B25))="--",LOWER(TRIM(B25))="---",LOWER(TRIM(B25))=".",LOWER(TRIM(B25))="..",LOWER(TRIM(B25))="...",LOWER(TRIM(B25))="?"),"No","Yes")))</f>
      </c>
      <c r="AB25" s="85" t="str">
        <f>IF(AND(A25="",B25=""),"",IF(OR(C25="Describe",C25="Rank",C25="Screen",C25="Prioritise",C25="Trigger review",C25="Allocate resources",C25="Enforce a gate",C25="Estimate probability"),"Yes","No"))</f>
      </c>
      <c r="AC25" s="85" t="str">
        <f>IF(AND(A25="",B25=""),"",IF(OR(E25="Yes",E25="No"),"Yes","No"))</f>
      </c>
      <c r="AD25" s="85" t="str">
        <f>IF(AND(A25="",B25=""),"",IF(OR(F25="Yes",F25="No"),"Yes","No"))</f>
      </c>
      <c r="AE25" s="85" t="str">
        <f>IF(AND(A25="",B25=""),"",IF(OR(G25="Yes",G25="No"),"Yes","No"))</f>
      </c>
      <c r="AF25" s="85" t="str">
        <f>IF(AND(A25="",B25=""),"",IF(OR(H25="Yes",H25="No"),"Yes","No"))</f>
      </c>
      <c r="AG25" s="85" t="str">
        <f>IF(AND(A25="",B25=""),"",IF(ABS(I25-100)&lt;0.0001,"Yes","No"))</f>
      </c>
      <c r="AH25" s="85" t="str">
        <f>IF(AND(A25="",B25=""),"",IF(OR(J25="Yes",J25="No",J25="Not applicable"),"Yes","No"))</f>
      </c>
      <c r="AI25" s="85" t="str">
        <f>IF(AND(A25="",B25=""),"",IF(OR(K25="Yes",K25="No"),"Yes","No"))</f>
      </c>
      <c r="AJ25" s="85" t="str">
        <f>IF(AND(A25="",B25=""),"",IF(OR(L25="Yes",L25="No",L25="Not applicable"),"Yes","No"))</f>
      </c>
      <c r="AK25" s="85" t="str">
        <f>IF(AND(A25="",B25=""),"",IF(OR(M25="Yes",M25="No"),"Yes","No"))</f>
      </c>
      <c r="AL25" s="85" t="str">
        <f>IF(AND(A25="",B25=""),"",IF(OR(N25="Yes",N25="No",N25="Not tested"),"Yes","No"))</f>
      </c>
      <c r="AM25" s="85" t="str">
        <f>IF(AND(A25="",B25=""),"",IF(OR(O25="Yes",O25="No"),"Yes","No"))</f>
      </c>
      <c r="AN25" s="85" t="str">
        <f>IF(AND(A25="",B25=""),"",IF(P25="","No",IF(OR(LOWER(TRIM(P25))="n/a",LOWER(TRIM(P25))="na",LOWER(TRIM(P25))="none",LOWER(TRIM(P25))="unknown",LOWER(TRIM(P25))="tbd",LOWER(TRIM(P25))="todo",LOWER(TRIM(P25))="placeholder",LOWER(TRIM(P25))="test",LOWER(TRIM(P25))="xxx",LOWER(TRIM(P25))="xx",LOWER(TRIM(P25))="x",LOWER(TRIM(P25))="-",LOWER(TRIM(P25))="--",LOWER(TRIM(P25))="---",LOWER(TRIM(P25))=".",LOWER(TRIM(P25))="..",LOWER(TRIM(P25))="...",LOWER(TRIM(P25))="?"),"No","Yes")))</f>
      </c>
      <c r="AO25" s="85" t="str">
        <f>IF(AND(A25="",B25=""),"",IF(Q25="","No",IF(OR(LOWER(TRIM(Q25))="n/a",LOWER(TRIM(Q25))="na",LOWER(TRIM(Q25))="none",LOWER(TRIM(Q25))="unknown",LOWER(TRIM(Q25))="tbd",LOWER(TRIM(Q25))="todo",LOWER(TRIM(Q25))="placeholder",LOWER(TRIM(Q25))="test",LOWER(TRIM(Q25))="xxx",LOWER(TRIM(Q25))="xx",LOWER(TRIM(Q25))="x",LOWER(TRIM(Q25))="-",LOWER(TRIM(Q25))="--",LOWER(TRIM(Q25))="---",LOWER(TRIM(Q25))=".",LOWER(TRIM(Q25))="..",LOWER(TRIM(Q25))="...",LOWER(TRIM(Q25))="?"),"No","Yes")))</f>
      </c>
      <c r="AP25" s="85" t="str">
        <f>IF(AND(A25="",B25=""),"",IF(OR(S25="Approved by the recorded reviewer",S25="Not approved"),"Yes","No"))</f>
      </c>
      <c r="AQ25" s="85" t="str">
        <f>IF(AND(A25="",B25=""),"",IF(K25="Yes","CRITICAL_GATE_FAILED_OR_MISSING",IF(J25="No","GATE_CONTRACT_NOT_DEFINED","COMPENSATION_RULE_UNSAFE")))</f>
      </c>
      <c r="AR25" s="85" t="str">
        <f>IF(AND(A25="",B25=""),"",IF(H25="No","WEIGHT_RATIONALE_MISSING",IF(AG25="No","WEIGHT_TOTAL_INVALID",IF(OR(M25="No",N25="Not tested"),"SENSITIVITY_NOT_TESTED","RANKING_UNSTABLE"))))</f>
      </c>
      <c r="AS25" s="85" t="str">
        <f>IF(AND(A25="",B25=""),"",IF(OR(AB25="No",AC25="No",AD25="No",AE25="No",AF25="No",AH25="No",AI25="No",AJ25="No",AK25="No",AL25="No",AM25="No",AP25="No"),"INVALID_CONTROLLED_INPUT",IF(OR(AA25="No",AN25="No",AO25="No"),"REQUIRED_TEXT_MISSING",IF(C25="Estimate probability","MODEL_PURPOSE_UNSUPPORTED",IF(O25="Yes","CONTRADICTION_REVIEW_REQUIRED",IF(E25="No","INPUTS_NOT_VISIBLE","EVIDENCE_STATES_NOT_DISCLOSED"))))))</f>
      </c>
      <c r="AT25" t="str">
        <f>IF(A25="","",COUNTIFS('Criteria Register'!$A$4:$A$504,A25,'Criteria Register'!$X$4:$X$504,"INVALID_CONTROLLED_INPUT")+COUNTIFS('Criteria Register'!$A$4:$A$504,A25,'Criteria Register'!$N$4:$N$504,"Invalid",'Criteria Register'!$X$4:$X$504,"VALID"))</f>
      </c>
      <c r="AU25" t="str">
        <f>IF(A25="","",COUNTIFS('Criteria Register'!$A$4:$A$504,A25,'Criteria Register'!$P$4:$P$504,"&lt;&gt;None",'Criteria Register'!$R$4:$R$504,"No",'Criteria Register'!$X$4:$X$504,"VALID"))</f>
      </c>
      <c r="AV25" t="str">
        <f>IF(A25="","",COUNTIFS('Criteria Register'!$A$4:$A$504,A25,'Criteria Register'!$S$4:$S$504,"Open",'Criteria Register'!$X$4:$X$504,"VALID"))</f>
      </c>
    </row>
    <row r="26">
      <c r="A26" s="93"/>
      <c r="B26" s="93"/>
      <c r="C26" s="93"/>
      <c r="D26" s="93"/>
      <c r="E26" s="93"/>
      <c r="F26" s="93"/>
      <c r="G26" s="93"/>
      <c r="H26" s="93"/>
      <c r="I26" s="74" t="str">
        <f>IF(A26="","",SUMIFS('Criteria Register'!$I$4:$I$504,'Criteria Register'!$A$4:$A$504,A26,'Criteria Register'!$X$4:$X$504,"VALID",'Criteria Register'!$N$4:$N$504,"&lt;&gt;Not applicable",'Criteria Register'!$N$4:$N$504,"&lt;&gt;Excluded with rationale",'Criteria Register'!$N$4:$N$504,"&lt;&gt;Invalid"))</f>
      </c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62" t="str">
        <f>IF(V26="","",IF(V26="DECOMPOSABLE_BOUNDED","Decomposable and bounded",IF(V26="MODEL_PURPOSE_UNSUPPORTED","Score not decision-ready",IF(V26="INPUTS_NOT_VISIBLE","Score not decision-ready",IF(V26="EVIDENCE_STATES_NOT_DISCLOSED","Score not decision-ready",IF(V26="MISSING_DATA_TREATMENT_UNSAFE","Missing-data treatment unsafe",IF(V26="CRITICAL_GATE_FAILED_OR_MISSING","Critical gate missing",IF(V26="GATE_CONTRACT_NOT_DEFINED","Critical gate missing",IF(V26="COMPENSATION_RULE_UNSAFE","Critical gate missing",IF(V26="WEIGHT_RATIONALE_MISSING","Sensitivity review required",IF(V26="WEIGHT_TOTAL_INVALID","Sensitivity review required",IF(V26="SENSITIVITY_NOT_TESTED","Sensitivity review required",IF(V26="RANKING_UNSTABLE","Sensitivity review required",IF(V26="CONTRADICTION_REVIEW_REQUIRED","Score not decision-ready",IF(V26="REQUIRED_TEXT_MISSING","Score not decision-ready",IF(V26="INVALID_CONTROLLED_INPUT","Score not decision-ready",IF(V26="INVALID_CRITERION_INPUT","Score not decision-ready","")))))))))))))))))</f>
      </c>
      <c r="V26" s="62" t="str">
        <f>IF(AND(A26="",B26=""),"",IF(OR(AB26="No",AC26="No",AD26="No",AE26="No",AF26="No",AH26="No",AI26="No",AJ26="No",AK26="No",AL26="No",AM26="No",AP26="No"),"INVALID_CONTROLLED_INPUT",IF(OR(AA26="No",AN26="No",AO26="No"),"REQUIRED_TEXT_MISSING",IF(AT26&gt;0,"INVALID_CRITERION_INPUT",IF(C26="Estimate probability","MODEL_PURPOSE_UNSUPPORTED",IF(OR(O26="Yes",AV26&gt;0),"CONTRADICTION_REVIEW_REQUIRED",IF(G26="No","MISSING_DATA_TREATMENT_UNSAFE",IF(OR(K26="Yes",AU26&gt;0),"CRITICAL_GATE_FAILED_OR_MISSING",IF(J26="No","GATE_CONTRACT_NOT_DEFINED",IF(L26="Yes","COMPENSATION_RULE_UNSAFE",IF(E26="No","INPUTS_NOT_VISIBLE",IF(F26="No","EVIDENCE_STATES_NOT_DISCLOSED",IF(H26="No","WEIGHT_RATIONALE_MISSING",IF(AG26="No","WEIGHT_TOTAL_INVALID",IF(OR(M26="No",N26="Not tested"),"SENSITIVITY_NOT_TESTED",IF(N26="Yes","RANKING_UNSTABLE","DECOMPOSABLE_BOUNDED"))))))))))))))))</f>
      </c>
      <c r="W26" s="62" t="str">
        <f>IF(V26="","",IF(V26="DECOMPOSABLE_BOUNDED","Use the score as one decision aid with the recorded model version, limitations and reopen condition.",IF(V26="MODEL_PURPOSE_UNSUPPORTED","Describe the model as a score or index unless predictive calibration is separately established.",IF(V26="INPUTS_NOT_VISIBLE","Use the current total only as a prompt for model reconstruction.",IF(V26="EVIDENCE_STATES_NOT_DISCLOSED","Use the current total only as a prompt for model reconstruction.",IF(V26="MISSING_DATA_TREATMENT_UNSAFE","State that the score is incomplete and identify the affected inputs.",IF(V26="CRITICAL_GATE_FAILED_OR_MISSING","Report the total only beside the failed or missing gate.",IF(V26="GATE_CONTRACT_NOT_DEFINED","Report the total only beside the failed or missing gate.",IF(V26="COMPENSATION_RULE_UNSAFE","Report the total only beside the failed or missing gate.",IF(V26="WEIGHT_RATIONALE_MISSING","Describe the baseline result as provisional and disclose the decisive assumptions.",IF(V26="WEIGHT_TOTAL_INVALID","Describe the baseline result as provisional and disclose the decisive assumptions.",IF(V26="SENSITIVITY_NOT_TESTED","Describe the baseline result as provisional and disclose the decisive assumptions.",IF(V26="RANKING_UNSTABLE","Describe the baseline result as provisional and disclose the decisive assumptions.",IF(V26="CONTRADICTION_REVIEW_REQUIRED","Preserve the score as provisional beside the contradiction.",IF(V26="REQUIRED_TEXT_MISSING","Complete the missing record.",IF(V26="INVALID_CONTROLLED_INPUT","Use only the controlled vocabulary.",IF(V26="INVALID_CRITERION_INPUT","Use the register only to identify and correct the invalid criteria.","")))))))))))))))))</f>
      </c>
      <c r="X26" s="62" t="str">
        <f>IF(V26="","",IF(V26="DECOMPOSABLE_BOUNDED","Do not present the total as evidence, certainty, probability or an automatic instruction.",IF(V26="MODEL_PURPOSE_UNSUPPORTED","Do not present the total as the probability of winning, failure or market response.",IF(V26="INPUTS_NOT_VISIBLE","Do not rank, allocate, approve or claim probability from the current score.",IF(V26="EVIDENCE_STATES_NOT_DISCLOSED","Do not rank, allocate, approve or claim probability from the current score.",IF(V26="MISSING_DATA_TREATMENT_UNSAFE","Do not replace missing knowledge with a neutral-looking number.",IF(V26="CRITICAL_GATE_FAILED_OR_MISSING","Do not let the weighted average override the critical condition.",IF(V26="GATE_CONTRACT_NOT_DEFINED","Do not let the weighted average override the critical condition.",IF(V26="COMPENSATION_RULE_UNSAFE","Do not let the weighted average override the critical condition.",IF(V26="WEIGHT_RATIONALE_MISSING","Do not treat the ranking as robust or use extra decimals to imply stability.",IF(V26="WEIGHT_TOTAL_INVALID","Do not treat the ranking as robust or use extra decimals to imply stability.",IF(V26="SENSITIVITY_NOT_TESTED","Do not treat the ranking as robust or use extra decimals to imply stability.",IF(V26="RANKING_UNSTABLE","Do not treat the ranking as robust or use extra decimals to imply stability.",IF(V26="CONTRADICTION_REVIEW_REQUIRED","Do not hide disagreement inside an average.",IF(V26="REQUIRED_TEXT_MISSING","Do not use a score without a meaningful decision, owner and reviewer.",IF(V26="INVALID_CONTROLLED_INPUT","Do not interpret outputs generated from unsupported categories.",IF(V26="INVALID_CRITERION_INPUT","Do not calculate, compare or interpret a model that contains invalid criterion inputs.","")))))))))))))))))</f>
      </c>
      <c r="Y26" s="62" t="str">
        <f>IF(V26="","",IF(V26="DECOMPOSABLE_BOUNDED","Proceed with the bounded interpretation and preserve the component record.",IF(V26="MODEL_PURPOSE_UNSUPPORTED","Use a validated predictive model or change the score purpose.",IF(V26="INPUTS_NOT_VISIBLE","Decompose and reconstruct the model before use.",IF(V26="EVIDENCE_STATES_NOT_DISCLOSED","Apply “Observed, Inferred and Unresolved Evidence” to every active input.",IF(V26="MISSING_DATA_TREATMENT_UNSAFE","Correct the treatment, obtain evidence or report a bounded range.",IF(V26="CRITICAL_GATE_FAILED_OR_MISSING","Define or resolve the veto, floor or cap before interpreting the total.",IF(V26="GATE_CONTRACT_NOT_DEFINED","Define or resolve the veto, floor or cap before interpreting the total.",IF(V26="COMPENSATION_RULE_UNSAFE","Define or resolve the veto, floor or cap before interpreting the total.",IF(V26="WEIGHT_RATIONALE_MISSING","Run and record the required sensitivity scenarios before acting.",IF(V26="WEIGHT_TOTAL_INVALID","Correct the active denominator and rerun the model.",IF(V26="SENSITIVITY_NOT_TESTED","Run and record the required sensitivity scenarios before acting.",IF(V26="RANKING_UNSTABLE","Treat the result as unstable and resolve the decisive assumptions.",IF(V26="CONTRADICTION_REVIEW_REQUIRED","Apply “How to Handle Contradictory Competitor Evidence” before final interpretation.",IF(V26="REQUIRED_TEXT_MISSING","Replace placeholders with the exact record.",IF(V26="INVALID_CONTROLLED_INPUT","Correct the invalid controlled input.",IF(V26="INVALID_CRITERION_INPUT","Correct the invalid criterion values; then recalculate the model and its active denominator.","")))))))))))))))))</f>
      </c>
      <c r="Z26" s="62" t="str">
        <f>IF(U26="","","SERPIFAI Score Integrity Method v1.0.0")</f>
      </c>
      <c r="AA26" s="85" t="str">
        <f>IF(AND(A26="",B26=""),"",IF(B26="","No",IF(OR(LOWER(TRIM(B26))="n/a",LOWER(TRIM(B26))="na",LOWER(TRIM(B26))="none",LOWER(TRIM(B26))="unknown",LOWER(TRIM(B26))="tbd",LOWER(TRIM(B26))="todo",LOWER(TRIM(B26))="placeholder",LOWER(TRIM(B26))="test",LOWER(TRIM(B26))="xxx",LOWER(TRIM(B26))="xx",LOWER(TRIM(B26))="x",LOWER(TRIM(B26))="-",LOWER(TRIM(B26))="--",LOWER(TRIM(B26))="---",LOWER(TRIM(B26))=".",LOWER(TRIM(B26))="..",LOWER(TRIM(B26))="...",LOWER(TRIM(B26))="?"),"No","Yes")))</f>
      </c>
      <c r="AB26" s="85" t="str">
        <f>IF(AND(A26="",B26=""),"",IF(OR(C26="Describe",C26="Rank",C26="Screen",C26="Prioritise",C26="Trigger review",C26="Allocate resources",C26="Enforce a gate",C26="Estimate probability"),"Yes","No"))</f>
      </c>
      <c r="AC26" s="85" t="str">
        <f>IF(AND(A26="",B26=""),"",IF(OR(E26="Yes",E26="No"),"Yes","No"))</f>
      </c>
      <c r="AD26" s="85" t="str">
        <f>IF(AND(A26="",B26=""),"",IF(OR(F26="Yes",F26="No"),"Yes","No"))</f>
      </c>
      <c r="AE26" s="85" t="str">
        <f>IF(AND(A26="",B26=""),"",IF(OR(G26="Yes",G26="No"),"Yes","No"))</f>
      </c>
      <c r="AF26" s="85" t="str">
        <f>IF(AND(A26="",B26=""),"",IF(OR(H26="Yes",H26="No"),"Yes","No"))</f>
      </c>
      <c r="AG26" s="85" t="str">
        <f>IF(AND(A26="",B26=""),"",IF(ABS(I26-100)&lt;0.0001,"Yes","No"))</f>
      </c>
      <c r="AH26" s="85" t="str">
        <f>IF(AND(A26="",B26=""),"",IF(OR(J26="Yes",J26="No",J26="Not applicable"),"Yes","No"))</f>
      </c>
      <c r="AI26" s="85" t="str">
        <f>IF(AND(A26="",B26=""),"",IF(OR(K26="Yes",K26="No"),"Yes","No"))</f>
      </c>
      <c r="AJ26" s="85" t="str">
        <f>IF(AND(A26="",B26=""),"",IF(OR(L26="Yes",L26="No",L26="Not applicable"),"Yes","No"))</f>
      </c>
      <c r="AK26" s="85" t="str">
        <f>IF(AND(A26="",B26=""),"",IF(OR(M26="Yes",M26="No"),"Yes","No"))</f>
      </c>
      <c r="AL26" s="85" t="str">
        <f>IF(AND(A26="",B26=""),"",IF(OR(N26="Yes",N26="No",N26="Not tested"),"Yes","No"))</f>
      </c>
      <c r="AM26" s="85" t="str">
        <f>IF(AND(A26="",B26=""),"",IF(OR(O26="Yes",O26="No"),"Yes","No"))</f>
      </c>
      <c r="AN26" s="85" t="str">
        <f>IF(AND(A26="",B26=""),"",IF(P26="","No",IF(OR(LOWER(TRIM(P26))="n/a",LOWER(TRIM(P26))="na",LOWER(TRIM(P26))="none",LOWER(TRIM(P26))="unknown",LOWER(TRIM(P26))="tbd",LOWER(TRIM(P26))="todo",LOWER(TRIM(P26))="placeholder",LOWER(TRIM(P26))="test",LOWER(TRIM(P26))="xxx",LOWER(TRIM(P26))="xx",LOWER(TRIM(P26))="x",LOWER(TRIM(P26))="-",LOWER(TRIM(P26))="--",LOWER(TRIM(P26))="---",LOWER(TRIM(P26))=".",LOWER(TRIM(P26))="..",LOWER(TRIM(P26))="...",LOWER(TRIM(P26))="?"),"No","Yes")))</f>
      </c>
      <c r="AO26" s="85" t="str">
        <f>IF(AND(A26="",B26=""),"",IF(Q26="","No",IF(OR(LOWER(TRIM(Q26))="n/a",LOWER(TRIM(Q26))="na",LOWER(TRIM(Q26))="none",LOWER(TRIM(Q26))="unknown",LOWER(TRIM(Q26))="tbd",LOWER(TRIM(Q26))="todo",LOWER(TRIM(Q26))="placeholder",LOWER(TRIM(Q26))="test",LOWER(TRIM(Q26))="xxx",LOWER(TRIM(Q26))="xx",LOWER(TRIM(Q26))="x",LOWER(TRIM(Q26))="-",LOWER(TRIM(Q26))="--",LOWER(TRIM(Q26))="---",LOWER(TRIM(Q26))=".",LOWER(TRIM(Q26))="..",LOWER(TRIM(Q26))="...",LOWER(TRIM(Q26))="?"),"No","Yes")))</f>
      </c>
      <c r="AP26" s="85" t="str">
        <f>IF(AND(A26="",B26=""),"",IF(OR(S26="Approved by the recorded reviewer",S26="Not approved"),"Yes","No"))</f>
      </c>
      <c r="AQ26" s="85" t="str">
        <f>IF(AND(A26="",B26=""),"",IF(K26="Yes","CRITICAL_GATE_FAILED_OR_MISSING",IF(J26="No","GATE_CONTRACT_NOT_DEFINED","COMPENSATION_RULE_UNSAFE")))</f>
      </c>
      <c r="AR26" s="85" t="str">
        <f>IF(AND(A26="",B26=""),"",IF(H26="No","WEIGHT_RATIONALE_MISSING",IF(AG26="No","WEIGHT_TOTAL_INVALID",IF(OR(M26="No",N26="Not tested"),"SENSITIVITY_NOT_TESTED","RANKING_UNSTABLE"))))</f>
      </c>
      <c r="AS26" s="85" t="str">
        <f>IF(AND(A26="",B26=""),"",IF(OR(AB26="No",AC26="No",AD26="No",AE26="No",AF26="No",AH26="No",AI26="No",AJ26="No",AK26="No",AL26="No",AM26="No",AP26="No"),"INVALID_CONTROLLED_INPUT",IF(OR(AA26="No",AN26="No",AO26="No"),"REQUIRED_TEXT_MISSING",IF(C26="Estimate probability","MODEL_PURPOSE_UNSUPPORTED",IF(O26="Yes","CONTRADICTION_REVIEW_REQUIRED",IF(E26="No","INPUTS_NOT_VISIBLE","EVIDENCE_STATES_NOT_DISCLOSED"))))))</f>
      </c>
      <c r="AT26" t="str">
        <f>IF(A26="","",COUNTIFS('Criteria Register'!$A$4:$A$504,A26,'Criteria Register'!$X$4:$X$504,"INVALID_CONTROLLED_INPUT")+COUNTIFS('Criteria Register'!$A$4:$A$504,A26,'Criteria Register'!$N$4:$N$504,"Invalid",'Criteria Register'!$X$4:$X$504,"VALID"))</f>
      </c>
      <c r="AU26" t="str">
        <f>IF(A26="","",COUNTIFS('Criteria Register'!$A$4:$A$504,A26,'Criteria Register'!$P$4:$P$504,"&lt;&gt;None",'Criteria Register'!$R$4:$R$504,"No",'Criteria Register'!$X$4:$X$504,"VALID"))</f>
      </c>
      <c r="AV26" t="str">
        <f>IF(A26="","",COUNTIFS('Criteria Register'!$A$4:$A$504,A26,'Criteria Register'!$S$4:$S$504,"Open",'Criteria Register'!$X$4:$X$504,"VALID"))</f>
      </c>
    </row>
    <row r="27">
      <c r="A27" s="93"/>
      <c r="B27" s="93"/>
      <c r="C27" s="93"/>
      <c r="D27" s="93"/>
      <c r="E27" s="93"/>
      <c r="F27" s="93"/>
      <c r="G27" s="93"/>
      <c r="H27" s="93"/>
      <c r="I27" s="74" t="str">
        <f>IF(A27="","",SUMIFS('Criteria Register'!$I$4:$I$504,'Criteria Register'!$A$4:$A$504,A27,'Criteria Register'!$X$4:$X$504,"VALID",'Criteria Register'!$N$4:$N$504,"&lt;&gt;Not applicable",'Criteria Register'!$N$4:$N$504,"&lt;&gt;Excluded with rationale",'Criteria Register'!$N$4:$N$504,"&lt;&gt;Invalid"))</f>
      </c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62" t="str">
        <f>IF(V27="","",IF(V27="DECOMPOSABLE_BOUNDED","Decomposable and bounded",IF(V27="MODEL_PURPOSE_UNSUPPORTED","Score not decision-ready",IF(V27="INPUTS_NOT_VISIBLE","Score not decision-ready",IF(V27="EVIDENCE_STATES_NOT_DISCLOSED","Score not decision-ready",IF(V27="MISSING_DATA_TREATMENT_UNSAFE","Missing-data treatment unsafe",IF(V27="CRITICAL_GATE_FAILED_OR_MISSING","Critical gate missing",IF(V27="GATE_CONTRACT_NOT_DEFINED","Critical gate missing",IF(V27="COMPENSATION_RULE_UNSAFE","Critical gate missing",IF(V27="WEIGHT_RATIONALE_MISSING","Sensitivity review required",IF(V27="WEIGHT_TOTAL_INVALID","Sensitivity review required",IF(V27="SENSITIVITY_NOT_TESTED","Sensitivity review required",IF(V27="RANKING_UNSTABLE","Sensitivity review required",IF(V27="CONTRADICTION_REVIEW_REQUIRED","Score not decision-ready",IF(V27="REQUIRED_TEXT_MISSING","Score not decision-ready",IF(V27="INVALID_CONTROLLED_INPUT","Score not decision-ready",IF(V27="INVALID_CRITERION_INPUT","Score not decision-ready","")))))))))))))))))</f>
      </c>
      <c r="V27" s="62" t="str">
        <f>IF(AND(A27="",B27=""),"",IF(OR(AB27="No",AC27="No",AD27="No",AE27="No",AF27="No",AH27="No",AI27="No",AJ27="No",AK27="No",AL27="No",AM27="No",AP27="No"),"INVALID_CONTROLLED_INPUT",IF(OR(AA27="No",AN27="No",AO27="No"),"REQUIRED_TEXT_MISSING",IF(AT27&gt;0,"INVALID_CRITERION_INPUT",IF(C27="Estimate probability","MODEL_PURPOSE_UNSUPPORTED",IF(OR(O27="Yes",AV27&gt;0),"CONTRADICTION_REVIEW_REQUIRED",IF(G27="No","MISSING_DATA_TREATMENT_UNSAFE",IF(OR(K27="Yes",AU27&gt;0),"CRITICAL_GATE_FAILED_OR_MISSING",IF(J27="No","GATE_CONTRACT_NOT_DEFINED",IF(L27="Yes","COMPENSATION_RULE_UNSAFE",IF(E27="No","INPUTS_NOT_VISIBLE",IF(F27="No","EVIDENCE_STATES_NOT_DISCLOSED",IF(H27="No","WEIGHT_RATIONALE_MISSING",IF(AG27="No","WEIGHT_TOTAL_INVALID",IF(OR(M27="No",N27="Not tested"),"SENSITIVITY_NOT_TESTED",IF(N27="Yes","RANKING_UNSTABLE","DECOMPOSABLE_BOUNDED"))))))))))))))))</f>
      </c>
      <c r="W27" s="62" t="str">
        <f>IF(V27="","",IF(V27="DECOMPOSABLE_BOUNDED","Use the score as one decision aid with the recorded model version, limitations and reopen condition.",IF(V27="MODEL_PURPOSE_UNSUPPORTED","Describe the model as a score or index unless predictive calibration is separately established.",IF(V27="INPUTS_NOT_VISIBLE","Use the current total only as a prompt for model reconstruction.",IF(V27="EVIDENCE_STATES_NOT_DISCLOSED","Use the current total only as a prompt for model reconstruction.",IF(V27="MISSING_DATA_TREATMENT_UNSAFE","State that the score is incomplete and identify the affected inputs.",IF(V27="CRITICAL_GATE_FAILED_OR_MISSING","Report the total only beside the failed or missing gate.",IF(V27="GATE_CONTRACT_NOT_DEFINED","Report the total only beside the failed or missing gate.",IF(V27="COMPENSATION_RULE_UNSAFE","Report the total only beside the failed or missing gate.",IF(V27="WEIGHT_RATIONALE_MISSING","Describe the baseline result as provisional and disclose the decisive assumptions.",IF(V27="WEIGHT_TOTAL_INVALID","Describe the baseline result as provisional and disclose the decisive assumptions.",IF(V27="SENSITIVITY_NOT_TESTED","Describe the baseline result as provisional and disclose the decisive assumptions.",IF(V27="RANKING_UNSTABLE","Describe the baseline result as provisional and disclose the decisive assumptions.",IF(V27="CONTRADICTION_REVIEW_REQUIRED","Preserve the score as provisional beside the contradiction.",IF(V27="REQUIRED_TEXT_MISSING","Complete the missing record.",IF(V27="INVALID_CONTROLLED_INPUT","Use only the controlled vocabulary.",IF(V27="INVALID_CRITERION_INPUT","Use the register only to identify and correct the invalid criteria.","")))))))))))))))))</f>
      </c>
      <c r="X27" s="62" t="str">
        <f>IF(V27="","",IF(V27="DECOMPOSABLE_BOUNDED","Do not present the total as evidence, certainty, probability or an automatic instruction.",IF(V27="MODEL_PURPOSE_UNSUPPORTED","Do not present the total as the probability of winning, failure or market response.",IF(V27="INPUTS_NOT_VISIBLE","Do not rank, allocate, approve or claim probability from the current score.",IF(V27="EVIDENCE_STATES_NOT_DISCLOSED","Do not rank, allocate, approve or claim probability from the current score.",IF(V27="MISSING_DATA_TREATMENT_UNSAFE","Do not replace missing knowledge with a neutral-looking number.",IF(V27="CRITICAL_GATE_FAILED_OR_MISSING","Do not let the weighted average override the critical condition.",IF(V27="GATE_CONTRACT_NOT_DEFINED","Do not let the weighted average override the critical condition.",IF(V27="COMPENSATION_RULE_UNSAFE","Do not let the weighted average override the critical condition.",IF(V27="WEIGHT_RATIONALE_MISSING","Do not treat the ranking as robust or use extra decimals to imply stability.",IF(V27="WEIGHT_TOTAL_INVALID","Do not treat the ranking as robust or use extra decimals to imply stability.",IF(V27="SENSITIVITY_NOT_TESTED","Do not treat the ranking as robust or use extra decimals to imply stability.",IF(V27="RANKING_UNSTABLE","Do not treat the ranking as robust or use extra decimals to imply stability.",IF(V27="CONTRADICTION_REVIEW_REQUIRED","Do not hide disagreement inside an average.",IF(V27="REQUIRED_TEXT_MISSING","Do not use a score without a meaningful decision, owner and reviewer.",IF(V27="INVALID_CONTROLLED_INPUT","Do not interpret outputs generated from unsupported categories.",IF(V27="INVALID_CRITERION_INPUT","Do not calculate, compare or interpret a model that contains invalid criterion inputs.","")))))))))))))))))</f>
      </c>
      <c r="Y27" s="62" t="str">
        <f>IF(V27="","",IF(V27="DECOMPOSABLE_BOUNDED","Proceed with the bounded interpretation and preserve the component record.",IF(V27="MODEL_PURPOSE_UNSUPPORTED","Use a validated predictive model or change the score purpose.",IF(V27="INPUTS_NOT_VISIBLE","Decompose and reconstruct the model before use.",IF(V27="EVIDENCE_STATES_NOT_DISCLOSED","Apply “Observed, Inferred and Unresolved Evidence” to every active input.",IF(V27="MISSING_DATA_TREATMENT_UNSAFE","Correct the treatment, obtain evidence or report a bounded range.",IF(V27="CRITICAL_GATE_FAILED_OR_MISSING","Define or resolve the veto, floor or cap before interpreting the total.",IF(V27="GATE_CONTRACT_NOT_DEFINED","Define or resolve the veto, floor or cap before interpreting the total.",IF(V27="COMPENSATION_RULE_UNSAFE","Define or resolve the veto, floor or cap before interpreting the total.",IF(V27="WEIGHT_RATIONALE_MISSING","Run and record the required sensitivity scenarios before acting.",IF(V27="WEIGHT_TOTAL_INVALID","Correct the active denominator and rerun the model.",IF(V27="SENSITIVITY_NOT_TESTED","Run and record the required sensitivity scenarios before acting.",IF(V27="RANKING_UNSTABLE","Treat the result as unstable and resolve the decisive assumptions.",IF(V27="CONTRADICTION_REVIEW_REQUIRED","Apply “How to Handle Contradictory Competitor Evidence” before final interpretation.",IF(V27="REQUIRED_TEXT_MISSING","Replace placeholders with the exact record.",IF(V27="INVALID_CONTROLLED_INPUT","Correct the invalid controlled input.",IF(V27="INVALID_CRITERION_INPUT","Correct the invalid criterion values; then recalculate the model and its active denominator.","")))))))))))))))))</f>
      </c>
      <c r="Z27" s="62" t="str">
        <f>IF(U27="","","SERPIFAI Score Integrity Method v1.0.0")</f>
      </c>
      <c r="AA27" s="85" t="str">
        <f>IF(AND(A27="",B27=""),"",IF(B27="","No",IF(OR(LOWER(TRIM(B27))="n/a",LOWER(TRIM(B27))="na",LOWER(TRIM(B27))="none",LOWER(TRIM(B27))="unknown",LOWER(TRIM(B27))="tbd",LOWER(TRIM(B27))="todo",LOWER(TRIM(B27))="placeholder",LOWER(TRIM(B27))="test",LOWER(TRIM(B27))="xxx",LOWER(TRIM(B27))="xx",LOWER(TRIM(B27))="x",LOWER(TRIM(B27))="-",LOWER(TRIM(B27))="--",LOWER(TRIM(B27))="---",LOWER(TRIM(B27))=".",LOWER(TRIM(B27))="..",LOWER(TRIM(B27))="...",LOWER(TRIM(B27))="?"),"No","Yes")))</f>
      </c>
      <c r="AB27" s="85" t="str">
        <f>IF(AND(A27="",B27=""),"",IF(OR(C27="Describe",C27="Rank",C27="Screen",C27="Prioritise",C27="Trigger review",C27="Allocate resources",C27="Enforce a gate",C27="Estimate probability"),"Yes","No"))</f>
      </c>
      <c r="AC27" s="85" t="str">
        <f>IF(AND(A27="",B27=""),"",IF(OR(E27="Yes",E27="No"),"Yes","No"))</f>
      </c>
      <c r="AD27" s="85" t="str">
        <f>IF(AND(A27="",B27=""),"",IF(OR(F27="Yes",F27="No"),"Yes","No"))</f>
      </c>
      <c r="AE27" s="85" t="str">
        <f>IF(AND(A27="",B27=""),"",IF(OR(G27="Yes",G27="No"),"Yes","No"))</f>
      </c>
      <c r="AF27" s="85" t="str">
        <f>IF(AND(A27="",B27=""),"",IF(OR(H27="Yes",H27="No"),"Yes","No"))</f>
      </c>
      <c r="AG27" s="85" t="str">
        <f>IF(AND(A27="",B27=""),"",IF(ABS(I27-100)&lt;0.0001,"Yes","No"))</f>
      </c>
      <c r="AH27" s="85" t="str">
        <f>IF(AND(A27="",B27=""),"",IF(OR(J27="Yes",J27="No",J27="Not applicable"),"Yes","No"))</f>
      </c>
      <c r="AI27" s="85" t="str">
        <f>IF(AND(A27="",B27=""),"",IF(OR(K27="Yes",K27="No"),"Yes","No"))</f>
      </c>
      <c r="AJ27" s="85" t="str">
        <f>IF(AND(A27="",B27=""),"",IF(OR(L27="Yes",L27="No",L27="Not applicable"),"Yes","No"))</f>
      </c>
      <c r="AK27" s="85" t="str">
        <f>IF(AND(A27="",B27=""),"",IF(OR(M27="Yes",M27="No"),"Yes","No"))</f>
      </c>
      <c r="AL27" s="85" t="str">
        <f>IF(AND(A27="",B27=""),"",IF(OR(N27="Yes",N27="No",N27="Not tested"),"Yes","No"))</f>
      </c>
      <c r="AM27" s="85" t="str">
        <f>IF(AND(A27="",B27=""),"",IF(OR(O27="Yes",O27="No"),"Yes","No"))</f>
      </c>
      <c r="AN27" s="85" t="str">
        <f>IF(AND(A27="",B27=""),"",IF(P27="","No",IF(OR(LOWER(TRIM(P27))="n/a",LOWER(TRIM(P27))="na",LOWER(TRIM(P27))="none",LOWER(TRIM(P27))="unknown",LOWER(TRIM(P27))="tbd",LOWER(TRIM(P27))="todo",LOWER(TRIM(P27))="placeholder",LOWER(TRIM(P27))="test",LOWER(TRIM(P27))="xxx",LOWER(TRIM(P27))="xx",LOWER(TRIM(P27))="x",LOWER(TRIM(P27))="-",LOWER(TRIM(P27))="--",LOWER(TRIM(P27))="---",LOWER(TRIM(P27))=".",LOWER(TRIM(P27))="..",LOWER(TRIM(P27))="...",LOWER(TRIM(P27))="?"),"No","Yes")))</f>
      </c>
      <c r="AO27" s="85" t="str">
        <f>IF(AND(A27="",B27=""),"",IF(Q27="","No",IF(OR(LOWER(TRIM(Q27))="n/a",LOWER(TRIM(Q27))="na",LOWER(TRIM(Q27))="none",LOWER(TRIM(Q27))="unknown",LOWER(TRIM(Q27))="tbd",LOWER(TRIM(Q27))="todo",LOWER(TRIM(Q27))="placeholder",LOWER(TRIM(Q27))="test",LOWER(TRIM(Q27))="xxx",LOWER(TRIM(Q27))="xx",LOWER(TRIM(Q27))="x",LOWER(TRIM(Q27))="-",LOWER(TRIM(Q27))="--",LOWER(TRIM(Q27))="---",LOWER(TRIM(Q27))=".",LOWER(TRIM(Q27))="..",LOWER(TRIM(Q27))="...",LOWER(TRIM(Q27))="?"),"No","Yes")))</f>
      </c>
      <c r="AP27" s="85" t="str">
        <f>IF(AND(A27="",B27=""),"",IF(OR(S27="Approved by the recorded reviewer",S27="Not approved"),"Yes","No"))</f>
      </c>
      <c r="AQ27" s="85" t="str">
        <f>IF(AND(A27="",B27=""),"",IF(K27="Yes","CRITICAL_GATE_FAILED_OR_MISSING",IF(J27="No","GATE_CONTRACT_NOT_DEFINED","COMPENSATION_RULE_UNSAFE")))</f>
      </c>
      <c r="AR27" s="85" t="str">
        <f>IF(AND(A27="",B27=""),"",IF(H27="No","WEIGHT_RATIONALE_MISSING",IF(AG27="No","WEIGHT_TOTAL_INVALID",IF(OR(M27="No",N27="Not tested"),"SENSITIVITY_NOT_TESTED","RANKING_UNSTABLE"))))</f>
      </c>
      <c r="AS27" s="85" t="str">
        <f>IF(AND(A27="",B27=""),"",IF(OR(AB27="No",AC27="No",AD27="No",AE27="No",AF27="No",AH27="No",AI27="No",AJ27="No",AK27="No",AL27="No",AM27="No",AP27="No"),"INVALID_CONTROLLED_INPUT",IF(OR(AA27="No",AN27="No",AO27="No"),"REQUIRED_TEXT_MISSING",IF(C27="Estimate probability","MODEL_PURPOSE_UNSUPPORTED",IF(O27="Yes","CONTRADICTION_REVIEW_REQUIRED",IF(E27="No","INPUTS_NOT_VISIBLE","EVIDENCE_STATES_NOT_DISCLOSED"))))))</f>
      </c>
      <c r="AT27" t="str">
        <f>IF(A27="","",COUNTIFS('Criteria Register'!$A$4:$A$504,A27,'Criteria Register'!$X$4:$X$504,"INVALID_CONTROLLED_INPUT")+COUNTIFS('Criteria Register'!$A$4:$A$504,A27,'Criteria Register'!$N$4:$N$504,"Invalid",'Criteria Register'!$X$4:$X$504,"VALID"))</f>
      </c>
      <c r="AU27" t="str">
        <f>IF(A27="","",COUNTIFS('Criteria Register'!$A$4:$A$504,A27,'Criteria Register'!$P$4:$P$504,"&lt;&gt;None",'Criteria Register'!$R$4:$R$504,"No",'Criteria Register'!$X$4:$X$504,"VALID"))</f>
      </c>
      <c r="AV27" t="str">
        <f>IF(A27="","",COUNTIFS('Criteria Register'!$A$4:$A$504,A27,'Criteria Register'!$S$4:$S$504,"Open",'Criteria Register'!$X$4:$X$504,"VALID"))</f>
      </c>
    </row>
    <row r="28">
      <c r="A28" s="93"/>
      <c r="B28" s="93"/>
      <c r="C28" s="93"/>
      <c r="D28" s="93"/>
      <c r="E28" s="93"/>
      <c r="F28" s="93"/>
      <c r="G28" s="93"/>
      <c r="H28" s="93"/>
      <c r="I28" s="74" t="str">
        <f>IF(A28="","",SUMIFS('Criteria Register'!$I$4:$I$504,'Criteria Register'!$A$4:$A$504,A28,'Criteria Register'!$X$4:$X$504,"VALID",'Criteria Register'!$N$4:$N$504,"&lt;&gt;Not applicable",'Criteria Register'!$N$4:$N$504,"&lt;&gt;Excluded with rationale",'Criteria Register'!$N$4:$N$504,"&lt;&gt;Invalid"))</f>
      </c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62" t="str">
        <f>IF(V28="","",IF(V28="DECOMPOSABLE_BOUNDED","Decomposable and bounded",IF(V28="MODEL_PURPOSE_UNSUPPORTED","Score not decision-ready",IF(V28="INPUTS_NOT_VISIBLE","Score not decision-ready",IF(V28="EVIDENCE_STATES_NOT_DISCLOSED","Score not decision-ready",IF(V28="MISSING_DATA_TREATMENT_UNSAFE","Missing-data treatment unsafe",IF(V28="CRITICAL_GATE_FAILED_OR_MISSING","Critical gate missing",IF(V28="GATE_CONTRACT_NOT_DEFINED","Critical gate missing",IF(V28="COMPENSATION_RULE_UNSAFE","Critical gate missing",IF(V28="WEIGHT_RATIONALE_MISSING","Sensitivity review required",IF(V28="WEIGHT_TOTAL_INVALID","Sensitivity review required",IF(V28="SENSITIVITY_NOT_TESTED","Sensitivity review required",IF(V28="RANKING_UNSTABLE","Sensitivity review required",IF(V28="CONTRADICTION_REVIEW_REQUIRED","Score not decision-ready",IF(V28="REQUIRED_TEXT_MISSING","Score not decision-ready",IF(V28="INVALID_CONTROLLED_INPUT","Score not decision-ready",IF(V28="INVALID_CRITERION_INPUT","Score not decision-ready","")))))))))))))))))</f>
      </c>
      <c r="V28" s="62" t="str">
        <f>IF(AND(A28="",B28=""),"",IF(OR(AB28="No",AC28="No",AD28="No",AE28="No",AF28="No",AH28="No",AI28="No",AJ28="No",AK28="No",AL28="No",AM28="No",AP28="No"),"INVALID_CONTROLLED_INPUT",IF(OR(AA28="No",AN28="No",AO28="No"),"REQUIRED_TEXT_MISSING",IF(AT28&gt;0,"INVALID_CRITERION_INPUT",IF(C28="Estimate probability","MODEL_PURPOSE_UNSUPPORTED",IF(OR(O28="Yes",AV28&gt;0),"CONTRADICTION_REVIEW_REQUIRED",IF(G28="No","MISSING_DATA_TREATMENT_UNSAFE",IF(OR(K28="Yes",AU28&gt;0),"CRITICAL_GATE_FAILED_OR_MISSING",IF(J28="No","GATE_CONTRACT_NOT_DEFINED",IF(L28="Yes","COMPENSATION_RULE_UNSAFE",IF(E28="No","INPUTS_NOT_VISIBLE",IF(F28="No","EVIDENCE_STATES_NOT_DISCLOSED",IF(H28="No","WEIGHT_RATIONALE_MISSING",IF(AG28="No","WEIGHT_TOTAL_INVALID",IF(OR(M28="No",N28="Not tested"),"SENSITIVITY_NOT_TESTED",IF(N28="Yes","RANKING_UNSTABLE","DECOMPOSABLE_BOUNDED"))))))))))))))))</f>
      </c>
      <c r="W28" s="62" t="str">
        <f>IF(V28="","",IF(V28="DECOMPOSABLE_BOUNDED","Use the score as one decision aid with the recorded model version, limitations and reopen condition.",IF(V28="MODEL_PURPOSE_UNSUPPORTED","Describe the model as a score or index unless predictive calibration is separately established.",IF(V28="INPUTS_NOT_VISIBLE","Use the current total only as a prompt for model reconstruction.",IF(V28="EVIDENCE_STATES_NOT_DISCLOSED","Use the current total only as a prompt for model reconstruction.",IF(V28="MISSING_DATA_TREATMENT_UNSAFE","State that the score is incomplete and identify the affected inputs.",IF(V28="CRITICAL_GATE_FAILED_OR_MISSING","Report the total only beside the failed or missing gate.",IF(V28="GATE_CONTRACT_NOT_DEFINED","Report the total only beside the failed or missing gate.",IF(V28="COMPENSATION_RULE_UNSAFE","Report the total only beside the failed or missing gate.",IF(V28="WEIGHT_RATIONALE_MISSING","Describe the baseline result as provisional and disclose the decisive assumptions.",IF(V28="WEIGHT_TOTAL_INVALID","Describe the baseline result as provisional and disclose the decisive assumptions.",IF(V28="SENSITIVITY_NOT_TESTED","Describe the baseline result as provisional and disclose the decisive assumptions.",IF(V28="RANKING_UNSTABLE","Describe the baseline result as provisional and disclose the decisive assumptions.",IF(V28="CONTRADICTION_REVIEW_REQUIRED","Preserve the score as provisional beside the contradiction.",IF(V28="REQUIRED_TEXT_MISSING","Complete the missing record.",IF(V28="INVALID_CONTROLLED_INPUT","Use only the controlled vocabulary.",IF(V28="INVALID_CRITERION_INPUT","Use the register only to identify and correct the invalid criteria.","")))))))))))))))))</f>
      </c>
      <c r="X28" s="62" t="str">
        <f>IF(V28="","",IF(V28="DECOMPOSABLE_BOUNDED","Do not present the total as evidence, certainty, probability or an automatic instruction.",IF(V28="MODEL_PURPOSE_UNSUPPORTED","Do not present the total as the probability of winning, failure or market response.",IF(V28="INPUTS_NOT_VISIBLE","Do not rank, allocate, approve or claim probability from the current score.",IF(V28="EVIDENCE_STATES_NOT_DISCLOSED","Do not rank, allocate, approve or claim probability from the current score.",IF(V28="MISSING_DATA_TREATMENT_UNSAFE","Do not replace missing knowledge with a neutral-looking number.",IF(V28="CRITICAL_GATE_FAILED_OR_MISSING","Do not let the weighted average override the critical condition.",IF(V28="GATE_CONTRACT_NOT_DEFINED","Do not let the weighted average override the critical condition.",IF(V28="COMPENSATION_RULE_UNSAFE","Do not let the weighted average override the critical condition.",IF(V28="WEIGHT_RATIONALE_MISSING","Do not treat the ranking as robust or use extra decimals to imply stability.",IF(V28="WEIGHT_TOTAL_INVALID","Do not treat the ranking as robust or use extra decimals to imply stability.",IF(V28="SENSITIVITY_NOT_TESTED","Do not treat the ranking as robust or use extra decimals to imply stability.",IF(V28="RANKING_UNSTABLE","Do not treat the ranking as robust or use extra decimals to imply stability.",IF(V28="CONTRADICTION_REVIEW_REQUIRED","Do not hide disagreement inside an average.",IF(V28="REQUIRED_TEXT_MISSING","Do not use a score without a meaningful decision, owner and reviewer.",IF(V28="INVALID_CONTROLLED_INPUT","Do not interpret outputs generated from unsupported categories.",IF(V28="INVALID_CRITERION_INPUT","Do not calculate, compare or interpret a model that contains invalid criterion inputs.","")))))))))))))))))</f>
      </c>
      <c r="Y28" s="62" t="str">
        <f>IF(V28="","",IF(V28="DECOMPOSABLE_BOUNDED","Proceed with the bounded interpretation and preserve the component record.",IF(V28="MODEL_PURPOSE_UNSUPPORTED","Use a validated predictive model or change the score purpose.",IF(V28="INPUTS_NOT_VISIBLE","Decompose and reconstruct the model before use.",IF(V28="EVIDENCE_STATES_NOT_DISCLOSED","Apply “Observed, Inferred and Unresolved Evidence” to every active input.",IF(V28="MISSING_DATA_TREATMENT_UNSAFE","Correct the treatment, obtain evidence or report a bounded range.",IF(V28="CRITICAL_GATE_FAILED_OR_MISSING","Define or resolve the veto, floor or cap before interpreting the total.",IF(V28="GATE_CONTRACT_NOT_DEFINED","Define or resolve the veto, floor or cap before interpreting the total.",IF(V28="COMPENSATION_RULE_UNSAFE","Define or resolve the veto, floor or cap before interpreting the total.",IF(V28="WEIGHT_RATIONALE_MISSING","Run and record the required sensitivity scenarios before acting.",IF(V28="WEIGHT_TOTAL_INVALID","Correct the active denominator and rerun the model.",IF(V28="SENSITIVITY_NOT_TESTED","Run and record the required sensitivity scenarios before acting.",IF(V28="RANKING_UNSTABLE","Treat the result as unstable and resolve the decisive assumptions.",IF(V28="CONTRADICTION_REVIEW_REQUIRED","Apply “How to Handle Contradictory Competitor Evidence” before final interpretation.",IF(V28="REQUIRED_TEXT_MISSING","Replace placeholders with the exact record.",IF(V28="INVALID_CONTROLLED_INPUT","Correct the invalid controlled input.",IF(V28="INVALID_CRITERION_INPUT","Correct the invalid criterion values; then recalculate the model and its active denominator.","")))))))))))))))))</f>
      </c>
      <c r="Z28" s="62" t="str">
        <f>IF(U28="","","SERPIFAI Score Integrity Method v1.0.0")</f>
      </c>
      <c r="AA28" s="85" t="str">
        <f>IF(AND(A28="",B28=""),"",IF(B28="","No",IF(OR(LOWER(TRIM(B28))="n/a",LOWER(TRIM(B28))="na",LOWER(TRIM(B28))="none",LOWER(TRIM(B28))="unknown",LOWER(TRIM(B28))="tbd",LOWER(TRIM(B28))="todo",LOWER(TRIM(B28))="placeholder",LOWER(TRIM(B28))="test",LOWER(TRIM(B28))="xxx",LOWER(TRIM(B28))="xx",LOWER(TRIM(B28))="x",LOWER(TRIM(B28))="-",LOWER(TRIM(B28))="--",LOWER(TRIM(B28))="---",LOWER(TRIM(B28))=".",LOWER(TRIM(B28))="..",LOWER(TRIM(B28))="...",LOWER(TRIM(B28))="?"),"No","Yes")))</f>
      </c>
      <c r="AB28" s="85" t="str">
        <f>IF(AND(A28="",B28=""),"",IF(OR(C28="Describe",C28="Rank",C28="Screen",C28="Prioritise",C28="Trigger review",C28="Allocate resources",C28="Enforce a gate",C28="Estimate probability"),"Yes","No"))</f>
      </c>
      <c r="AC28" s="85" t="str">
        <f>IF(AND(A28="",B28=""),"",IF(OR(E28="Yes",E28="No"),"Yes","No"))</f>
      </c>
      <c r="AD28" s="85" t="str">
        <f>IF(AND(A28="",B28=""),"",IF(OR(F28="Yes",F28="No"),"Yes","No"))</f>
      </c>
      <c r="AE28" s="85" t="str">
        <f>IF(AND(A28="",B28=""),"",IF(OR(G28="Yes",G28="No"),"Yes","No"))</f>
      </c>
      <c r="AF28" s="85" t="str">
        <f>IF(AND(A28="",B28=""),"",IF(OR(H28="Yes",H28="No"),"Yes","No"))</f>
      </c>
      <c r="AG28" s="85" t="str">
        <f>IF(AND(A28="",B28=""),"",IF(ABS(I28-100)&lt;0.0001,"Yes","No"))</f>
      </c>
      <c r="AH28" s="85" t="str">
        <f>IF(AND(A28="",B28=""),"",IF(OR(J28="Yes",J28="No",J28="Not applicable"),"Yes","No"))</f>
      </c>
      <c r="AI28" s="85" t="str">
        <f>IF(AND(A28="",B28=""),"",IF(OR(K28="Yes",K28="No"),"Yes","No"))</f>
      </c>
      <c r="AJ28" s="85" t="str">
        <f>IF(AND(A28="",B28=""),"",IF(OR(L28="Yes",L28="No",L28="Not applicable"),"Yes","No"))</f>
      </c>
      <c r="AK28" s="85" t="str">
        <f>IF(AND(A28="",B28=""),"",IF(OR(M28="Yes",M28="No"),"Yes","No"))</f>
      </c>
      <c r="AL28" s="85" t="str">
        <f>IF(AND(A28="",B28=""),"",IF(OR(N28="Yes",N28="No",N28="Not tested"),"Yes","No"))</f>
      </c>
      <c r="AM28" s="85" t="str">
        <f>IF(AND(A28="",B28=""),"",IF(OR(O28="Yes",O28="No"),"Yes","No"))</f>
      </c>
      <c r="AN28" s="85" t="str">
        <f>IF(AND(A28="",B28=""),"",IF(P28="","No",IF(OR(LOWER(TRIM(P28))="n/a",LOWER(TRIM(P28))="na",LOWER(TRIM(P28))="none",LOWER(TRIM(P28))="unknown",LOWER(TRIM(P28))="tbd",LOWER(TRIM(P28))="todo",LOWER(TRIM(P28))="placeholder",LOWER(TRIM(P28))="test",LOWER(TRIM(P28))="xxx",LOWER(TRIM(P28))="xx",LOWER(TRIM(P28))="x",LOWER(TRIM(P28))="-",LOWER(TRIM(P28))="--",LOWER(TRIM(P28))="---",LOWER(TRIM(P28))=".",LOWER(TRIM(P28))="..",LOWER(TRIM(P28))="...",LOWER(TRIM(P28))="?"),"No","Yes")))</f>
      </c>
      <c r="AO28" s="85" t="str">
        <f>IF(AND(A28="",B28=""),"",IF(Q28="","No",IF(OR(LOWER(TRIM(Q28))="n/a",LOWER(TRIM(Q28))="na",LOWER(TRIM(Q28))="none",LOWER(TRIM(Q28))="unknown",LOWER(TRIM(Q28))="tbd",LOWER(TRIM(Q28))="todo",LOWER(TRIM(Q28))="placeholder",LOWER(TRIM(Q28))="test",LOWER(TRIM(Q28))="xxx",LOWER(TRIM(Q28))="xx",LOWER(TRIM(Q28))="x",LOWER(TRIM(Q28))="-",LOWER(TRIM(Q28))="--",LOWER(TRIM(Q28))="---",LOWER(TRIM(Q28))=".",LOWER(TRIM(Q28))="..",LOWER(TRIM(Q28))="...",LOWER(TRIM(Q28))="?"),"No","Yes")))</f>
      </c>
      <c r="AP28" s="85" t="str">
        <f>IF(AND(A28="",B28=""),"",IF(OR(S28="Approved by the recorded reviewer",S28="Not approved"),"Yes","No"))</f>
      </c>
      <c r="AQ28" s="85" t="str">
        <f>IF(AND(A28="",B28=""),"",IF(K28="Yes","CRITICAL_GATE_FAILED_OR_MISSING",IF(J28="No","GATE_CONTRACT_NOT_DEFINED","COMPENSATION_RULE_UNSAFE")))</f>
      </c>
      <c r="AR28" s="85" t="str">
        <f>IF(AND(A28="",B28=""),"",IF(H28="No","WEIGHT_RATIONALE_MISSING",IF(AG28="No","WEIGHT_TOTAL_INVALID",IF(OR(M28="No",N28="Not tested"),"SENSITIVITY_NOT_TESTED","RANKING_UNSTABLE"))))</f>
      </c>
      <c r="AS28" s="85" t="str">
        <f>IF(AND(A28="",B28=""),"",IF(OR(AB28="No",AC28="No",AD28="No",AE28="No",AF28="No",AH28="No",AI28="No",AJ28="No",AK28="No",AL28="No",AM28="No",AP28="No"),"INVALID_CONTROLLED_INPUT",IF(OR(AA28="No",AN28="No",AO28="No"),"REQUIRED_TEXT_MISSING",IF(C28="Estimate probability","MODEL_PURPOSE_UNSUPPORTED",IF(O28="Yes","CONTRADICTION_REVIEW_REQUIRED",IF(E28="No","INPUTS_NOT_VISIBLE","EVIDENCE_STATES_NOT_DISCLOSED"))))))</f>
      </c>
      <c r="AT28" t="str">
        <f>IF(A28="","",COUNTIFS('Criteria Register'!$A$4:$A$504,A28,'Criteria Register'!$X$4:$X$504,"INVALID_CONTROLLED_INPUT")+COUNTIFS('Criteria Register'!$A$4:$A$504,A28,'Criteria Register'!$N$4:$N$504,"Invalid",'Criteria Register'!$X$4:$X$504,"VALID"))</f>
      </c>
      <c r="AU28" t="str">
        <f>IF(A28="","",COUNTIFS('Criteria Register'!$A$4:$A$504,A28,'Criteria Register'!$P$4:$P$504,"&lt;&gt;None",'Criteria Register'!$R$4:$R$504,"No",'Criteria Register'!$X$4:$X$504,"VALID"))</f>
      </c>
      <c r="AV28" t="str">
        <f>IF(A28="","",COUNTIFS('Criteria Register'!$A$4:$A$504,A28,'Criteria Register'!$S$4:$S$504,"Open",'Criteria Register'!$X$4:$X$504,"VALID"))</f>
      </c>
    </row>
    <row r="29">
      <c r="A29" s="93"/>
      <c r="B29" s="93"/>
      <c r="C29" s="93"/>
      <c r="D29" s="93"/>
      <c r="E29" s="93"/>
      <c r="F29" s="93"/>
      <c r="G29" s="93"/>
      <c r="H29" s="93"/>
      <c r="I29" s="74" t="str">
        <f>IF(A29="","",SUMIFS('Criteria Register'!$I$4:$I$504,'Criteria Register'!$A$4:$A$504,A29,'Criteria Register'!$X$4:$X$504,"VALID",'Criteria Register'!$N$4:$N$504,"&lt;&gt;Not applicable",'Criteria Register'!$N$4:$N$504,"&lt;&gt;Excluded with rationale",'Criteria Register'!$N$4:$N$504,"&lt;&gt;Invalid"))</f>
      </c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62" t="str">
        <f>IF(V29="","",IF(V29="DECOMPOSABLE_BOUNDED","Decomposable and bounded",IF(V29="MODEL_PURPOSE_UNSUPPORTED","Score not decision-ready",IF(V29="INPUTS_NOT_VISIBLE","Score not decision-ready",IF(V29="EVIDENCE_STATES_NOT_DISCLOSED","Score not decision-ready",IF(V29="MISSING_DATA_TREATMENT_UNSAFE","Missing-data treatment unsafe",IF(V29="CRITICAL_GATE_FAILED_OR_MISSING","Critical gate missing",IF(V29="GATE_CONTRACT_NOT_DEFINED","Critical gate missing",IF(V29="COMPENSATION_RULE_UNSAFE","Critical gate missing",IF(V29="WEIGHT_RATIONALE_MISSING","Sensitivity review required",IF(V29="WEIGHT_TOTAL_INVALID","Sensitivity review required",IF(V29="SENSITIVITY_NOT_TESTED","Sensitivity review required",IF(V29="RANKING_UNSTABLE","Sensitivity review required",IF(V29="CONTRADICTION_REVIEW_REQUIRED","Score not decision-ready",IF(V29="REQUIRED_TEXT_MISSING","Score not decision-ready",IF(V29="INVALID_CONTROLLED_INPUT","Score not decision-ready",IF(V29="INVALID_CRITERION_INPUT","Score not decision-ready","")))))))))))))))))</f>
      </c>
      <c r="V29" s="62" t="str">
        <f>IF(AND(A29="",B29=""),"",IF(OR(AB29="No",AC29="No",AD29="No",AE29="No",AF29="No",AH29="No",AI29="No",AJ29="No",AK29="No",AL29="No",AM29="No",AP29="No"),"INVALID_CONTROLLED_INPUT",IF(OR(AA29="No",AN29="No",AO29="No"),"REQUIRED_TEXT_MISSING",IF(AT29&gt;0,"INVALID_CRITERION_INPUT",IF(C29="Estimate probability","MODEL_PURPOSE_UNSUPPORTED",IF(OR(O29="Yes",AV29&gt;0),"CONTRADICTION_REVIEW_REQUIRED",IF(G29="No","MISSING_DATA_TREATMENT_UNSAFE",IF(OR(K29="Yes",AU29&gt;0),"CRITICAL_GATE_FAILED_OR_MISSING",IF(J29="No","GATE_CONTRACT_NOT_DEFINED",IF(L29="Yes","COMPENSATION_RULE_UNSAFE",IF(E29="No","INPUTS_NOT_VISIBLE",IF(F29="No","EVIDENCE_STATES_NOT_DISCLOSED",IF(H29="No","WEIGHT_RATIONALE_MISSING",IF(AG29="No","WEIGHT_TOTAL_INVALID",IF(OR(M29="No",N29="Not tested"),"SENSITIVITY_NOT_TESTED",IF(N29="Yes","RANKING_UNSTABLE","DECOMPOSABLE_BOUNDED"))))))))))))))))</f>
      </c>
      <c r="W29" s="62" t="str">
        <f>IF(V29="","",IF(V29="DECOMPOSABLE_BOUNDED","Use the score as one decision aid with the recorded model version, limitations and reopen condition.",IF(V29="MODEL_PURPOSE_UNSUPPORTED","Describe the model as a score or index unless predictive calibration is separately established.",IF(V29="INPUTS_NOT_VISIBLE","Use the current total only as a prompt for model reconstruction.",IF(V29="EVIDENCE_STATES_NOT_DISCLOSED","Use the current total only as a prompt for model reconstruction.",IF(V29="MISSING_DATA_TREATMENT_UNSAFE","State that the score is incomplete and identify the affected inputs.",IF(V29="CRITICAL_GATE_FAILED_OR_MISSING","Report the total only beside the failed or missing gate.",IF(V29="GATE_CONTRACT_NOT_DEFINED","Report the total only beside the failed or missing gate.",IF(V29="COMPENSATION_RULE_UNSAFE","Report the total only beside the failed or missing gate.",IF(V29="WEIGHT_RATIONALE_MISSING","Describe the baseline result as provisional and disclose the decisive assumptions.",IF(V29="WEIGHT_TOTAL_INVALID","Describe the baseline result as provisional and disclose the decisive assumptions.",IF(V29="SENSITIVITY_NOT_TESTED","Describe the baseline result as provisional and disclose the decisive assumptions.",IF(V29="RANKING_UNSTABLE","Describe the baseline result as provisional and disclose the decisive assumptions.",IF(V29="CONTRADICTION_REVIEW_REQUIRED","Preserve the score as provisional beside the contradiction.",IF(V29="REQUIRED_TEXT_MISSING","Complete the missing record.",IF(V29="INVALID_CONTROLLED_INPUT","Use only the controlled vocabulary.",IF(V29="INVALID_CRITERION_INPUT","Use the register only to identify and correct the invalid criteria.","")))))))))))))))))</f>
      </c>
      <c r="X29" s="62" t="str">
        <f>IF(V29="","",IF(V29="DECOMPOSABLE_BOUNDED","Do not present the total as evidence, certainty, probability or an automatic instruction.",IF(V29="MODEL_PURPOSE_UNSUPPORTED","Do not present the total as the probability of winning, failure or market response.",IF(V29="INPUTS_NOT_VISIBLE","Do not rank, allocate, approve or claim probability from the current score.",IF(V29="EVIDENCE_STATES_NOT_DISCLOSED","Do not rank, allocate, approve or claim probability from the current score.",IF(V29="MISSING_DATA_TREATMENT_UNSAFE","Do not replace missing knowledge with a neutral-looking number.",IF(V29="CRITICAL_GATE_FAILED_OR_MISSING","Do not let the weighted average override the critical condition.",IF(V29="GATE_CONTRACT_NOT_DEFINED","Do not let the weighted average override the critical condition.",IF(V29="COMPENSATION_RULE_UNSAFE","Do not let the weighted average override the critical condition.",IF(V29="WEIGHT_RATIONALE_MISSING","Do not treat the ranking as robust or use extra decimals to imply stability.",IF(V29="WEIGHT_TOTAL_INVALID","Do not treat the ranking as robust or use extra decimals to imply stability.",IF(V29="SENSITIVITY_NOT_TESTED","Do not treat the ranking as robust or use extra decimals to imply stability.",IF(V29="RANKING_UNSTABLE","Do not treat the ranking as robust or use extra decimals to imply stability.",IF(V29="CONTRADICTION_REVIEW_REQUIRED","Do not hide disagreement inside an average.",IF(V29="REQUIRED_TEXT_MISSING","Do not use a score without a meaningful decision, owner and reviewer.",IF(V29="INVALID_CONTROLLED_INPUT","Do not interpret outputs generated from unsupported categories.",IF(V29="INVALID_CRITERION_INPUT","Do not calculate, compare or interpret a model that contains invalid criterion inputs.","")))))))))))))))))</f>
      </c>
      <c r="Y29" s="62" t="str">
        <f>IF(V29="","",IF(V29="DECOMPOSABLE_BOUNDED","Proceed with the bounded interpretation and preserve the component record.",IF(V29="MODEL_PURPOSE_UNSUPPORTED","Use a validated predictive model or change the score purpose.",IF(V29="INPUTS_NOT_VISIBLE","Decompose and reconstruct the model before use.",IF(V29="EVIDENCE_STATES_NOT_DISCLOSED","Apply “Observed, Inferred and Unresolved Evidence” to every active input.",IF(V29="MISSING_DATA_TREATMENT_UNSAFE","Correct the treatment, obtain evidence or report a bounded range.",IF(V29="CRITICAL_GATE_FAILED_OR_MISSING","Define or resolve the veto, floor or cap before interpreting the total.",IF(V29="GATE_CONTRACT_NOT_DEFINED","Define or resolve the veto, floor or cap before interpreting the total.",IF(V29="COMPENSATION_RULE_UNSAFE","Define or resolve the veto, floor or cap before interpreting the total.",IF(V29="WEIGHT_RATIONALE_MISSING","Run and record the required sensitivity scenarios before acting.",IF(V29="WEIGHT_TOTAL_INVALID","Correct the active denominator and rerun the model.",IF(V29="SENSITIVITY_NOT_TESTED","Run and record the required sensitivity scenarios before acting.",IF(V29="RANKING_UNSTABLE","Treat the result as unstable and resolve the decisive assumptions.",IF(V29="CONTRADICTION_REVIEW_REQUIRED","Apply “How to Handle Contradictory Competitor Evidence” before final interpretation.",IF(V29="REQUIRED_TEXT_MISSING","Replace placeholders with the exact record.",IF(V29="INVALID_CONTROLLED_INPUT","Correct the invalid controlled input.",IF(V29="INVALID_CRITERION_INPUT","Correct the invalid criterion values; then recalculate the model and its active denominator.","")))))))))))))))))</f>
      </c>
      <c r="Z29" s="62" t="str">
        <f>IF(U29="","","SERPIFAI Score Integrity Method v1.0.0")</f>
      </c>
      <c r="AA29" s="85" t="str">
        <f>IF(AND(A29="",B29=""),"",IF(B29="","No",IF(OR(LOWER(TRIM(B29))="n/a",LOWER(TRIM(B29))="na",LOWER(TRIM(B29))="none",LOWER(TRIM(B29))="unknown",LOWER(TRIM(B29))="tbd",LOWER(TRIM(B29))="todo",LOWER(TRIM(B29))="placeholder",LOWER(TRIM(B29))="test",LOWER(TRIM(B29))="xxx",LOWER(TRIM(B29))="xx",LOWER(TRIM(B29))="x",LOWER(TRIM(B29))="-",LOWER(TRIM(B29))="--",LOWER(TRIM(B29))="---",LOWER(TRIM(B29))=".",LOWER(TRIM(B29))="..",LOWER(TRIM(B29))="...",LOWER(TRIM(B29))="?"),"No","Yes")))</f>
      </c>
      <c r="AB29" s="85" t="str">
        <f>IF(AND(A29="",B29=""),"",IF(OR(C29="Describe",C29="Rank",C29="Screen",C29="Prioritise",C29="Trigger review",C29="Allocate resources",C29="Enforce a gate",C29="Estimate probability"),"Yes","No"))</f>
      </c>
      <c r="AC29" s="85" t="str">
        <f>IF(AND(A29="",B29=""),"",IF(OR(E29="Yes",E29="No"),"Yes","No"))</f>
      </c>
      <c r="AD29" s="85" t="str">
        <f>IF(AND(A29="",B29=""),"",IF(OR(F29="Yes",F29="No"),"Yes","No"))</f>
      </c>
      <c r="AE29" s="85" t="str">
        <f>IF(AND(A29="",B29=""),"",IF(OR(G29="Yes",G29="No"),"Yes","No"))</f>
      </c>
      <c r="AF29" s="85" t="str">
        <f>IF(AND(A29="",B29=""),"",IF(OR(H29="Yes",H29="No"),"Yes","No"))</f>
      </c>
      <c r="AG29" s="85" t="str">
        <f>IF(AND(A29="",B29=""),"",IF(ABS(I29-100)&lt;0.0001,"Yes","No"))</f>
      </c>
      <c r="AH29" s="85" t="str">
        <f>IF(AND(A29="",B29=""),"",IF(OR(J29="Yes",J29="No",J29="Not applicable"),"Yes","No"))</f>
      </c>
      <c r="AI29" s="85" t="str">
        <f>IF(AND(A29="",B29=""),"",IF(OR(K29="Yes",K29="No"),"Yes","No"))</f>
      </c>
      <c r="AJ29" s="85" t="str">
        <f>IF(AND(A29="",B29=""),"",IF(OR(L29="Yes",L29="No",L29="Not applicable"),"Yes","No"))</f>
      </c>
      <c r="AK29" s="85" t="str">
        <f>IF(AND(A29="",B29=""),"",IF(OR(M29="Yes",M29="No"),"Yes","No"))</f>
      </c>
      <c r="AL29" s="85" t="str">
        <f>IF(AND(A29="",B29=""),"",IF(OR(N29="Yes",N29="No",N29="Not tested"),"Yes","No"))</f>
      </c>
      <c r="AM29" s="85" t="str">
        <f>IF(AND(A29="",B29=""),"",IF(OR(O29="Yes",O29="No"),"Yes","No"))</f>
      </c>
      <c r="AN29" s="85" t="str">
        <f>IF(AND(A29="",B29=""),"",IF(P29="","No",IF(OR(LOWER(TRIM(P29))="n/a",LOWER(TRIM(P29))="na",LOWER(TRIM(P29))="none",LOWER(TRIM(P29))="unknown",LOWER(TRIM(P29))="tbd",LOWER(TRIM(P29))="todo",LOWER(TRIM(P29))="placeholder",LOWER(TRIM(P29))="test",LOWER(TRIM(P29))="xxx",LOWER(TRIM(P29))="xx",LOWER(TRIM(P29))="x",LOWER(TRIM(P29))="-",LOWER(TRIM(P29))="--",LOWER(TRIM(P29))="---",LOWER(TRIM(P29))=".",LOWER(TRIM(P29))="..",LOWER(TRIM(P29))="...",LOWER(TRIM(P29))="?"),"No","Yes")))</f>
      </c>
      <c r="AO29" s="85" t="str">
        <f>IF(AND(A29="",B29=""),"",IF(Q29="","No",IF(OR(LOWER(TRIM(Q29))="n/a",LOWER(TRIM(Q29))="na",LOWER(TRIM(Q29))="none",LOWER(TRIM(Q29))="unknown",LOWER(TRIM(Q29))="tbd",LOWER(TRIM(Q29))="todo",LOWER(TRIM(Q29))="placeholder",LOWER(TRIM(Q29))="test",LOWER(TRIM(Q29))="xxx",LOWER(TRIM(Q29))="xx",LOWER(TRIM(Q29))="x",LOWER(TRIM(Q29))="-",LOWER(TRIM(Q29))="--",LOWER(TRIM(Q29))="---",LOWER(TRIM(Q29))=".",LOWER(TRIM(Q29))="..",LOWER(TRIM(Q29))="...",LOWER(TRIM(Q29))="?"),"No","Yes")))</f>
      </c>
      <c r="AP29" s="85" t="str">
        <f>IF(AND(A29="",B29=""),"",IF(OR(S29="Approved by the recorded reviewer",S29="Not approved"),"Yes","No"))</f>
      </c>
      <c r="AQ29" s="85" t="str">
        <f>IF(AND(A29="",B29=""),"",IF(K29="Yes","CRITICAL_GATE_FAILED_OR_MISSING",IF(J29="No","GATE_CONTRACT_NOT_DEFINED","COMPENSATION_RULE_UNSAFE")))</f>
      </c>
      <c r="AR29" s="85" t="str">
        <f>IF(AND(A29="",B29=""),"",IF(H29="No","WEIGHT_RATIONALE_MISSING",IF(AG29="No","WEIGHT_TOTAL_INVALID",IF(OR(M29="No",N29="Not tested"),"SENSITIVITY_NOT_TESTED","RANKING_UNSTABLE"))))</f>
      </c>
      <c r="AS29" s="85" t="str">
        <f>IF(AND(A29="",B29=""),"",IF(OR(AB29="No",AC29="No",AD29="No",AE29="No",AF29="No",AH29="No",AI29="No",AJ29="No",AK29="No",AL29="No",AM29="No",AP29="No"),"INVALID_CONTROLLED_INPUT",IF(OR(AA29="No",AN29="No",AO29="No"),"REQUIRED_TEXT_MISSING",IF(C29="Estimate probability","MODEL_PURPOSE_UNSUPPORTED",IF(O29="Yes","CONTRADICTION_REVIEW_REQUIRED",IF(E29="No","INPUTS_NOT_VISIBLE","EVIDENCE_STATES_NOT_DISCLOSED"))))))</f>
      </c>
      <c r="AT29" t="str">
        <f>IF(A29="","",COUNTIFS('Criteria Register'!$A$4:$A$504,A29,'Criteria Register'!$X$4:$X$504,"INVALID_CONTROLLED_INPUT")+COUNTIFS('Criteria Register'!$A$4:$A$504,A29,'Criteria Register'!$N$4:$N$504,"Invalid",'Criteria Register'!$X$4:$X$504,"VALID"))</f>
      </c>
      <c r="AU29" t="str">
        <f>IF(A29="","",COUNTIFS('Criteria Register'!$A$4:$A$504,A29,'Criteria Register'!$P$4:$P$504,"&lt;&gt;None",'Criteria Register'!$R$4:$R$504,"No",'Criteria Register'!$X$4:$X$504,"VALID"))</f>
      </c>
      <c r="AV29" t="str">
        <f>IF(A29="","",COUNTIFS('Criteria Register'!$A$4:$A$504,A29,'Criteria Register'!$S$4:$S$504,"Open",'Criteria Register'!$X$4:$X$504,"VALID"))</f>
      </c>
    </row>
    <row r="30">
      <c r="A30" s="93"/>
      <c r="B30" s="93"/>
      <c r="C30" s="93"/>
      <c r="D30" s="93"/>
      <c r="E30" s="93"/>
      <c r="F30" s="93"/>
      <c r="G30" s="93"/>
      <c r="H30" s="93"/>
      <c r="I30" s="74" t="str">
        <f>IF(A30="","",SUMIFS('Criteria Register'!$I$4:$I$504,'Criteria Register'!$A$4:$A$504,A30,'Criteria Register'!$X$4:$X$504,"VALID",'Criteria Register'!$N$4:$N$504,"&lt;&gt;Not applicable",'Criteria Register'!$N$4:$N$504,"&lt;&gt;Excluded with rationale",'Criteria Register'!$N$4:$N$504,"&lt;&gt;Invalid"))</f>
      </c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62" t="str">
        <f>IF(V30="","",IF(V30="DECOMPOSABLE_BOUNDED","Decomposable and bounded",IF(V30="MODEL_PURPOSE_UNSUPPORTED","Score not decision-ready",IF(V30="INPUTS_NOT_VISIBLE","Score not decision-ready",IF(V30="EVIDENCE_STATES_NOT_DISCLOSED","Score not decision-ready",IF(V30="MISSING_DATA_TREATMENT_UNSAFE","Missing-data treatment unsafe",IF(V30="CRITICAL_GATE_FAILED_OR_MISSING","Critical gate missing",IF(V30="GATE_CONTRACT_NOT_DEFINED","Critical gate missing",IF(V30="COMPENSATION_RULE_UNSAFE","Critical gate missing",IF(V30="WEIGHT_RATIONALE_MISSING","Sensitivity review required",IF(V30="WEIGHT_TOTAL_INVALID","Sensitivity review required",IF(V30="SENSITIVITY_NOT_TESTED","Sensitivity review required",IF(V30="RANKING_UNSTABLE","Sensitivity review required",IF(V30="CONTRADICTION_REVIEW_REQUIRED","Score not decision-ready",IF(V30="REQUIRED_TEXT_MISSING","Score not decision-ready",IF(V30="INVALID_CONTROLLED_INPUT","Score not decision-ready",IF(V30="INVALID_CRITERION_INPUT","Score not decision-ready","")))))))))))))))))</f>
      </c>
      <c r="V30" s="62" t="str">
        <f>IF(AND(A30="",B30=""),"",IF(OR(AB30="No",AC30="No",AD30="No",AE30="No",AF30="No",AH30="No",AI30="No",AJ30="No",AK30="No",AL30="No",AM30="No",AP30="No"),"INVALID_CONTROLLED_INPUT",IF(OR(AA30="No",AN30="No",AO30="No"),"REQUIRED_TEXT_MISSING",IF(AT30&gt;0,"INVALID_CRITERION_INPUT",IF(C30="Estimate probability","MODEL_PURPOSE_UNSUPPORTED",IF(OR(O30="Yes",AV30&gt;0),"CONTRADICTION_REVIEW_REQUIRED",IF(G30="No","MISSING_DATA_TREATMENT_UNSAFE",IF(OR(K30="Yes",AU30&gt;0),"CRITICAL_GATE_FAILED_OR_MISSING",IF(J30="No","GATE_CONTRACT_NOT_DEFINED",IF(L30="Yes","COMPENSATION_RULE_UNSAFE",IF(E30="No","INPUTS_NOT_VISIBLE",IF(F30="No","EVIDENCE_STATES_NOT_DISCLOSED",IF(H30="No","WEIGHT_RATIONALE_MISSING",IF(AG30="No","WEIGHT_TOTAL_INVALID",IF(OR(M30="No",N30="Not tested"),"SENSITIVITY_NOT_TESTED",IF(N30="Yes","RANKING_UNSTABLE","DECOMPOSABLE_BOUNDED"))))))))))))))))</f>
      </c>
      <c r="W30" s="62" t="str">
        <f>IF(V30="","",IF(V30="DECOMPOSABLE_BOUNDED","Use the score as one decision aid with the recorded model version, limitations and reopen condition.",IF(V30="MODEL_PURPOSE_UNSUPPORTED","Describe the model as a score or index unless predictive calibration is separately established.",IF(V30="INPUTS_NOT_VISIBLE","Use the current total only as a prompt for model reconstruction.",IF(V30="EVIDENCE_STATES_NOT_DISCLOSED","Use the current total only as a prompt for model reconstruction.",IF(V30="MISSING_DATA_TREATMENT_UNSAFE","State that the score is incomplete and identify the affected inputs.",IF(V30="CRITICAL_GATE_FAILED_OR_MISSING","Report the total only beside the failed or missing gate.",IF(V30="GATE_CONTRACT_NOT_DEFINED","Report the total only beside the failed or missing gate.",IF(V30="COMPENSATION_RULE_UNSAFE","Report the total only beside the failed or missing gate.",IF(V30="WEIGHT_RATIONALE_MISSING","Describe the baseline result as provisional and disclose the decisive assumptions.",IF(V30="WEIGHT_TOTAL_INVALID","Describe the baseline result as provisional and disclose the decisive assumptions.",IF(V30="SENSITIVITY_NOT_TESTED","Describe the baseline result as provisional and disclose the decisive assumptions.",IF(V30="RANKING_UNSTABLE","Describe the baseline result as provisional and disclose the decisive assumptions.",IF(V30="CONTRADICTION_REVIEW_REQUIRED","Preserve the score as provisional beside the contradiction.",IF(V30="REQUIRED_TEXT_MISSING","Complete the missing record.",IF(V30="INVALID_CONTROLLED_INPUT","Use only the controlled vocabulary.",IF(V30="INVALID_CRITERION_INPUT","Use the register only to identify and correct the invalid criteria.","")))))))))))))))))</f>
      </c>
      <c r="X30" s="62" t="str">
        <f>IF(V30="","",IF(V30="DECOMPOSABLE_BOUNDED","Do not present the total as evidence, certainty, probability or an automatic instruction.",IF(V30="MODEL_PURPOSE_UNSUPPORTED","Do not present the total as the probability of winning, failure or market response.",IF(V30="INPUTS_NOT_VISIBLE","Do not rank, allocate, approve or claim probability from the current score.",IF(V30="EVIDENCE_STATES_NOT_DISCLOSED","Do not rank, allocate, approve or claim probability from the current score.",IF(V30="MISSING_DATA_TREATMENT_UNSAFE","Do not replace missing knowledge with a neutral-looking number.",IF(V30="CRITICAL_GATE_FAILED_OR_MISSING","Do not let the weighted average override the critical condition.",IF(V30="GATE_CONTRACT_NOT_DEFINED","Do not let the weighted average override the critical condition.",IF(V30="COMPENSATION_RULE_UNSAFE","Do not let the weighted average override the critical condition.",IF(V30="WEIGHT_RATIONALE_MISSING","Do not treat the ranking as robust or use extra decimals to imply stability.",IF(V30="WEIGHT_TOTAL_INVALID","Do not treat the ranking as robust or use extra decimals to imply stability.",IF(V30="SENSITIVITY_NOT_TESTED","Do not treat the ranking as robust or use extra decimals to imply stability.",IF(V30="RANKING_UNSTABLE","Do not treat the ranking as robust or use extra decimals to imply stability.",IF(V30="CONTRADICTION_REVIEW_REQUIRED","Do not hide disagreement inside an average.",IF(V30="REQUIRED_TEXT_MISSING","Do not use a score without a meaningful decision, owner and reviewer.",IF(V30="INVALID_CONTROLLED_INPUT","Do not interpret outputs generated from unsupported categories.",IF(V30="INVALID_CRITERION_INPUT","Do not calculate, compare or interpret a model that contains invalid criterion inputs.","")))))))))))))))))</f>
      </c>
      <c r="Y30" s="62" t="str">
        <f>IF(V30="","",IF(V30="DECOMPOSABLE_BOUNDED","Proceed with the bounded interpretation and preserve the component record.",IF(V30="MODEL_PURPOSE_UNSUPPORTED","Use a validated predictive model or change the score purpose.",IF(V30="INPUTS_NOT_VISIBLE","Decompose and reconstruct the model before use.",IF(V30="EVIDENCE_STATES_NOT_DISCLOSED","Apply “Observed, Inferred and Unresolved Evidence” to every active input.",IF(V30="MISSING_DATA_TREATMENT_UNSAFE","Correct the treatment, obtain evidence or report a bounded range.",IF(V30="CRITICAL_GATE_FAILED_OR_MISSING","Define or resolve the veto, floor or cap before interpreting the total.",IF(V30="GATE_CONTRACT_NOT_DEFINED","Define or resolve the veto, floor or cap before interpreting the total.",IF(V30="COMPENSATION_RULE_UNSAFE","Define or resolve the veto, floor or cap before interpreting the total.",IF(V30="WEIGHT_RATIONALE_MISSING","Run and record the required sensitivity scenarios before acting.",IF(V30="WEIGHT_TOTAL_INVALID","Correct the active denominator and rerun the model.",IF(V30="SENSITIVITY_NOT_TESTED","Run and record the required sensitivity scenarios before acting.",IF(V30="RANKING_UNSTABLE","Treat the result as unstable and resolve the decisive assumptions.",IF(V30="CONTRADICTION_REVIEW_REQUIRED","Apply “How to Handle Contradictory Competitor Evidence” before final interpretation.",IF(V30="REQUIRED_TEXT_MISSING","Replace placeholders with the exact record.",IF(V30="INVALID_CONTROLLED_INPUT","Correct the invalid controlled input.",IF(V30="INVALID_CRITERION_INPUT","Correct the invalid criterion values; then recalculate the model and its active denominator.","")))))))))))))))))</f>
      </c>
      <c r="Z30" s="62" t="str">
        <f>IF(U30="","","SERPIFAI Score Integrity Method v1.0.0")</f>
      </c>
      <c r="AA30" s="85" t="str">
        <f>IF(AND(A30="",B30=""),"",IF(B30="","No",IF(OR(LOWER(TRIM(B30))="n/a",LOWER(TRIM(B30))="na",LOWER(TRIM(B30))="none",LOWER(TRIM(B30))="unknown",LOWER(TRIM(B30))="tbd",LOWER(TRIM(B30))="todo",LOWER(TRIM(B30))="placeholder",LOWER(TRIM(B30))="test",LOWER(TRIM(B30))="xxx",LOWER(TRIM(B30))="xx",LOWER(TRIM(B30))="x",LOWER(TRIM(B30))="-",LOWER(TRIM(B30))="--",LOWER(TRIM(B30))="---",LOWER(TRIM(B30))=".",LOWER(TRIM(B30))="..",LOWER(TRIM(B30))="...",LOWER(TRIM(B30))="?"),"No","Yes")))</f>
      </c>
      <c r="AB30" s="85" t="str">
        <f>IF(AND(A30="",B30=""),"",IF(OR(C30="Describe",C30="Rank",C30="Screen",C30="Prioritise",C30="Trigger review",C30="Allocate resources",C30="Enforce a gate",C30="Estimate probability"),"Yes","No"))</f>
      </c>
      <c r="AC30" s="85" t="str">
        <f>IF(AND(A30="",B30=""),"",IF(OR(E30="Yes",E30="No"),"Yes","No"))</f>
      </c>
      <c r="AD30" s="85" t="str">
        <f>IF(AND(A30="",B30=""),"",IF(OR(F30="Yes",F30="No"),"Yes","No"))</f>
      </c>
      <c r="AE30" s="85" t="str">
        <f>IF(AND(A30="",B30=""),"",IF(OR(G30="Yes",G30="No"),"Yes","No"))</f>
      </c>
      <c r="AF30" s="85" t="str">
        <f>IF(AND(A30="",B30=""),"",IF(OR(H30="Yes",H30="No"),"Yes","No"))</f>
      </c>
      <c r="AG30" s="85" t="str">
        <f>IF(AND(A30="",B30=""),"",IF(ABS(I30-100)&lt;0.0001,"Yes","No"))</f>
      </c>
      <c r="AH30" s="85" t="str">
        <f>IF(AND(A30="",B30=""),"",IF(OR(J30="Yes",J30="No",J30="Not applicable"),"Yes","No"))</f>
      </c>
      <c r="AI30" s="85" t="str">
        <f>IF(AND(A30="",B30=""),"",IF(OR(K30="Yes",K30="No"),"Yes","No"))</f>
      </c>
      <c r="AJ30" s="85" t="str">
        <f>IF(AND(A30="",B30=""),"",IF(OR(L30="Yes",L30="No",L30="Not applicable"),"Yes","No"))</f>
      </c>
      <c r="AK30" s="85" t="str">
        <f>IF(AND(A30="",B30=""),"",IF(OR(M30="Yes",M30="No"),"Yes","No"))</f>
      </c>
      <c r="AL30" s="85" t="str">
        <f>IF(AND(A30="",B30=""),"",IF(OR(N30="Yes",N30="No",N30="Not tested"),"Yes","No"))</f>
      </c>
      <c r="AM30" s="85" t="str">
        <f>IF(AND(A30="",B30=""),"",IF(OR(O30="Yes",O30="No"),"Yes","No"))</f>
      </c>
      <c r="AN30" s="85" t="str">
        <f>IF(AND(A30="",B30=""),"",IF(P30="","No",IF(OR(LOWER(TRIM(P30))="n/a",LOWER(TRIM(P30))="na",LOWER(TRIM(P30))="none",LOWER(TRIM(P30))="unknown",LOWER(TRIM(P30))="tbd",LOWER(TRIM(P30))="todo",LOWER(TRIM(P30))="placeholder",LOWER(TRIM(P30))="test",LOWER(TRIM(P30))="xxx",LOWER(TRIM(P30))="xx",LOWER(TRIM(P30))="x",LOWER(TRIM(P30))="-",LOWER(TRIM(P30))="--",LOWER(TRIM(P30))="---",LOWER(TRIM(P30))=".",LOWER(TRIM(P30))="..",LOWER(TRIM(P30))="...",LOWER(TRIM(P30))="?"),"No","Yes")))</f>
      </c>
      <c r="AO30" s="85" t="str">
        <f>IF(AND(A30="",B30=""),"",IF(Q30="","No",IF(OR(LOWER(TRIM(Q30))="n/a",LOWER(TRIM(Q30))="na",LOWER(TRIM(Q30))="none",LOWER(TRIM(Q30))="unknown",LOWER(TRIM(Q30))="tbd",LOWER(TRIM(Q30))="todo",LOWER(TRIM(Q30))="placeholder",LOWER(TRIM(Q30))="test",LOWER(TRIM(Q30))="xxx",LOWER(TRIM(Q30))="xx",LOWER(TRIM(Q30))="x",LOWER(TRIM(Q30))="-",LOWER(TRIM(Q30))="--",LOWER(TRIM(Q30))="---",LOWER(TRIM(Q30))=".",LOWER(TRIM(Q30))="..",LOWER(TRIM(Q30))="...",LOWER(TRIM(Q30))="?"),"No","Yes")))</f>
      </c>
      <c r="AP30" s="85" t="str">
        <f>IF(AND(A30="",B30=""),"",IF(OR(S30="Approved by the recorded reviewer",S30="Not approved"),"Yes","No"))</f>
      </c>
      <c r="AQ30" s="85" t="str">
        <f>IF(AND(A30="",B30=""),"",IF(K30="Yes","CRITICAL_GATE_FAILED_OR_MISSING",IF(J30="No","GATE_CONTRACT_NOT_DEFINED","COMPENSATION_RULE_UNSAFE")))</f>
      </c>
      <c r="AR30" s="85" t="str">
        <f>IF(AND(A30="",B30=""),"",IF(H30="No","WEIGHT_RATIONALE_MISSING",IF(AG30="No","WEIGHT_TOTAL_INVALID",IF(OR(M30="No",N30="Not tested"),"SENSITIVITY_NOT_TESTED","RANKING_UNSTABLE"))))</f>
      </c>
      <c r="AS30" s="85" t="str">
        <f>IF(AND(A30="",B30=""),"",IF(OR(AB30="No",AC30="No",AD30="No",AE30="No",AF30="No",AH30="No",AI30="No",AJ30="No",AK30="No",AL30="No",AM30="No",AP30="No"),"INVALID_CONTROLLED_INPUT",IF(OR(AA30="No",AN30="No",AO30="No"),"REQUIRED_TEXT_MISSING",IF(C30="Estimate probability","MODEL_PURPOSE_UNSUPPORTED",IF(O30="Yes","CONTRADICTION_REVIEW_REQUIRED",IF(E30="No","INPUTS_NOT_VISIBLE","EVIDENCE_STATES_NOT_DISCLOSED"))))))</f>
      </c>
      <c r="AT30" t="str">
        <f>IF(A30="","",COUNTIFS('Criteria Register'!$A$4:$A$504,A30,'Criteria Register'!$X$4:$X$504,"INVALID_CONTROLLED_INPUT")+COUNTIFS('Criteria Register'!$A$4:$A$504,A30,'Criteria Register'!$N$4:$N$504,"Invalid",'Criteria Register'!$X$4:$X$504,"VALID"))</f>
      </c>
      <c r="AU30" t="str">
        <f>IF(A30="","",COUNTIFS('Criteria Register'!$A$4:$A$504,A30,'Criteria Register'!$P$4:$P$504,"&lt;&gt;None",'Criteria Register'!$R$4:$R$504,"No",'Criteria Register'!$X$4:$X$504,"VALID"))</f>
      </c>
      <c r="AV30" t="str">
        <f>IF(A30="","",COUNTIFS('Criteria Register'!$A$4:$A$504,A30,'Criteria Register'!$S$4:$S$504,"Open",'Criteria Register'!$X$4:$X$504,"VALID"))</f>
      </c>
    </row>
    <row r="31">
      <c r="A31" s="93"/>
      <c r="B31" s="93"/>
      <c r="C31" s="93"/>
      <c r="D31" s="93"/>
      <c r="E31" s="93"/>
      <c r="F31" s="93"/>
      <c r="G31" s="93"/>
      <c r="H31" s="93"/>
      <c r="I31" s="74" t="str">
        <f>IF(A31="","",SUMIFS('Criteria Register'!$I$4:$I$504,'Criteria Register'!$A$4:$A$504,A31,'Criteria Register'!$X$4:$X$504,"VALID",'Criteria Register'!$N$4:$N$504,"&lt;&gt;Not applicable",'Criteria Register'!$N$4:$N$504,"&lt;&gt;Excluded with rationale",'Criteria Register'!$N$4:$N$504,"&lt;&gt;Invalid"))</f>
      </c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62" t="str">
        <f>IF(V31="","",IF(V31="DECOMPOSABLE_BOUNDED","Decomposable and bounded",IF(V31="MODEL_PURPOSE_UNSUPPORTED","Score not decision-ready",IF(V31="INPUTS_NOT_VISIBLE","Score not decision-ready",IF(V31="EVIDENCE_STATES_NOT_DISCLOSED","Score not decision-ready",IF(V31="MISSING_DATA_TREATMENT_UNSAFE","Missing-data treatment unsafe",IF(V31="CRITICAL_GATE_FAILED_OR_MISSING","Critical gate missing",IF(V31="GATE_CONTRACT_NOT_DEFINED","Critical gate missing",IF(V31="COMPENSATION_RULE_UNSAFE","Critical gate missing",IF(V31="WEIGHT_RATIONALE_MISSING","Sensitivity review required",IF(V31="WEIGHT_TOTAL_INVALID","Sensitivity review required",IF(V31="SENSITIVITY_NOT_TESTED","Sensitivity review required",IF(V31="RANKING_UNSTABLE","Sensitivity review required",IF(V31="CONTRADICTION_REVIEW_REQUIRED","Score not decision-ready",IF(V31="REQUIRED_TEXT_MISSING","Score not decision-ready",IF(V31="INVALID_CONTROLLED_INPUT","Score not decision-ready",IF(V31="INVALID_CRITERION_INPUT","Score not decision-ready","")))))))))))))))))</f>
      </c>
      <c r="V31" s="62" t="str">
        <f>IF(AND(A31="",B31=""),"",IF(OR(AB31="No",AC31="No",AD31="No",AE31="No",AF31="No",AH31="No",AI31="No",AJ31="No",AK31="No",AL31="No",AM31="No",AP31="No"),"INVALID_CONTROLLED_INPUT",IF(OR(AA31="No",AN31="No",AO31="No"),"REQUIRED_TEXT_MISSING",IF(AT31&gt;0,"INVALID_CRITERION_INPUT",IF(C31="Estimate probability","MODEL_PURPOSE_UNSUPPORTED",IF(OR(O31="Yes",AV31&gt;0),"CONTRADICTION_REVIEW_REQUIRED",IF(G31="No","MISSING_DATA_TREATMENT_UNSAFE",IF(OR(K31="Yes",AU31&gt;0),"CRITICAL_GATE_FAILED_OR_MISSING",IF(J31="No","GATE_CONTRACT_NOT_DEFINED",IF(L31="Yes","COMPENSATION_RULE_UNSAFE",IF(E31="No","INPUTS_NOT_VISIBLE",IF(F31="No","EVIDENCE_STATES_NOT_DISCLOSED",IF(H31="No","WEIGHT_RATIONALE_MISSING",IF(AG31="No","WEIGHT_TOTAL_INVALID",IF(OR(M31="No",N31="Not tested"),"SENSITIVITY_NOT_TESTED",IF(N31="Yes","RANKING_UNSTABLE","DECOMPOSABLE_BOUNDED"))))))))))))))))</f>
      </c>
      <c r="W31" s="62" t="str">
        <f>IF(V31="","",IF(V31="DECOMPOSABLE_BOUNDED","Use the score as one decision aid with the recorded model version, limitations and reopen condition.",IF(V31="MODEL_PURPOSE_UNSUPPORTED","Describe the model as a score or index unless predictive calibration is separately established.",IF(V31="INPUTS_NOT_VISIBLE","Use the current total only as a prompt for model reconstruction.",IF(V31="EVIDENCE_STATES_NOT_DISCLOSED","Use the current total only as a prompt for model reconstruction.",IF(V31="MISSING_DATA_TREATMENT_UNSAFE","State that the score is incomplete and identify the affected inputs.",IF(V31="CRITICAL_GATE_FAILED_OR_MISSING","Report the total only beside the failed or missing gate.",IF(V31="GATE_CONTRACT_NOT_DEFINED","Report the total only beside the failed or missing gate.",IF(V31="COMPENSATION_RULE_UNSAFE","Report the total only beside the failed or missing gate.",IF(V31="WEIGHT_RATIONALE_MISSING","Describe the baseline result as provisional and disclose the decisive assumptions.",IF(V31="WEIGHT_TOTAL_INVALID","Describe the baseline result as provisional and disclose the decisive assumptions.",IF(V31="SENSITIVITY_NOT_TESTED","Describe the baseline result as provisional and disclose the decisive assumptions.",IF(V31="RANKING_UNSTABLE","Describe the baseline result as provisional and disclose the decisive assumptions.",IF(V31="CONTRADICTION_REVIEW_REQUIRED","Preserve the score as provisional beside the contradiction.",IF(V31="REQUIRED_TEXT_MISSING","Complete the missing record.",IF(V31="INVALID_CONTROLLED_INPUT","Use only the controlled vocabulary.",IF(V31="INVALID_CRITERION_INPUT","Use the register only to identify and correct the invalid criteria.","")))))))))))))))))</f>
      </c>
      <c r="X31" s="62" t="str">
        <f>IF(V31="","",IF(V31="DECOMPOSABLE_BOUNDED","Do not present the total as evidence, certainty, probability or an automatic instruction.",IF(V31="MODEL_PURPOSE_UNSUPPORTED","Do not present the total as the probability of winning, failure or market response.",IF(V31="INPUTS_NOT_VISIBLE","Do not rank, allocate, approve or claim probability from the current score.",IF(V31="EVIDENCE_STATES_NOT_DISCLOSED","Do not rank, allocate, approve or claim probability from the current score.",IF(V31="MISSING_DATA_TREATMENT_UNSAFE","Do not replace missing knowledge with a neutral-looking number.",IF(V31="CRITICAL_GATE_FAILED_OR_MISSING","Do not let the weighted average override the critical condition.",IF(V31="GATE_CONTRACT_NOT_DEFINED","Do not let the weighted average override the critical condition.",IF(V31="COMPENSATION_RULE_UNSAFE","Do not let the weighted average override the critical condition.",IF(V31="WEIGHT_RATIONALE_MISSING","Do not treat the ranking as robust or use extra decimals to imply stability.",IF(V31="WEIGHT_TOTAL_INVALID","Do not treat the ranking as robust or use extra decimals to imply stability.",IF(V31="SENSITIVITY_NOT_TESTED","Do not treat the ranking as robust or use extra decimals to imply stability.",IF(V31="RANKING_UNSTABLE","Do not treat the ranking as robust or use extra decimals to imply stability.",IF(V31="CONTRADICTION_REVIEW_REQUIRED","Do not hide disagreement inside an average.",IF(V31="REQUIRED_TEXT_MISSING","Do not use a score without a meaningful decision, owner and reviewer.",IF(V31="INVALID_CONTROLLED_INPUT","Do not interpret outputs generated from unsupported categories.",IF(V31="INVALID_CRITERION_INPUT","Do not calculate, compare or interpret a model that contains invalid criterion inputs.","")))))))))))))))))</f>
      </c>
      <c r="Y31" s="62" t="str">
        <f>IF(V31="","",IF(V31="DECOMPOSABLE_BOUNDED","Proceed with the bounded interpretation and preserve the component record.",IF(V31="MODEL_PURPOSE_UNSUPPORTED","Use a validated predictive model or change the score purpose.",IF(V31="INPUTS_NOT_VISIBLE","Decompose and reconstruct the model before use.",IF(V31="EVIDENCE_STATES_NOT_DISCLOSED","Apply “Observed, Inferred and Unresolved Evidence” to every active input.",IF(V31="MISSING_DATA_TREATMENT_UNSAFE","Correct the treatment, obtain evidence or report a bounded range.",IF(V31="CRITICAL_GATE_FAILED_OR_MISSING","Define or resolve the veto, floor or cap before interpreting the total.",IF(V31="GATE_CONTRACT_NOT_DEFINED","Define or resolve the veto, floor or cap before interpreting the total.",IF(V31="COMPENSATION_RULE_UNSAFE","Define or resolve the veto, floor or cap before interpreting the total.",IF(V31="WEIGHT_RATIONALE_MISSING","Run and record the required sensitivity scenarios before acting.",IF(V31="WEIGHT_TOTAL_INVALID","Correct the active denominator and rerun the model.",IF(V31="SENSITIVITY_NOT_TESTED","Run and record the required sensitivity scenarios before acting.",IF(V31="RANKING_UNSTABLE","Treat the result as unstable and resolve the decisive assumptions.",IF(V31="CONTRADICTION_REVIEW_REQUIRED","Apply “How to Handle Contradictory Competitor Evidence” before final interpretation.",IF(V31="REQUIRED_TEXT_MISSING","Replace placeholders with the exact record.",IF(V31="INVALID_CONTROLLED_INPUT","Correct the invalid controlled input.",IF(V31="INVALID_CRITERION_INPUT","Correct the invalid criterion values; then recalculate the model and its active denominator.","")))))))))))))))))</f>
      </c>
      <c r="Z31" s="62" t="str">
        <f>IF(U31="","","SERPIFAI Score Integrity Method v1.0.0")</f>
      </c>
      <c r="AA31" s="85" t="str">
        <f>IF(AND(A31="",B31=""),"",IF(B31="","No",IF(OR(LOWER(TRIM(B31))="n/a",LOWER(TRIM(B31))="na",LOWER(TRIM(B31))="none",LOWER(TRIM(B31))="unknown",LOWER(TRIM(B31))="tbd",LOWER(TRIM(B31))="todo",LOWER(TRIM(B31))="placeholder",LOWER(TRIM(B31))="test",LOWER(TRIM(B31))="xxx",LOWER(TRIM(B31))="xx",LOWER(TRIM(B31))="x",LOWER(TRIM(B31))="-",LOWER(TRIM(B31))="--",LOWER(TRIM(B31))="---",LOWER(TRIM(B31))=".",LOWER(TRIM(B31))="..",LOWER(TRIM(B31))="...",LOWER(TRIM(B31))="?"),"No","Yes")))</f>
      </c>
      <c r="AB31" s="85" t="str">
        <f>IF(AND(A31="",B31=""),"",IF(OR(C31="Describe",C31="Rank",C31="Screen",C31="Prioritise",C31="Trigger review",C31="Allocate resources",C31="Enforce a gate",C31="Estimate probability"),"Yes","No"))</f>
      </c>
      <c r="AC31" s="85" t="str">
        <f>IF(AND(A31="",B31=""),"",IF(OR(E31="Yes",E31="No"),"Yes","No"))</f>
      </c>
      <c r="AD31" s="85" t="str">
        <f>IF(AND(A31="",B31=""),"",IF(OR(F31="Yes",F31="No"),"Yes","No"))</f>
      </c>
      <c r="AE31" s="85" t="str">
        <f>IF(AND(A31="",B31=""),"",IF(OR(G31="Yes",G31="No"),"Yes","No"))</f>
      </c>
      <c r="AF31" s="85" t="str">
        <f>IF(AND(A31="",B31=""),"",IF(OR(H31="Yes",H31="No"),"Yes","No"))</f>
      </c>
      <c r="AG31" s="85" t="str">
        <f>IF(AND(A31="",B31=""),"",IF(ABS(I31-100)&lt;0.0001,"Yes","No"))</f>
      </c>
      <c r="AH31" s="85" t="str">
        <f>IF(AND(A31="",B31=""),"",IF(OR(J31="Yes",J31="No",J31="Not applicable"),"Yes","No"))</f>
      </c>
      <c r="AI31" s="85" t="str">
        <f>IF(AND(A31="",B31=""),"",IF(OR(K31="Yes",K31="No"),"Yes","No"))</f>
      </c>
      <c r="AJ31" s="85" t="str">
        <f>IF(AND(A31="",B31=""),"",IF(OR(L31="Yes",L31="No",L31="Not applicable"),"Yes","No"))</f>
      </c>
      <c r="AK31" s="85" t="str">
        <f>IF(AND(A31="",B31=""),"",IF(OR(M31="Yes",M31="No"),"Yes","No"))</f>
      </c>
      <c r="AL31" s="85" t="str">
        <f>IF(AND(A31="",B31=""),"",IF(OR(N31="Yes",N31="No",N31="Not tested"),"Yes","No"))</f>
      </c>
      <c r="AM31" s="85" t="str">
        <f>IF(AND(A31="",B31=""),"",IF(OR(O31="Yes",O31="No"),"Yes","No"))</f>
      </c>
      <c r="AN31" s="85" t="str">
        <f>IF(AND(A31="",B31=""),"",IF(P31="","No",IF(OR(LOWER(TRIM(P31))="n/a",LOWER(TRIM(P31))="na",LOWER(TRIM(P31))="none",LOWER(TRIM(P31))="unknown",LOWER(TRIM(P31))="tbd",LOWER(TRIM(P31))="todo",LOWER(TRIM(P31))="placeholder",LOWER(TRIM(P31))="test",LOWER(TRIM(P31))="xxx",LOWER(TRIM(P31))="xx",LOWER(TRIM(P31))="x",LOWER(TRIM(P31))="-",LOWER(TRIM(P31))="--",LOWER(TRIM(P31))="---",LOWER(TRIM(P31))=".",LOWER(TRIM(P31))="..",LOWER(TRIM(P31))="...",LOWER(TRIM(P31))="?"),"No","Yes")))</f>
      </c>
      <c r="AO31" s="85" t="str">
        <f>IF(AND(A31="",B31=""),"",IF(Q31="","No",IF(OR(LOWER(TRIM(Q31))="n/a",LOWER(TRIM(Q31))="na",LOWER(TRIM(Q31))="none",LOWER(TRIM(Q31))="unknown",LOWER(TRIM(Q31))="tbd",LOWER(TRIM(Q31))="todo",LOWER(TRIM(Q31))="placeholder",LOWER(TRIM(Q31))="test",LOWER(TRIM(Q31))="xxx",LOWER(TRIM(Q31))="xx",LOWER(TRIM(Q31))="x",LOWER(TRIM(Q31))="-",LOWER(TRIM(Q31))="--",LOWER(TRIM(Q31))="---",LOWER(TRIM(Q31))=".",LOWER(TRIM(Q31))="..",LOWER(TRIM(Q31))="...",LOWER(TRIM(Q31))="?"),"No","Yes")))</f>
      </c>
      <c r="AP31" s="85" t="str">
        <f>IF(AND(A31="",B31=""),"",IF(OR(S31="Approved by the recorded reviewer",S31="Not approved"),"Yes","No"))</f>
      </c>
      <c r="AQ31" s="85" t="str">
        <f>IF(AND(A31="",B31=""),"",IF(K31="Yes","CRITICAL_GATE_FAILED_OR_MISSING",IF(J31="No","GATE_CONTRACT_NOT_DEFINED","COMPENSATION_RULE_UNSAFE")))</f>
      </c>
      <c r="AR31" s="85" t="str">
        <f>IF(AND(A31="",B31=""),"",IF(H31="No","WEIGHT_RATIONALE_MISSING",IF(AG31="No","WEIGHT_TOTAL_INVALID",IF(OR(M31="No",N31="Not tested"),"SENSITIVITY_NOT_TESTED","RANKING_UNSTABLE"))))</f>
      </c>
      <c r="AS31" s="85" t="str">
        <f>IF(AND(A31="",B31=""),"",IF(OR(AB31="No",AC31="No",AD31="No",AE31="No",AF31="No",AH31="No",AI31="No",AJ31="No",AK31="No",AL31="No",AM31="No",AP31="No"),"INVALID_CONTROLLED_INPUT",IF(OR(AA31="No",AN31="No",AO31="No"),"REQUIRED_TEXT_MISSING",IF(C31="Estimate probability","MODEL_PURPOSE_UNSUPPORTED",IF(O31="Yes","CONTRADICTION_REVIEW_REQUIRED",IF(E31="No","INPUTS_NOT_VISIBLE","EVIDENCE_STATES_NOT_DISCLOSED"))))))</f>
      </c>
      <c r="AT31" t="str">
        <f>IF(A31="","",COUNTIFS('Criteria Register'!$A$4:$A$504,A31,'Criteria Register'!$X$4:$X$504,"INVALID_CONTROLLED_INPUT")+COUNTIFS('Criteria Register'!$A$4:$A$504,A31,'Criteria Register'!$N$4:$N$504,"Invalid",'Criteria Register'!$X$4:$X$504,"VALID"))</f>
      </c>
      <c r="AU31" t="str">
        <f>IF(A31="","",COUNTIFS('Criteria Register'!$A$4:$A$504,A31,'Criteria Register'!$P$4:$P$504,"&lt;&gt;None",'Criteria Register'!$R$4:$R$504,"No",'Criteria Register'!$X$4:$X$504,"VALID"))</f>
      </c>
      <c r="AV31" t="str">
        <f>IF(A31="","",COUNTIFS('Criteria Register'!$A$4:$A$504,A31,'Criteria Register'!$S$4:$S$504,"Open",'Criteria Register'!$X$4:$X$504,"VALID"))</f>
      </c>
    </row>
    <row r="32">
      <c r="A32" s="93"/>
      <c r="B32" s="93"/>
      <c r="C32" s="93"/>
      <c r="D32" s="93"/>
      <c r="E32" s="93"/>
      <c r="F32" s="93"/>
      <c r="G32" s="93"/>
      <c r="H32" s="93"/>
      <c r="I32" s="74" t="str">
        <f>IF(A32="","",SUMIFS('Criteria Register'!$I$4:$I$504,'Criteria Register'!$A$4:$A$504,A32,'Criteria Register'!$X$4:$X$504,"VALID",'Criteria Register'!$N$4:$N$504,"&lt;&gt;Not applicable",'Criteria Register'!$N$4:$N$504,"&lt;&gt;Excluded with rationale",'Criteria Register'!$N$4:$N$504,"&lt;&gt;Invalid"))</f>
      </c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62" t="str">
        <f>IF(V32="","",IF(V32="DECOMPOSABLE_BOUNDED","Decomposable and bounded",IF(V32="MODEL_PURPOSE_UNSUPPORTED","Score not decision-ready",IF(V32="INPUTS_NOT_VISIBLE","Score not decision-ready",IF(V32="EVIDENCE_STATES_NOT_DISCLOSED","Score not decision-ready",IF(V32="MISSING_DATA_TREATMENT_UNSAFE","Missing-data treatment unsafe",IF(V32="CRITICAL_GATE_FAILED_OR_MISSING","Critical gate missing",IF(V32="GATE_CONTRACT_NOT_DEFINED","Critical gate missing",IF(V32="COMPENSATION_RULE_UNSAFE","Critical gate missing",IF(V32="WEIGHT_RATIONALE_MISSING","Sensitivity review required",IF(V32="WEIGHT_TOTAL_INVALID","Sensitivity review required",IF(V32="SENSITIVITY_NOT_TESTED","Sensitivity review required",IF(V32="RANKING_UNSTABLE","Sensitivity review required",IF(V32="CONTRADICTION_REVIEW_REQUIRED","Score not decision-ready",IF(V32="REQUIRED_TEXT_MISSING","Score not decision-ready",IF(V32="INVALID_CONTROLLED_INPUT","Score not decision-ready",IF(V32="INVALID_CRITERION_INPUT","Score not decision-ready","")))))))))))))))))</f>
      </c>
      <c r="V32" s="62" t="str">
        <f>IF(AND(A32="",B32=""),"",IF(OR(AB32="No",AC32="No",AD32="No",AE32="No",AF32="No",AH32="No",AI32="No",AJ32="No",AK32="No",AL32="No",AM32="No",AP32="No"),"INVALID_CONTROLLED_INPUT",IF(OR(AA32="No",AN32="No",AO32="No"),"REQUIRED_TEXT_MISSING",IF(AT32&gt;0,"INVALID_CRITERION_INPUT",IF(C32="Estimate probability","MODEL_PURPOSE_UNSUPPORTED",IF(OR(O32="Yes",AV32&gt;0),"CONTRADICTION_REVIEW_REQUIRED",IF(G32="No","MISSING_DATA_TREATMENT_UNSAFE",IF(OR(K32="Yes",AU32&gt;0),"CRITICAL_GATE_FAILED_OR_MISSING",IF(J32="No","GATE_CONTRACT_NOT_DEFINED",IF(L32="Yes","COMPENSATION_RULE_UNSAFE",IF(E32="No","INPUTS_NOT_VISIBLE",IF(F32="No","EVIDENCE_STATES_NOT_DISCLOSED",IF(H32="No","WEIGHT_RATIONALE_MISSING",IF(AG32="No","WEIGHT_TOTAL_INVALID",IF(OR(M32="No",N32="Not tested"),"SENSITIVITY_NOT_TESTED",IF(N32="Yes","RANKING_UNSTABLE","DECOMPOSABLE_BOUNDED"))))))))))))))))</f>
      </c>
      <c r="W32" s="62" t="str">
        <f>IF(V32="","",IF(V32="DECOMPOSABLE_BOUNDED","Use the score as one decision aid with the recorded model version, limitations and reopen condition.",IF(V32="MODEL_PURPOSE_UNSUPPORTED","Describe the model as a score or index unless predictive calibration is separately established.",IF(V32="INPUTS_NOT_VISIBLE","Use the current total only as a prompt for model reconstruction.",IF(V32="EVIDENCE_STATES_NOT_DISCLOSED","Use the current total only as a prompt for model reconstruction.",IF(V32="MISSING_DATA_TREATMENT_UNSAFE","State that the score is incomplete and identify the affected inputs.",IF(V32="CRITICAL_GATE_FAILED_OR_MISSING","Report the total only beside the failed or missing gate.",IF(V32="GATE_CONTRACT_NOT_DEFINED","Report the total only beside the failed or missing gate.",IF(V32="COMPENSATION_RULE_UNSAFE","Report the total only beside the failed or missing gate.",IF(V32="WEIGHT_RATIONALE_MISSING","Describe the baseline result as provisional and disclose the decisive assumptions.",IF(V32="WEIGHT_TOTAL_INVALID","Describe the baseline result as provisional and disclose the decisive assumptions.",IF(V32="SENSITIVITY_NOT_TESTED","Describe the baseline result as provisional and disclose the decisive assumptions.",IF(V32="RANKING_UNSTABLE","Describe the baseline result as provisional and disclose the decisive assumptions.",IF(V32="CONTRADICTION_REVIEW_REQUIRED","Preserve the score as provisional beside the contradiction.",IF(V32="REQUIRED_TEXT_MISSING","Complete the missing record.",IF(V32="INVALID_CONTROLLED_INPUT","Use only the controlled vocabulary.",IF(V32="INVALID_CRITERION_INPUT","Use the register only to identify and correct the invalid criteria.","")))))))))))))))))</f>
      </c>
      <c r="X32" s="62" t="str">
        <f>IF(V32="","",IF(V32="DECOMPOSABLE_BOUNDED","Do not present the total as evidence, certainty, probability or an automatic instruction.",IF(V32="MODEL_PURPOSE_UNSUPPORTED","Do not present the total as the probability of winning, failure or market response.",IF(V32="INPUTS_NOT_VISIBLE","Do not rank, allocate, approve or claim probability from the current score.",IF(V32="EVIDENCE_STATES_NOT_DISCLOSED","Do not rank, allocate, approve or claim probability from the current score.",IF(V32="MISSING_DATA_TREATMENT_UNSAFE","Do not replace missing knowledge with a neutral-looking number.",IF(V32="CRITICAL_GATE_FAILED_OR_MISSING","Do not let the weighted average override the critical condition.",IF(V32="GATE_CONTRACT_NOT_DEFINED","Do not let the weighted average override the critical condition.",IF(V32="COMPENSATION_RULE_UNSAFE","Do not let the weighted average override the critical condition.",IF(V32="WEIGHT_RATIONALE_MISSING","Do not treat the ranking as robust or use extra decimals to imply stability.",IF(V32="WEIGHT_TOTAL_INVALID","Do not treat the ranking as robust or use extra decimals to imply stability.",IF(V32="SENSITIVITY_NOT_TESTED","Do not treat the ranking as robust or use extra decimals to imply stability.",IF(V32="RANKING_UNSTABLE","Do not treat the ranking as robust or use extra decimals to imply stability.",IF(V32="CONTRADICTION_REVIEW_REQUIRED","Do not hide disagreement inside an average.",IF(V32="REQUIRED_TEXT_MISSING","Do not use a score without a meaningful decision, owner and reviewer.",IF(V32="INVALID_CONTROLLED_INPUT","Do not interpret outputs generated from unsupported categories.",IF(V32="INVALID_CRITERION_INPUT","Do not calculate, compare or interpret a model that contains invalid criterion inputs.","")))))))))))))))))</f>
      </c>
      <c r="Y32" s="62" t="str">
        <f>IF(V32="","",IF(V32="DECOMPOSABLE_BOUNDED","Proceed with the bounded interpretation and preserve the component record.",IF(V32="MODEL_PURPOSE_UNSUPPORTED","Use a validated predictive model or change the score purpose.",IF(V32="INPUTS_NOT_VISIBLE","Decompose and reconstruct the model before use.",IF(V32="EVIDENCE_STATES_NOT_DISCLOSED","Apply “Observed, Inferred and Unresolved Evidence” to every active input.",IF(V32="MISSING_DATA_TREATMENT_UNSAFE","Correct the treatment, obtain evidence or report a bounded range.",IF(V32="CRITICAL_GATE_FAILED_OR_MISSING","Define or resolve the veto, floor or cap before interpreting the total.",IF(V32="GATE_CONTRACT_NOT_DEFINED","Define or resolve the veto, floor or cap before interpreting the total.",IF(V32="COMPENSATION_RULE_UNSAFE","Define or resolve the veto, floor or cap before interpreting the total.",IF(V32="WEIGHT_RATIONALE_MISSING","Run and record the required sensitivity scenarios before acting.",IF(V32="WEIGHT_TOTAL_INVALID","Correct the active denominator and rerun the model.",IF(V32="SENSITIVITY_NOT_TESTED","Run and record the required sensitivity scenarios before acting.",IF(V32="RANKING_UNSTABLE","Treat the result as unstable and resolve the decisive assumptions.",IF(V32="CONTRADICTION_REVIEW_REQUIRED","Apply “How to Handle Contradictory Competitor Evidence” before final interpretation.",IF(V32="REQUIRED_TEXT_MISSING","Replace placeholders with the exact record.",IF(V32="INVALID_CONTROLLED_INPUT","Correct the invalid controlled input.",IF(V32="INVALID_CRITERION_INPUT","Correct the invalid criterion values; then recalculate the model and its active denominator.","")))))))))))))))))</f>
      </c>
      <c r="Z32" s="62" t="str">
        <f>IF(U32="","","SERPIFAI Score Integrity Method v1.0.0")</f>
      </c>
      <c r="AA32" s="85" t="str">
        <f>IF(AND(A32="",B32=""),"",IF(B32="","No",IF(OR(LOWER(TRIM(B32))="n/a",LOWER(TRIM(B32))="na",LOWER(TRIM(B32))="none",LOWER(TRIM(B32))="unknown",LOWER(TRIM(B32))="tbd",LOWER(TRIM(B32))="todo",LOWER(TRIM(B32))="placeholder",LOWER(TRIM(B32))="test",LOWER(TRIM(B32))="xxx",LOWER(TRIM(B32))="xx",LOWER(TRIM(B32))="x",LOWER(TRIM(B32))="-",LOWER(TRIM(B32))="--",LOWER(TRIM(B32))="---",LOWER(TRIM(B32))=".",LOWER(TRIM(B32))="..",LOWER(TRIM(B32))="...",LOWER(TRIM(B32))="?"),"No","Yes")))</f>
      </c>
      <c r="AB32" s="85" t="str">
        <f>IF(AND(A32="",B32=""),"",IF(OR(C32="Describe",C32="Rank",C32="Screen",C32="Prioritise",C32="Trigger review",C32="Allocate resources",C32="Enforce a gate",C32="Estimate probability"),"Yes","No"))</f>
      </c>
      <c r="AC32" s="85" t="str">
        <f>IF(AND(A32="",B32=""),"",IF(OR(E32="Yes",E32="No"),"Yes","No"))</f>
      </c>
      <c r="AD32" s="85" t="str">
        <f>IF(AND(A32="",B32=""),"",IF(OR(F32="Yes",F32="No"),"Yes","No"))</f>
      </c>
      <c r="AE32" s="85" t="str">
        <f>IF(AND(A32="",B32=""),"",IF(OR(G32="Yes",G32="No"),"Yes","No"))</f>
      </c>
      <c r="AF32" s="85" t="str">
        <f>IF(AND(A32="",B32=""),"",IF(OR(H32="Yes",H32="No"),"Yes","No"))</f>
      </c>
      <c r="AG32" s="85" t="str">
        <f>IF(AND(A32="",B32=""),"",IF(ABS(I32-100)&lt;0.0001,"Yes","No"))</f>
      </c>
      <c r="AH32" s="85" t="str">
        <f>IF(AND(A32="",B32=""),"",IF(OR(J32="Yes",J32="No",J32="Not applicable"),"Yes","No"))</f>
      </c>
      <c r="AI32" s="85" t="str">
        <f>IF(AND(A32="",B32=""),"",IF(OR(K32="Yes",K32="No"),"Yes","No"))</f>
      </c>
      <c r="AJ32" s="85" t="str">
        <f>IF(AND(A32="",B32=""),"",IF(OR(L32="Yes",L32="No",L32="Not applicable"),"Yes","No"))</f>
      </c>
      <c r="AK32" s="85" t="str">
        <f>IF(AND(A32="",B32=""),"",IF(OR(M32="Yes",M32="No"),"Yes","No"))</f>
      </c>
      <c r="AL32" s="85" t="str">
        <f>IF(AND(A32="",B32=""),"",IF(OR(N32="Yes",N32="No",N32="Not tested"),"Yes","No"))</f>
      </c>
      <c r="AM32" s="85" t="str">
        <f>IF(AND(A32="",B32=""),"",IF(OR(O32="Yes",O32="No"),"Yes","No"))</f>
      </c>
      <c r="AN32" s="85" t="str">
        <f>IF(AND(A32="",B32=""),"",IF(P32="","No",IF(OR(LOWER(TRIM(P32))="n/a",LOWER(TRIM(P32))="na",LOWER(TRIM(P32))="none",LOWER(TRIM(P32))="unknown",LOWER(TRIM(P32))="tbd",LOWER(TRIM(P32))="todo",LOWER(TRIM(P32))="placeholder",LOWER(TRIM(P32))="test",LOWER(TRIM(P32))="xxx",LOWER(TRIM(P32))="xx",LOWER(TRIM(P32))="x",LOWER(TRIM(P32))="-",LOWER(TRIM(P32))="--",LOWER(TRIM(P32))="---",LOWER(TRIM(P32))=".",LOWER(TRIM(P32))="..",LOWER(TRIM(P32))="...",LOWER(TRIM(P32))="?"),"No","Yes")))</f>
      </c>
      <c r="AO32" s="85" t="str">
        <f>IF(AND(A32="",B32=""),"",IF(Q32="","No",IF(OR(LOWER(TRIM(Q32))="n/a",LOWER(TRIM(Q32))="na",LOWER(TRIM(Q32))="none",LOWER(TRIM(Q32))="unknown",LOWER(TRIM(Q32))="tbd",LOWER(TRIM(Q32))="todo",LOWER(TRIM(Q32))="placeholder",LOWER(TRIM(Q32))="test",LOWER(TRIM(Q32))="xxx",LOWER(TRIM(Q32))="xx",LOWER(TRIM(Q32))="x",LOWER(TRIM(Q32))="-",LOWER(TRIM(Q32))="--",LOWER(TRIM(Q32))="---",LOWER(TRIM(Q32))=".",LOWER(TRIM(Q32))="..",LOWER(TRIM(Q32))="...",LOWER(TRIM(Q32))="?"),"No","Yes")))</f>
      </c>
      <c r="AP32" s="85" t="str">
        <f>IF(AND(A32="",B32=""),"",IF(OR(S32="Approved by the recorded reviewer",S32="Not approved"),"Yes","No"))</f>
      </c>
      <c r="AQ32" s="85" t="str">
        <f>IF(AND(A32="",B32=""),"",IF(K32="Yes","CRITICAL_GATE_FAILED_OR_MISSING",IF(J32="No","GATE_CONTRACT_NOT_DEFINED","COMPENSATION_RULE_UNSAFE")))</f>
      </c>
      <c r="AR32" s="85" t="str">
        <f>IF(AND(A32="",B32=""),"",IF(H32="No","WEIGHT_RATIONALE_MISSING",IF(AG32="No","WEIGHT_TOTAL_INVALID",IF(OR(M32="No",N32="Not tested"),"SENSITIVITY_NOT_TESTED","RANKING_UNSTABLE"))))</f>
      </c>
      <c r="AS32" s="85" t="str">
        <f>IF(AND(A32="",B32=""),"",IF(OR(AB32="No",AC32="No",AD32="No",AE32="No",AF32="No",AH32="No",AI32="No",AJ32="No",AK32="No",AL32="No",AM32="No",AP32="No"),"INVALID_CONTROLLED_INPUT",IF(OR(AA32="No",AN32="No",AO32="No"),"REQUIRED_TEXT_MISSING",IF(C32="Estimate probability","MODEL_PURPOSE_UNSUPPORTED",IF(O32="Yes","CONTRADICTION_REVIEW_REQUIRED",IF(E32="No","INPUTS_NOT_VISIBLE","EVIDENCE_STATES_NOT_DISCLOSED"))))))</f>
      </c>
      <c r="AT32" t="str">
        <f>IF(A32="","",COUNTIFS('Criteria Register'!$A$4:$A$504,A32,'Criteria Register'!$X$4:$X$504,"INVALID_CONTROLLED_INPUT")+COUNTIFS('Criteria Register'!$A$4:$A$504,A32,'Criteria Register'!$N$4:$N$504,"Invalid",'Criteria Register'!$X$4:$X$504,"VALID"))</f>
      </c>
      <c r="AU32" t="str">
        <f>IF(A32="","",COUNTIFS('Criteria Register'!$A$4:$A$504,A32,'Criteria Register'!$P$4:$P$504,"&lt;&gt;None",'Criteria Register'!$R$4:$R$504,"No",'Criteria Register'!$X$4:$X$504,"VALID"))</f>
      </c>
      <c r="AV32" t="str">
        <f>IF(A32="","",COUNTIFS('Criteria Register'!$A$4:$A$504,A32,'Criteria Register'!$S$4:$S$504,"Open",'Criteria Register'!$X$4:$X$504,"VALID"))</f>
      </c>
    </row>
    <row r="33">
      <c r="A33" s="93"/>
      <c r="B33" s="93"/>
      <c r="C33" s="93"/>
      <c r="D33" s="93"/>
      <c r="E33" s="93"/>
      <c r="F33" s="93"/>
      <c r="G33" s="93"/>
      <c r="H33" s="93"/>
      <c r="I33" s="74" t="str">
        <f>IF(A33="","",SUMIFS('Criteria Register'!$I$4:$I$504,'Criteria Register'!$A$4:$A$504,A33,'Criteria Register'!$X$4:$X$504,"VALID",'Criteria Register'!$N$4:$N$504,"&lt;&gt;Not applicable",'Criteria Register'!$N$4:$N$504,"&lt;&gt;Excluded with rationale",'Criteria Register'!$N$4:$N$504,"&lt;&gt;Invalid"))</f>
      </c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62" t="str">
        <f>IF(V33="","",IF(V33="DECOMPOSABLE_BOUNDED","Decomposable and bounded",IF(V33="MODEL_PURPOSE_UNSUPPORTED","Score not decision-ready",IF(V33="INPUTS_NOT_VISIBLE","Score not decision-ready",IF(V33="EVIDENCE_STATES_NOT_DISCLOSED","Score not decision-ready",IF(V33="MISSING_DATA_TREATMENT_UNSAFE","Missing-data treatment unsafe",IF(V33="CRITICAL_GATE_FAILED_OR_MISSING","Critical gate missing",IF(V33="GATE_CONTRACT_NOT_DEFINED","Critical gate missing",IF(V33="COMPENSATION_RULE_UNSAFE","Critical gate missing",IF(V33="WEIGHT_RATIONALE_MISSING","Sensitivity review required",IF(V33="WEIGHT_TOTAL_INVALID","Sensitivity review required",IF(V33="SENSITIVITY_NOT_TESTED","Sensitivity review required",IF(V33="RANKING_UNSTABLE","Sensitivity review required",IF(V33="CONTRADICTION_REVIEW_REQUIRED","Score not decision-ready",IF(V33="REQUIRED_TEXT_MISSING","Score not decision-ready",IF(V33="INVALID_CONTROLLED_INPUT","Score not decision-ready",IF(V33="INVALID_CRITERION_INPUT","Score not decision-ready","")))))))))))))))))</f>
      </c>
      <c r="V33" s="62" t="str">
        <f>IF(AND(A33="",B33=""),"",IF(OR(AB33="No",AC33="No",AD33="No",AE33="No",AF33="No",AH33="No",AI33="No",AJ33="No",AK33="No",AL33="No",AM33="No",AP33="No"),"INVALID_CONTROLLED_INPUT",IF(OR(AA33="No",AN33="No",AO33="No"),"REQUIRED_TEXT_MISSING",IF(AT33&gt;0,"INVALID_CRITERION_INPUT",IF(C33="Estimate probability","MODEL_PURPOSE_UNSUPPORTED",IF(OR(O33="Yes",AV33&gt;0),"CONTRADICTION_REVIEW_REQUIRED",IF(G33="No","MISSING_DATA_TREATMENT_UNSAFE",IF(OR(K33="Yes",AU33&gt;0),"CRITICAL_GATE_FAILED_OR_MISSING",IF(J33="No","GATE_CONTRACT_NOT_DEFINED",IF(L33="Yes","COMPENSATION_RULE_UNSAFE",IF(E33="No","INPUTS_NOT_VISIBLE",IF(F33="No","EVIDENCE_STATES_NOT_DISCLOSED",IF(H33="No","WEIGHT_RATIONALE_MISSING",IF(AG33="No","WEIGHT_TOTAL_INVALID",IF(OR(M33="No",N33="Not tested"),"SENSITIVITY_NOT_TESTED",IF(N33="Yes","RANKING_UNSTABLE","DECOMPOSABLE_BOUNDED"))))))))))))))))</f>
      </c>
      <c r="W33" s="62" t="str">
        <f>IF(V33="","",IF(V33="DECOMPOSABLE_BOUNDED","Use the score as one decision aid with the recorded model version, limitations and reopen condition.",IF(V33="MODEL_PURPOSE_UNSUPPORTED","Describe the model as a score or index unless predictive calibration is separately established.",IF(V33="INPUTS_NOT_VISIBLE","Use the current total only as a prompt for model reconstruction.",IF(V33="EVIDENCE_STATES_NOT_DISCLOSED","Use the current total only as a prompt for model reconstruction.",IF(V33="MISSING_DATA_TREATMENT_UNSAFE","State that the score is incomplete and identify the affected inputs.",IF(V33="CRITICAL_GATE_FAILED_OR_MISSING","Report the total only beside the failed or missing gate.",IF(V33="GATE_CONTRACT_NOT_DEFINED","Report the total only beside the failed or missing gate.",IF(V33="COMPENSATION_RULE_UNSAFE","Report the total only beside the failed or missing gate.",IF(V33="WEIGHT_RATIONALE_MISSING","Describe the baseline result as provisional and disclose the decisive assumptions.",IF(V33="WEIGHT_TOTAL_INVALID","Describe the baseline result as provisional and disclose the decisive assumptions.",IF(V33="SENSITIVITY_NOT_TESTED","Describe the baseline result as provisional and disclose the decisive assumptions.",IF(V33="RANKING_UNSTABLE","Describe the baseline result as provisional and disclose the decisive assumptions.",IF(V33="CONTRADICTION_REVIEW_REQUIRED","Preserve the score as provisional beside the contradiction.",IF(V33="REQUIRED_TEXT_MISSING","Complete the missing record.",IF(V33="INVALID_CONTROLLED_INPUT","Use only the controlled vocabulary.",IF(V33="INVALID_CRITERION_INPUT","Use the register only to identify and correct the invalid criteria.","")))))))))))))))))</f>
      </c>
      <c r="X33" s="62" t="str">
        <f>IF(V33="","",IF(V33="DECOMPOSABLE_BOUNDED","Do not present the total as evidence, certainty, probability or an automatic instruction.",IF(V33="MODEL_PURPOSE_UNSUPPORTED","Do not present the total as the probability of winning, failure or market response.",IF(V33="INPUTS_NOT_VISIBLE","Do not rank, allocate, approve or claim probability from the current score.",IF(V33="EVIDENCE_STATES_NOT_DISCLOSED","Do not rank, allocate, approve or claim probability from the current score.",IF(V33="MISSING_DATA_TREATMENT_UNSAFE","Do not replace missing knowledge with a neutral-looking number.",IF(V33="CRITICAL_GATE_FAILED_OR_MISSING","Do not let the weighted average override the critical condition.",IF(V33="GATE_CONTRACT_NOT_DEFINED","Do not let the weighted average override the critical condition.",IF(V33="COMPENSATION_RULE_UNSAFE","Do not let the weighted average override the critical condition.",IF(V33="WEIGHT_RATIONALE_MISSING","Do not treat the ranking as robust or use extra decimals to imply stability.",IF(V33="WEIGHT_TOTAL_INVALID","Do not treat the ranking as robust or use extra decimals to imply stability.",IF(V33="SENSITIVITY_NOT_TESTED","Do not treat the ranking as robust or use extra decimals to imply stability.",IF(V33="RANKING_UNSTABLE","Do not treat the ranking as robust or use extra decimals to imply stability.",IF(V33="CONTRADICTION_REVIEW_REQUIRED","Do not hide disagreement inside an average.",IF(V33="REQUIRED_TEXT_MISSING","Do not use a score without a meaningful decision, owner and reviewer.",IF(V33="INVALID_CONTROLLED_INPUT","Do not interpret outputs generated from unsupported categories.",IF(V33="INVALID_CRITERION_INPUT","Do not calculate, compare or interpret a model that contains invalid criterion inputs.","")))))))))))))))))</f>
      </c>
      <c r="Y33" s="62" t="str">
        <f>IF(V33="","",IF(V33="DECOMPOSABLE_BOUNDED","Proceed with the bounded interpretation and preserve the component record.",IF(V33="MODEL_PURPOSE_UNSUPPORTED","Use a validated predictive model or change the score purpose.",IF(V33="INPUTS_NOT_VISIBLE","Decompose and reconstruct the model before use.",IF(V33="EVIDENCE_STATES_NOT_DISCLOSED","Apply “Observed, Inferred and Unresolved Evidence” to every active input.",IF(V33="MISSING_DATA_TREATMENT_UNSAFE","Correct the treatment, obtain evidence or report a bounded range.",IF(V33="CRITICAL_GATE_FAILED_OR_MISSING","Define or resolve the veto, floor or cap before interpreting the total.",IF(V33="GATE_CONTRACT_NOT_DEFINED","Define or resolve the veto, floor or cap before interpreting the total.",IF(V33="COMPENSATION_RULE_UNSAFE","Define or resolve the veto, floor or cap before interpreting the total.",IF(V33="WEIGHT_RATIONALE_MISSING","Run and record the required sensitivity scenarios before acting.",IF(V33="WEIGHT_TOTAL_INVALID","Correct the active denominator and rerun the model.",IF(V33="SENSITIVITY_NOT_TESTED","Run and record the required sensitivity scenarios before acting.",IF(V33="RANKING_UNSTABLE","Treat the result as unstable and resolve the decisive assumptions.",IF(V33="CONTRADICTION_REVIEW_REQUIRED","Apply “How to Handle Contradictory Competitor Evidence” before final interpretation.",IF(V33="REQUIRED_TEXT_MISSING","Replace placeholders with the exact record.",IF(V33="INVALID_CONTROLLED_INPUT","Correct the invalid controlled input.",IF(V33="INVALID_CRITERION_INPUT","Correct the invalid criterion values; then recalculate the model and its active denominator.","")))))))))))))))))</f>
      </c>
      <c r="Z33" s="62" t="str">
        <f>IF(U33="","","SERPIFAI Score Integrity Method v1.0.0")</f>
      </c>
      <c r="AA33" s="85" t="str">
        <f>IF(AND(A33="",B33=""),"",IF(B33="","No",IF(OR(LOWER(TRIM(B33))="n/a",LOWER(TRIM(B33))="na",LOWER(TRIM(B33))="none",LOWER(TRIM(B33))="unknown",LOWER(TRIM(B33))="tbd",LOWER(TRIM(B33))="todo",LOWER(TRIM(B33))="placeholder",LOWER(TRIM(B33))="test",LOWER(TRIM(B33))="xxx",LOWER(TRIM(B33))="xx",LOWER(TRIM(B33))="x",LOWER(TRIM(B33))="-",LOWER(TRIM(B33))="--",LOWER(TRIM(B33))="---",LOWER(TRIM(B33))=".",LOWER(TRIM(B33))="..",LOWER(TRIM(B33))="...",LOWER(TRIM(B33))="?"),"No","Yes")))</f>
      </c>
      <c r="AB33" s="85" t="str">
        <f>IF(AND(A33="",B33=""),"",IF(OR(C33="Describe",C33="Rank",C33="Screen",C33="Prioritise",C33="Trigger review",C33="Allocate resources",C33="Enforce a gate",C33="Estimate probability"),"Yes","No"))</f>
      </c>
      <c r="AC33" s="85" t="str">
        <f>IF(AND(A33="",B33=""),"",IF(OR(E33="Yes",E33="No"),"Yes","No"))</f>
      </c>
      <c r="AD33" s="85" t="str">
        <f>IF(AND(A33="",B33=""),"",IF(OR(F33="Yes",F33="No"),"Yes","No"))</f>
      </c>
      <c r="AE33" s="85" t="str">
        <f>IF(AND(A33="",B33=""),"",IF(OR(G33="Yes",G33="No"),"Yes","No"))</f>
      </c>
      <c r="AF33" s="85" t="str">
        <f>IF(AND(A33="",B33=""),"",IF(OR(H33="Yes",H33="No"),"Yes","No"))</f>
      </c>
      <c r="AG33" s="85" t="str">
        <f>IF(AND(A33="",B33=""),"",IF(ABS(I33-100)&lt;0.0001,"Yes","No"))</f>
      </c>
      <c r="AH33" s="85" t="str">
        <f>IF(AND(A33="",B33=""),"",IF(OR(J33="Yes",J33="No",J33="Not applicable"),"Yes","No"))</f>
      </c>
      <c r="AI33" s="85" t="str">
        <f>IF(AND(A33="",B33=""),"",IF(OR(K33="Yes",K33="No"),"Yes","No"))</f>
      </c>
      <c r="AJ33" s="85" t="str">
        <f>IF(AND(A33="",B33=""),"",IF(OR(L33="Yes",L33="No",L33="Not applicable"),"Yes","No"))</f>
      </c>
      <c r="AK33" s="85" t="str">
        <f>IF(AND(A33="",B33=""),"",IF(OR(M33="Yes",M33="No"),"Yes","No"))</f>
      </c>
      <c r="AL33" s="85" t="str">
        <f>IF(AND(A33="",B33=""),"",IF(OR(N33="Yes",N33="No",N33="Not tested"),"Yes","No"))</f>
      </c>
      <c r="AM33" s="85" t="str">
        <f>IF(AND(A33="",B33=""),"",IF(OR(O33="Yes",O33="No"),"Yes","No"))</f>
      </c>
      <c r="AN33" s="85" t="str">
        <f>IF(AND(A33="",B33=""),"",IF(P33="","No",IF(OR(LOWER(TRIM(P33))="n/a",LOWER(TRIM(P33))="na",LOWER(TRIM(P33))="none",LOWER(TRIM(P33))="unknown",LOWER(TRIM(P33))="tbd",LOWER(TRIM(P33))="todo",LOWER(TRIM(P33))="placeholder",LOWER(TRIM(P33))="test",LOWER(TRIM(P33))="xxx",LOWER(TRIM(P33))="xx",LOWER(TRIM(P33))="x",LOWER(TRIM(P33))="-",LOWER(TRIM(P33))="--",LOWER(TRIM(P33))="---",LOWER(TRIM(P33))=".",LOWER(TRIM(P33))="..",LOWER(TRIM(P33))="...",LOWER(TRIM(P33))="?"),"No","Yes")))</f>
      </c>
      <c r="AO33" s="85" t="str">
        <f>IF(AND(A33="",B33=""),"",IF(Q33="","No",IF(OR(LOWER(TRIM(Q33))="n/a",LOWER(TRIM(Q33))="na",LOWER(TRIM(Q33))="none",LOWER(TRIM(Q33))="unknown",LOWER(TRIM(Q33))="tbd",LOWER(TRIM(Q33))="todo",LOWER(TRIM(Q33))="placeholder",LOWER(TRIM(Q33))="test",LOWER(TRIM(Q33))="xxx",LOWER(TRIM(Q33))="xx",LOWER(TRIM(Q33))="x",LOWER(TRIM(Q33))="-",LOWER(TRIM(Q33))="--",LOWER(TRIM(Q33))="---",LOWER(TRIM(Q33))=".",LOWER(TRIM(Q33))="..",LOWER(TRIM(Q33))="...",LOWER(TRIM(Q33))="?"),"No","Yes")))</f>
      </c>
      <c r="AP33" s="85" t="str">
        <f>IF(AND(A33="",B33=""),"",IF(OR(S33="Approved by the recorded reviewer",S33="Not approved"),"Yes","No"))</f>
      </c>
      <c r="AQ33" s="85" t="str">
        <f>IF(AND(A33="",B33=""),"",IF(K33="Yes","CRITICAL_GATE_FAILED_OR_MISSING",IF(J33="No","GATE_CONTRACT_NOT_DEFINED","COMPENSATION_RULE_UNSAFE")))</f>
      </c>
      <c r="AR33" s="85" t="str">
        <f>IF(AND(A33="",B33=""),"",IF(H33="No","WEIGHT_RATIONALE_MISSING",IF(AG33="No","WEIGHT_TOTAL_INVALID",IF(OR(M33="No",N33="Not tested"),"SENSITIVITY_NOT_TESTED","RANKING_UNSTABLE"))))</f>
      </c>
      <c r="AS33" s="85" t="str">
        <f>IF(AND(A33="",B33=""),"",IF(OR(AB33="No",AC33="No",AD33="No",AE33="No",AF33="No",AH33="No",AI33="No",AJ33="No",AK33="No",AL33="No",AM33="No",AP33="No"),"INVALID_CONTROLLED_INPUT",IF(OR(AA33="No",AN33="No",AO33="No"),"REQUIRED_TEXT_MISSING",IF(C33="Estimate probability","MODEL_PURPOSE_UNSUPPORTED",IF(O33="Yes","CONTRADICTION_REVIEW_REQUIRED",IF(E33="No","INPUTS_NOT_VISIBLE","EVIDENCE_STATES_NOT_DISCLOSED"))))))</f>
      </c>
      <c r="AT33" t="str">
        <f>IF(A33="","",COUNTIFS('Criteria Register'!$A$4:$A$504,A33,'Criteria Register'!$X$4:$X$504,"INVALID_CONTROLLED_INPUT")+COUNTIFS('Criteria Register'!$A$4:$A$504,A33,'Criteria Register'!$N$4:$N$504,"Invalid",'Criteria Register'!$X$4:$X$504,"VALID"))</f>
      </c>
      <c r="AU33" t="str">
        <f>IF(A33="","",COUNTIFS('Criteria Register'!$A$4:$A$504,A33,'Criteria Register'!$P$4:$P$504,"&lt;&gt;None",'Criteria Register'!$R$4:$R$504,"No",'Criteria Register'!$X$4:$X$504,"VALID"))</f>
      </c>
      <c r="AV33" t="str">
        <f>IF(A33="","",COUNTIFS('Criteria Register'!$A$4:$A$504,A33,'Criteria Register'!$S$4:$S$504,"Open",'Criteria Register'!$X$4:$X$504,"VALID"))</f>
      </c>
    </row>
    <row r="34">
      <c r="A34" s="93"/>
      <c r="B34" s="93"/>
      <c r="C34" s="93"/>
      <c r="D34" s="93"/>
      <c r="E34" s="93"/>
      <c r="F34" s="93"/>
      <c r="G34" s="93"/>
      <c r="H34" s="93"/>
      <c r="I34" s="74" t="str">
        <f>IF(A34="","",SUMIFS('Criteria Register'!$I$4:$I$504,'Criteria Register'!$A$4:$A$504,A34,'Criteria Register'!$X$4:$X$504,"VALID",'Criteria Register'!$N$4:$N$504,"&lt;&gt;Not applicable",'Criteria Register'!$N$4:$N$504,"&lt;&gt;Excluded with rationale",'Criteria Register'!$N$4:$N$504,"&lt;&gt;Invalid"))</f>
      </c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62" t="str">
        <f>IF(V34="","",IF(V34="DECOMPOSABLE_BOUNDED","Decomposable and bounded",IF(V34="MODEL_PURPOSE_UNSUPPORTED","Score not decision-ready",IF(V34="INPUTS_NOT_VISIBLE","Score not decision-ready",IF(V34="EVIDENCE_STATES_NOT_DISCLOSED","Score not decision-ready",IF(V34="MISSING_DATA_TREATMENT_UNSAFE","Missing-data treatment unsafe",IF(V34="CRITICAL_GATE_FAILED_OR_MISSING","Critical gate missing",IF(V34="GATE_CONTRACT_NOT_DEFINED","Critical gate missing",IF(V34="COMPENSATION_RULE_UNSAFE","Critical gate missing",IF(V34="WEIGHT_RATIONALE_MISSING","Sensitivity review required",IF(V34="WEIGHT_TOTAL_INVALID","Sensitivity review required",IF(V34="SENSITIVITY_NOT_TESTED","Sensitivity review required",IF(V34="RANKING_UNSTABLE","Sensitivity review required",IF(V34="CONTRADICTION_REVIEW_REQUIRED","Score not decision-ready",IF(V34="REQUIRED_TEXT_MISSING","Score not decision-ready",IF(V34="INVALID_CONTROLLED_INPUT","Score not decision-ready",IF(V34="INVALID_CRITERION_INPUT","Score not decision-ready","")))))))))))))))))</f>
      </c>
      <c r="V34" s="62" t="str">
        <f>IF(AND(A34="",B34=""),"",IF(OR(AB34="No",AC34="No",AD34="No",AE34="No",AF34="No",AH34="No",AI34="No",AJ34="No",AK34="No",AL34="No",AM34="No",AP34="No"),"INVALID_CONTROLLED_INPUT",IF(OR(AA34="No",AN34="No",AO34="No"),"REQUIRED_TEXT_MISSING",IF(AT34&gt;0,"INVALID_CRITERION_INPUT",IF(C34="Estimate probability","MODEL_PURPOSE_UNSUPPORTED",IF(OR(O34="Yes",AV34&gt;0),"CONTRADICTION_REVIEW_REQUIRED",IF(G34="No","MISSING_DATA_TREATMENT_UNSAFE",IF(OR(K34="Yes",AU34&gt;0),"CRITICAL_GATE_FAILED_OR_MISSING",IF(J34="No","GATE_CONTRACT_NOT_DEFINED",IF(L34="Yes","COMPENSATION_RULE_UNSAFE",IF(E34="No","INPUTS_NOT_VISIBLE",IF(F34="No","EVIDENCE_STATES_NOT_DISCLOSED",IF(H34="No","WEIGHT_RATIONALE_MISSING",IF(AG34="No","WEIGHT_TOTAL_INVALID",IF(OR(M34="No",N34="Not tested"),"SENSITIVITY_NOT_TESTED",IF(N34="Yes","RANKING_UNSTABLE","DECOMPOSABLE_BOUNDED"))))))))))))))))</f>
      </c>
      <c r="W34" s="62" t="str">
        <f>IF(V34="","",IF(V34="DECOMPOSABLE_BOUNDED","Use the score as one decision aid with the recorded model version, limitations and reopen condition.",IF(V34="MODEL_PURPOSE_UNSUPPORTED","Describe the model as a score or index unless predictive calibration is separately established.",IF(V34="INPUTS_NOT_VISIBLE","Use the current total only as a prompt for model reconstruction.",IF(V34="EVIDENCE_STATES_NOT_DISCLOSED","Use the current total only as a prompt for model reconstruction.",IF(V34="MISSING_DATA_TREATMENT_UNSAFE","State that the score is incomplete and identify the affected inputs.",IF(V34="CRITICAL_GATE_FAILED_OR_MISSING","Report the total only beside the failed or missing gate.",IF(V34="GATE_CONTRACT_NOT_DEFINED","Report the total only beside the failed or missing gate.",IF(V34="COMPENSATION_RULE_UNSAFE","Report the total only beside the failed or missing gate.",IF(V34="WEIGHT_RATIONALE_MISSING","Describe the baseline result as provisional and disclose the decisive assumptions.",IF(V34="WEIGHT_TOTAL_INVALID","Describe the baseline result as provisional and disclose the decisive assumptions.",IF(V34="SENSITIVITY_NOT_TESTED","Describe the baseline result as provisional and disclose the decisive assumptions.",IF(V34="RANKING_UNSTABLE","Describe the baseline result as provisional and disclose the decisive assumptions.",IF(V34="CONTRADICTION_REVIEW_REQUIRED","Preserve the score as provisional beside the contradiction.",IF(V34="REQUIRED_TEXT_MISSING","Complete the missing record.",IF(V34="INVALID_CONTROLLED_INPUT","Use only the controlled vocabulary.",IF(V34="INVALID_CRITERION_INPUT","Use the register only to identify and correct the invalid criteria.","")))))))))))))))))</f>
      </c>
      <c r="X34" s="62" t="str">
        <f>IF(V34="","",IF(V34="DECOMPOSABLE_BOUNDED","Do not present the total as evidence, certainty, probability or an automatic instruction.",IF(V34="MODEL_PURPOSE_UNSUPPORTED","Do not present the total as the probability of winning, failure or market response.",IF(V34="INPUTS_NOT_VISIBLE","Do not rank, allocate, approve or claim probability from the current score.",IF(V34="EVIDENCE_STATES_NOT_DISCLOSED","Do not rank, allocate, approve or claim probability from the current score.",IF(V34="MISSING_DATA_TREATMENT_UNSAFE","Do not replace missing knowledge with a neutral-looking number.",IF(V34="CRITICAL_GATE_FAILED_OR_MISSING","Do not let the weighted average override the critical condition.",IF(V34="GATE_CONTRACT_NOT_DEFINED","Do not let the weighted average override the critical condition.",IF(V34="COMPENSATION_RULE_UNSAFE","Do not let the weighted average override the critical condition.",IF(V34="WEIGHT_RATIONALE_MISSING","Do not treat the ranking as robust or use extra decimals to imply stability.",IF(V34="WEIGHT_TOTAL_INVALID","Do not treat the ranking as robust or use extra decimals to imply stability.",IF(V34="SENSITIVITY_NOT_TESTED","Do not treat the ranking as robust or use extra decimals to imply stability.",IF(V34="RANKING_UNSTABLE","Do not treat the ranking as robust or use extra decimals to imply stability.",IF(V34="CONTRADICTION_REVIEW_REQUIRED","Do not hide disagreement inside an average.",IF(V34="REQUIRED_TEXT_MISSING","Do not use a score without a meaningful decision, owner and reviewer.",IF(V34="INVALID_CONTROLLED_INPUT","Do not interpret outputs generated from unsupported categories.",IF(V34="INVALID_CRITERION_INPUT","Do not calculate, compare or interpret a model that contains invalid criterion inputs.","")))))))))))))))))</f>
      </c>
      <c r="Y34" s="62" t="str">
        <f>IF(V34="","",IF(V34="DECOMPOSABLE_BOUNDED","Proceed with the bounded interpretation and preserve the component record.",IF(V34="MODEL_PURPOSE_UNSUPPORTED","Use a validated predictive model or change the score purpose.",IF(V34="INPUTS_NOT_VISIBLE","Decompose and reconstruct the model before use.",IF(V34="EVIDENCE_STATES_NOT_DISCLOSED","Apply “Observed, Inferred and Unresolved Evidence” to every active input.",IF(V34="MISSING_DATA_TREATMENT_UNSAFE","Correct the treatment, obtain evidence or report a bounded range.",IF(V34="CRITICAL_GATE_FAILED_OR_MISSING","Define or resolve the veto, floor or cap before interpreting the total.",IF(V34="GATE_CONTRACT_NOT_DEFINED","Define or resolve the veto, floor or cap before interpreting the total.",IF(V34="COMPENSATION_RULE_UNSAFE","Define or resolve the veto, floor or cap before interpreting the total.",IF(V34="WEIGHT_RATIONALE_MISSING","Run and record the required sensitivity scenarios before acting.",IF(V34="WEIGHT_TOTAL_INVALID","Correct the active denominator and rerun the model.",IF(V34="SENSITIVITY_NOT_TESTED","Run and record the required sensitivity scenarios before acting.",IF(V34="RANKING_UNSTABLE","Treat the result as unstable and resolve the decisive assumptions.",IF(V34="CONTRADICTION_REVIEW_REQUIRED","Apply “How to Handle Contradictory Competitor Evidence” before final interpretation.",IF(V34="REQUIRED_TEXT_MISSING","Replace placeholders with the exact record.",IF(V34="INVALID_CONTROLLED_INPUT","Correct the invalid controlled input.",IF(V34="INVALID_CRITERION_INPUT","Correct the invalid criterion values; then recalculate the model and its active denominator.","")))))))))))))))))</f>
      </c>
      <c r="Z34" s="62" t="str">
        <f>IF(U34="","","SERPIFAI Score Integrity Method v1.0.0")</f>
      </c>
      <c r="AA34" s="85" t="str">
        <f>IF(AND(A34="",B34=""),"",IF(B34="","No",IF(OR(LOWER(TRIM(B34))="n/a",LOWER(TRIM(B34))="na",LOWER(TRIM(B34))="none",LOWER(TRIM(B34))="unknown",LOWER(TRIM(B34))="tbd",LOWER(TRIM(B34))="todo",LOWER(TRIM(B34))="placeholder",LOWER(TRIM(B34))="test",LOWER(TRIM(B34))="xxx",LOWER(TRIM(B34))="xx",LOWER(TRIM(B34))="x",LOWER(TRIM(B34))="-",LOWER(TRIM(B34))="--",LOWER(TRIM(B34))="---",LOWER(TRIM(B34))=".",LOWER(TRIM(B34))="..",LOWER(TRIM(B34))="...",LOWER(TRIM(B34))="?"),"No","Yes")))</f>
      </c>
      <c r="AB34" s="85" t="str">
        <f>IF(AND(A34="",B34=""),"",IF(OR(C34="Describe",C34="Rank",C34="Screen",C34="Prioritise",C34="Trigger review",C34="Allocate resources",C34="Enforce a gate",C34="Estimate probability"),"Yes","No"))</f>
      </c>
      <c r="AC34" s="85" t="str">
        <f>IF(AND(A34="",B34=""),"",IF(OR(E34="Yes",E34="No"),"Yes","No"))</f>
      </c>
      <c r="AD34" s="85" t="str">
        <f>IF(AND(A34="",B34=""),"",IF(OR(F34="Yes",F34="No"),"Yes","No"))</f>
      </c>
      <c r="AE34" s="85" t="str">
        <f>IF(AND(A34="",B34=""),"",IF(OR(G34="Yes",G34="No"),"Yes","No"))</f>
      </c>
      <c r="AF34" s="85" t="str">
        <f>IF(AND(A34="",B34=""),"",IF(OR(H34="Yes",H34="No"),"Yes","No"))</f>
      </c>
      <c r="AG34" s="85" t="str">
        <f>IF(AND(A34="",B34=""),"",IF(ABS(I34-100)&lt;0.0001,"Yes","No"))</f>
      </c>
      <c r="AH34" s="85" t="str">
        <f>IF(AND(A34="",B34=""),"",IF(OR(J34="Yes",J34="No",J34="Not applicable"),"Yes","No"))</f>
      </c>
      <c r="AI34" s="85" t="str">
        <f>IF(AND(A34="",B34=""),"",IF(OR(K34="Yes",K34="No"),"Yes","No"))</f>
      </c>
      <c r="AJ34" s="85" t="str">
        <f>IF(AND(A34="",B34=""),"",IF(OR(L34="Yes",L34="No",L34="Not applicable"),"Yes","No"))</f>
      </c>
      <c r="AK34" s="85" t="str">
        <f>IF(AND(A34="",B34=""),"",IF(OR(M34="Yes",M34="No"),"Yes","No"))</f>
      </c>
      <c r="AL34" s="85" t="str">
        <f>IF(AND(A34="",B34=""),"",IF(OR(N34="Yes",N34="No",N34="Not tested"),"Yes","No"))</f>
      </c>
      <c r="AM34" s="85" t="str">
        <f>IF(AND(A34="",B34=""),"",IF(OR(O34="Yes",O34="No"),"Yes","No"))</f>
      </c>
      <c r="AN34" s="85" t="str">
        <f>IF(AND(A34="",B34=""),"",IF(P34="","No",IF(OR(LOWER(TRIM(P34))="n/a",LOWER(TRIM(P34))="na",LOWER(TRIM(P34))="none",LOWER(TRIM(P34))="unknown",LOWER(TRIM(P34))="tbd",LOWER(TRIM(P34))="todo",LOWER(TRIM(P34))="placeholder",LOWER(TRIM(P34))="test",LOWER(TRIM(P34))="xxx",LOWER(TRIM(P34))="xx",LOWER(TRIM(P34))="x",LOWER(TRIM(P34))="-",LOWER(TRIM(P34))="--",LOWER(TRIM(P34))="---",LOWER(TRIM(P34))=".",LOWER(TRIM(P34))="..",LOWER(TRIM(P34))="...",LOWER(TRIM(P34))="?"),"No","Yes")))</f>
      </c>
      <c r="AO34" s="85" t="str">
        <f>IF(AND(A34="",B34=""),"",IF(Q34="","No",IF(OR(LOWER(TRIM(Q34))="n/a",LOWER(TRIM(Q34))="na",LOWER(TRIM(Q34))="none",LOWER(TRIM(Q34))="unknown",LOWER(TRIM(Q34))="tbd",LOWER(TRIM(Q34))="todo",LOWER(TRIM(Q34))="placeholder",LOWER(TRIM(Q34))="test",LOWER(TRIM(Q34))="xxx",LOWER(TRIM(Q34))="xx",LOWER(TRIM(Q34))="x",LOWER(TRIM(Q34))="-",LOWER(TRIM(Q34))="--",LOWER(TRIM(Q34))="---",LOWER(TRIM(Q34))=".",LOWER(TRIM(Q34))="..",LOWER(TRIM(Q34))="...",LOWER(TRIM(Q34))="?"),"No","Yes")))</f>
      </c>
      <c r="AP34" s="85" t="str">
        <f>IF(AND(A34="",B34=""),"",IF(OR(S34="Approved by the recorded reviewer",S34="Not approved"),"Yes","No"))</f>
      </c>
      <c r="AQ34" s="85" t="str">
        <f>IF(AND(A34="",B34=""),"",IF(K34="Yes","CRITICAL_GATE_FAILED_OR_MISSING",IF(J34="No","GATE_CONTRACT_NOT_DEFINED","COMPENSATION_RULE_UNSAFE")))</f>
      </c>
      <c r="AR34" s="85" t="str">
        <f>IF(AND(A34="",B34=""),"",IF(H34="No","WEIGHT_RATIONALE_MISSING",IF(AG34="No","WEIGHT_TOTAL_INVALID",IF(OR(M34="No",N34="Not tested"),"SENSITIVITY_NOT_TESTED","RANKING_UNSTABLE"))))</f>
      </c>
      <c r="AS34" s="85" t="str">
        <f>IF(AND(A34="",B34=""),"",IF(OR(AB34="No",AC34="No",AD34="No",AE34="No",AF34="No",AH34="No",AI34="No",AJ34="No",AK34="No",AL34="No",AM34="No",AP34="No"),"INVALID_CONTROLLED_INPUT",IF(OR(AA34="No",AN34="No",AO34="No"),"REQUIRED_TEXT_MISSING",IF(C34="Estimate probability","MODEL_PURPOSE_UNSUPPORTED",IF(O34="Yes","CONTRADICTION_REVIEW_REQUIRED",IF(E34="No","INPUTS_NOT_VISIBLE","EVIDENCE_STATES_NOT_DISCLOSED"))))))</f>
      </c>
      <c r="AT34" t="str">
        <f>IF(A34="","",COUNTIFS('Criteria Register'!$A$4:$A$504,A34,'Criteria Register'!$X$4:$X$504,"INVALID_CONTROLLED_INPUT")+COUNTIFS('Criteria Register'!$A$4:$A$504,A34,'Criteria Register'!$N$4:$N$504,"Invalid",'Criteria Register'!$X$4:$X$504,"VALID"))</f>
      </c>
      <c r="AU34" t="str">
        <f>IF(A34="","",COUNTIFS('Criteria Register'!$A$4:$A$504,A34,'Criteria Register'!$P$4:$P$504,"&lt;&gt;None",'Criteria Register'!$R$4:$R$504,"No",'Criteria Register'!$X$4:$X$504,"VALID"))</f>
      </c>
      <c r="AV34" t="str">
        <f>IF(A34="","",COUNTIFS('Criteria Register'!$A$4:$A$504,A34,'Criteria Register'!$S$4:$S$504,"Open",'Criteria Register'!$X$4:$X$504,"VALID"))</f>
      </c>
    </row>
    <row r="35">
      <c r="A35" s="93"/>
      <c r="B35" s="93"/>
      <c r="C35" s="93"/>
      <c r="D35" s="93"/>
      <c r="E35" s="93"/>
      <c r="F35" s="93"/>
      <c r="G35" s="93"/>
      <c r="H35" s="93"/>
      <c r="I35" s="74" t="str">
        <f>IF(A35="","",SUMIFS('Criteria Register'!$I$4:$I$504,'Criteria Register'!$A$4:$A$504,A35,'Criteria Register'!$X$4:$X$504,"VALID",'Criteria Register'!$N$4:$N$504,"&lt;&gt;Not applicable",'Criteria Register'!$N$4:$N$504,"&lt;&gt;Excluded with rationale",'Criteria Register'!$N$4:$N$504,"&lt;&gt;Invalid"))</f>
      </c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62" t="str">
        <f>IF(V35="","",IF(V35="DECOMPOSABLE_BOUNDED","Decomposable and bounded",IF(V35="MODEL_PURPOSE_UNSUPPORTED","Score not decision-ready",IF(V35="INPUTS_NOT_VISIBLE","Score not decision-ready",IF(V35="EVIDENCE_STATES_NOT_DISCLOSED","Score not decision-ready",IF(V35="MISSING_DATA_TREATMENT_UNSAFE","Missing-data treatment unsafe",IF(V35="CRITICAL_GATE_FAILED_OR_MISSING","Critical gate missing",IF(V35="GATE_CONTRACT_NOT_DEFINED","Critical gate missing",IF(V35="COMPENSATION_RULE_UNSAFE","Critical gate missing",IF(V35="WEIGHT_RATIONALE_MISSING","Sensitivity review required",IF(V35="WEIGHT_TOTAL_INVALID","Sensitivity review required",IF(V35="SENSITIVITY_NOT_TESTED","Sensitivity review required",IF(V35="RANKING_UNSTABLE","Sensitivity review required",IF(V35="CONTRADICTION_REVIEW_REQUIRED","Score not decision-ready",IF(V35="REQUIRED_TEXT_MISSING","Score not decision-ready",IF(V35="INVALID_CONTROLLED_INPUT","Score not decision-ready",IF(V35="INVALID_CRITERION_INPUT","Score not decision-ready","")))))))))))))))))</f>
      </c>
      <c r="V35" s="62" t="str">
        <f>IF(AND(A35="",B35=""),"",IF(OR(AB35="No",AC35="No",AD35="No",AE35="No",AF35="No",AH35="No",AI35="No",AJ35="No",AK35="No",AL35="No",AM35="No",AP35="No"),"INVALID_CONTROLLED_INPUT",IF(OR(AA35="No",AN35="No",AO35="No"),"REQUIRED_TEXT_MISSING",IF(AT35&gt;0,"INVALID_CRITERION_INPUT",IF(C35="Estimate probability","MODEL_PURPOSE_UNSUPPORTED",IF(OR(O35="Yes",AV35&gt;0),"CONTRADICTION_REVIEW_REQUIRED",IF(G35="No","MISSING_DATA_TREATMENT_UNSAFE",IF(OR(K35="Yes",AU35&gt;0),"CRITICAL_GATE_FAILED_OR_MISSING",IF(J35="No","GATE_CONTRACT_NOT_DEFINED",IF(L35="Yes","COMPENSATION_RULE_UNSAFE",IF(E35="No","INPUTS_NOT_VISIBLE",IF(F35="No","EVIDENCE_STATES_NOT_DISCLOSED",IF(H35="No","WEIGHT_RATIONALE_MISSING",IF(AG35="No","WEIGHT_TOTAL_INVALID",IF(OR(M35="No",N35="Not tested"),"SENSITIVITY_NOT_TESTED",IF(N35="Yes","RANKING_UNSTABLE","DECOMPOSABLE_BOUNDED"))))))))))))))))</f>
      </c>
      <c r="W35" s="62" t="str">
        <f>IF(V35="","",IF(V35="DECOMPOSABLE_BOUNDED","Use the score as one decision aid with the recorded model version, limitations and reopen condition.",IF(V35="MODEL_PURPOSE_UNSUPPORTED","Describe the model as a score or index unless predictive calibration is separately established.",IF(V35="INPUTS_NOT_VISIBLE","Use the current total only as a prompt for model reconstruction.",IF(V35="EVIDENCE_STATES_NOT_DISCLOSED","Use the current total only as a prompt for model reconstruction.",IF(V35="MISSING_DATA_TREATMENT_UNSAFE","State that the score is incomplete and identify the affected inputs.",IF(V35="CRITICAL_GATE_FAILED_OR_MISSING","Report the total only beside the failed or missing gate.",IF(V35="GATE_CONTRACT_NOT_DEFINED","Report the total only beside the failed or missing gate.",IF(V35="COMPENSATION_RULE_UNSAFE","Report the total only beside the failed or missing gate.",IF(V35="WEIGHT_RATIONALE_MISSING","Describe the baseline result as provisional and disclose the decisive assumptions.",IF(V35="WEIGHT_TOTAL_INVALID","Describe the baseline result as provisional and disclose the decisive assumptions.",IF(V35="SENSITIVITY_NOT_TESTED","Describe the baseline result as provisional and disclose the decisive assumptions.",IF(V35="RANKING_UNSTABLE","Describe the baseline result as provisional and disclose the decisive assumptions.",IF(V35="CONTRADICTION_REVIEW_REQUIRED","Preserve the score as provisional beside the contradiction.",IF(V35="REQUIRED_TEXT_MISSING","Complete the missing record.",IF(V35="INVALID_CONTROLLED_INPUT","Use only the controlled vocabulary.",IF(V35="INVALID_CRITERION_INPUT","Use the register only to identify and correct the invalid criteria.","")))))))))))))))))</f>
      </c>
      <c r="X35" s="62" t="str">
        <f>IF(V35="","",IF(V35="DECOMPOSABLE_BOUNDED","Do not present the total as evidence, certainty, probability or an automatic instruction.",IF(V35="MODEL_PURPOSE_UNSUPPORTED","Do not present the total as the probability of winning, failure or market response.",IF(V35="INPUTS_NOT_VISIBLE","Do not rank, allocate, approve or claim probability from the current score.",IF(V35="EVIDENCE_STATES_NOT_DISCLOSED","Do not rank, allocate, approve or claim probability from the current score.",IF(V35="MISSING_DATA_TREATMENT_UNSAFE","Do not replace missing knowledge with a neutral-looking number.",IF(V35="CRITICAL_GATE_FAILED_OR_MISSING","Do not let the weighted average override the critical condition.",IF(V35="GATE_CONTRACT_NOT_DEFINED","Do not let the weighted average override the critical condition.",IF(V35="COMPENSATION_RULE_UNSAFE","Do not let the weighted average override the critical condition.",IF(V35="WEIGHT_RATIONALE_MISSING","Do not treat the ranking as robust or use extra decimals to imply stability.",IF(V35="WEIGHT_TOTAL_INVALID","Do not treat the ranking as robust or use extra decimals to imply stability.",IF(V35="SENSITIVITY_NOT_TESTED","Do not treat the ranking as robust or use extra decimals to imply stability.",IF(V35="RANKING_UNSTABLE","Do not treat the ranking as robust or use extra decimals to imply stability.",IF(V35="CONTRADICTION_REVIEW_REQUIRED","Do not hide disagreement inside an average.",IF(V35="REQUIRED_TEXT_MISSING","Do not use a score without a meaningful decision, owner and reviewer.",IF(V35="INVALID_CONTROLLED_INPUT","Do not interpret outputs generated from unsupported categories.",IF(V35="INVALID_CRITERION_INPUT","Do not calculate, compare or interpret a model that contains invalid criterion inputs.","")))))))))))))))))</f>
      </c>
      <c r="Y35" s="62" t="str">
        <f>IF(V35="","",IF(V35="DECOMPOSABLE_BOUNDED","Proceed with the bounded interpretation and preserve the component record.",IF(V35="MODEL_PURPOSE_UNSUPPORTED","Use a validated predictive model or change the score purpose.",IF(V35="INPUTS_NOT_VISIBLE","Decompose and reconstruct the model before use.",IF(V35="EVIDENCE_STATES_NOT_DISCLOSED","Apply “Observed, Inferred and Unresolved Evidence” to every active input.",IF(V35="MISSING_DATA_TREATMENT_UNSAFE","Correct the treatment, obtain evidence or report a bounded range.",IF(V35="CRITICAL_GATE_FAILED_OR_MISSING","Define or resolve the veto, floor or cap before interpreting the total.",IF(V35="GATE_CONTRACT_NOT_DEFINED","Define or resolve the veto, floor or cap before interpreting the total.",IF(V35="COMPENSATION_RULE_UNSAFE","Define or resolve the veto, floor or cap before interpreting the total.",IF(V35="WEIGHT_RATIONALE_MISSING","Run and record the required sensitivity scenarios before acting.",IF(V35="WEIGHT_TOTAL_INVALID","Correct the active denominator and rerun the model.",IF(V35="SENSITIVITY_NOT_TESTED","Run and record the required sensitivity scenarios before acting.",IF(V35="RANKING_UNSTABLE","Treat the result as unstable and resolve the decisive assumptions.",IF(V35="CONTRADICTION_REVIEW_REQUIRED","Apply “How to Handle Contradictory Competitor Evidence” before final interpretation.",IF(V35="REQUIRED_TEXT_MISSING","Replace placeholders with the exact record.",IF(V35="INVALID_CONTROLLED_INPUT","Correct the invalid controlled input.",IF(V35="INVALID_CRITERION_INPUT","Correct the invalid criterion values; then recalculate the model and its active denominator.","")))))))))))))))))</f>
      </c>
      <c r="Z35" s="62" t="str">
        <f>IF(U35="","","SERPIFAI Score Integrity Method v1.0.0")</f>
      </c>
      <c r="AA35" s="85" t="str">
        <f>IF(AND(A35="",B35=""),"",IF(B35="","No",IF(OR(LOWER(TRIM(B35))="n/a",LOWER(TRIM(B35))="na",LOWER(TRIM(B35))="none",LOWER(TRIM(B35))="unknown",LOWER(TRIM(B35))="tbd",LOWER(TRIM(B35))="todo",LOWER(TRIM(B35))="placeholder",LOWER(TRIM(B35))="test",LOWER(TRIM(B35))="xxx",LOWER(TRIM(B35))="xx",LOWER(TRIM(B35))="x",LOWER(TRIM(B35))="-",LOWER(TRIM(B35))="--",LOWER(TRIM(B35))="---",LOWER(TRIM(B35))=".",LOWER(TRIM(B35))="..",LOWER(TRIM(B35))="...",LOWER(TRIM(B35))="?"),"No","Yes")))</f>
      </c>
      <c r="AB35" s="85" t="str">
        <f>IF(AND(A35="",B35=""),"",IF(OR(C35="Describe",C35="Rank",C35="Screen",C35="Prioritise",C35="Trigger review",C35="Allocate resources",C35="Enforce a gate",C35="Estimate probability"),"Yes","No"))</f>
      </c>
      <c r="AC35" s="85" t="str">
        <f>IF(AND(A35="",B35=""),"",IF(OR(E35="Yes",E35="No"),"Yes","No"))</f>
      </c>
      <c r="AD35" s="85" t="str">
        <f>IF(AND(A35="",B35=""),"",IF(OR(F35="Yes",F35="No"),"Yes","No"))</f>
      </c>
      <c r="AE35" s="85" t="str">
        <f>IF(AND(A35="",B35=""),"",IF(OR(G35="Yes",G35="No"),"Yes","No"))</f>
      </c>
      <c r="AF35" s="85" t="str">
        <f>IF(AND(A35="",B35=""),"",IF(OR(H35="Yes",H35="No"),"Yes","No"))</f>
      </c>
      <c r="AG35" s="85" t="str">
        <f>IF(AND(A35="",B35=""),"",IF(ABS(I35-100)&lt;0.0001,"Yes","No"))</f>
      </c>
      <c r="AH35" s="85" t="str">
        <f>IF(AND(A35="",B35=""),"",IF(OR(J35="Yes",J35="No",J35="Not applicable"),"Yes","No"))</f>
      </c>
      <c r="AI35" s="85" t="str">
        <f>IF(AND(A35="",B35=""),"",IF(OR(K35="Yes",K35="No"),"Yes","No"))</f>
      </c>
      <c r="AJ35" s="85" t="str">
        <f>IF(AND(A35="",B35=""),"",IF(OR(L35="Yes",L35="No",L35="Not applicable"),"Yes","No"))</f>
      </c>
      <c r="AK35" s="85" t="str">
        <f>IF(AND(A35="",B35=""),"",IF(OR(M35="Yes",M35="No"),"Yes","No"))</f>
      </c>
      <c r="AL35" s="85" t="str">
        <f>IF(AND(A35="",B35=""),"",IF(OR(N35="Yes",N35="No",N35="Not tested"),"Yes","No"))</f>
      </c>
      <c r="AM35" s="85" t="str">
        <f>IF(AND(A35="",B35=""),"",IF(OR(O35="Yes",O35="No"),"Yes","No"))</f>
      </c>
      <c r="AN35" s="85" t="str">
        <f>IF(AND(A35="",B35=""),"",IF(P35="","No",IF(OR(LOWER(TRIM(P35))="n/a",LOWER(TRIM(P35))="na",LOWER(TRIM(P35))="none",LOWER(TRIM(P35))="unknown",LOWER(TRIM(P35))="tbd",LOWER(TRIM(P35))="todo",LOWER(TRIM(P35))="placeholder",LOWER(TRIM(P35))="test",LOWER(TRIM(P35))="xxx",LOWER(TRIM(P35))="xx",LOWER(TRIM(P35))="x",LOWER(TRIM(P35))="-",LOWER(TRIM(P35))="--",LOWER(TRIM(P35))="---",LOWER(TRIM(P35))=".",LOWER(TRIM(P35))="..",LOWER(TRIM(P35))="...",LOWER(TRIM(P35))="?"),"No","Yes")))</f>
      </c>
      <c r="AO35" s="85" t="str">
        <f>IF(AND(A35="",B35=""),"",IF(Q35="","No",IF(OR(LOWER(TRIM(Q35))="n/a",LOWER(TRIM(Q35))="na",LOWER(TRIM(Q35))="none",LOWER(TRIM(Q35))="unknown",LOWER(TRIM(Q35))="tbd",LOWER(TRIM(Q35))="todo",LOWER(TRIM(Q35))="placeholder",LOWER(TRIM(Q35))="test",LOWER(TRIM(Q35))="xxx",LOWER(TRIM(Q35))="xx",LOWER(TRIM(Q35))="x",LOWER(TRIM(Q35))="-",LOWER(TRIM(Q35))="--",LOWER(TRIM(Q35))="---",LOWER(TRIM(Q35))=".",LOWER(TRIM(Q35))="..",LOWER(TRIM(Q35))="...",LOWER(TRIM(Q35))="?"),"No","Yes")))</f>
      </c>
      <c r="AP35" s="85" t="str">
        <f>IF(AND(A35="",B35=""),"",IF(OR(S35="Approved by the recorded reviewer",S35="Not approved"),"Yes","No"))</f>
      </c>
      <c r="AQ35" s="85" t="str">
        <f>IF(AND(A35="",B35=""),"",IF(K35="Yes","CRITICAL_GATE_FAILED_OR_MISSING",IF(J35="No","GATE_CONTRACT_NOT_DEFINED","COMPENSATION_RULE_UNSAFE")))</f>
      </c>
      <c r="AR35" s="85" t="str">
        <f>IF(AND(A35="",B35=""),"",IF(H35="No","WEIGHT_RATIONALE_MISSING",IF(AG35="No","WEIGHT_TOTAL_INVALID",IF(OR(M35="No",N35="Not tested"),"SENSITIVITY_NOT_TESTED","RANKING_UNSTABLE"))))</f>
      </c>
      <c r="AS35" s="85" t="str">
        <f>IF(AND(A35="",B35=""),"",IF(OR(AB35="No",AC35="No",AD35="No",AE35="No",AF35="No",AH35="No",AI35="No",AJ35="No",AK35="No",AL35="No",AM35="No",AP35="No"),"INVALID_CONTROLLED_INPUT",IF(OR(AA35="No",AN35="No",AO35="No"),"REQUIRED_TEXT_MISSING",IF(C35="Estimate probability","MODEL_PURPOSE_UNSUPPORTED",IF(O35="Yes","CONTRADICTION_REVIEW_REQUIRED",IF(E35="No","INPUTS_NOT_VISIBLE","EVIDENCE_STATES_NOT_DISCLOSED"))))))</f>
      </c>
      <c r="AT35" t="str">
        <f>IF(A35="","",COUNTIFS('Criteria Register'!$A$4:$A$504,A35,'Criteria Register'!$X$4:$X$504,"INVALID_CONTROLLED_INPUT")+COUNTIFS('Criteria Register'!$A$4:$A$504,A35,'Criteria Register'!$N$4:$N$504,"Invalid",'Criteria Register'!$X$4:$X$504,"VALID"))</f>
      </c>
      <c r="AU35" t="str">
        <f>IF(A35="","",COUNTIFS('Criteria Register'!$A$4:$A$504,A35,'Criteria Register'!$P$4:$P$504,"&lt;&gt;None",'Criteria Register'!$R$4:$R$504,"No",'Criteria Register'!$X$4:$X$504,"VALID"))</f>
      </c>
      <c r="AV35" t="str">
        <f>IF(A35="","",COUNTIFS('Criteria Register'!$A$4:$A$504,A35,'Criteria Register'!$S$4:$S$504,"Open",'Criteria Register'!$X$4:$X$504,"VALID"))</f>
      </c>
    </row>
    <row r="36">
      <c r="A36" s="93"/>
      <c r="B36" s="93"/>
      <c r="C36" s="93"/>
      <c r="D36" s="93"/>
      <c r="E36" s="93"/>
      <c r="F36" s="93"/>
      <c r="G36" s="93"/>
      <c r="H36" s="93"/>
      <c r="I36" s="74" t="str">
        <f>IF(A36="","",SUMIFS('Criteria Register'!$I$4:$I$504,'Criteria Register'!$A$4:$A$504,A36,'Criteria Register'!$X$4:$X$504,"VALID",'Criteria Register'!$N$4:$N$504,"&lt;&gt;Not applicable",'Criteria Register'!$N$4:$N$504,"&lt;&gt;Excluded with rationale",'Criteria Register'!$N$4:$N$504,"&lt;&gt;Invalid"))</f>
      </c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62" t="str">
        <f>IF(V36="","",IF(V36="DECOMPOSABLE_BOUNDED","Decomposable and bounded",IF(V36="MODEL_PURPOSE_UNSUPPORTED","Score not decision-ready",IF(V36="INPUTS_NOT_VISIBLE","Score not decision-ready",IF(V36="EVIDENCE_STATES_NOT_DISCLOSED","Score not decision-ready",IF(V36="MISSING_DATA_TREATMENT_UNSAFE","Missing-data treatment unsafe",IF(V36="CRITICAL_GATE_FAILED_OR_MISSING","Critical gate missing",IF(V36="GATE_CONTRACT_NOT_DEFINED","Critical gate missing",IF(V36="COMPENSATION_RULE_UNSAFE","Critical gate missing",IF(V36="WEIGHT_RATIONALE_MISSING","Sensitivity review required",IF(V36="WEIGHT_TOTAL_INVALID","Sensitivity review required",IF(V36="SENSITIVITY_NOT_TESTED","Sensitivity review required",IF(V36="RANKING_UNSTABLE","Sensitivity review required",IF(V36="CONTRADICTION_REVIEW_REQUIRED","Score not decision-ready",IF(V36="REQUIRED_TEXT_MISSING","Score not decision-ready",IF(V36="INVALID_CONTROLLED_INPUT","Score not decision-ready",IF(V36="INVALID_CRITERION_INPUT","Score not decision-ready","")))))))))))))))))</f>
      </c>
      <c r="V36" s="62" t="str">
        <f>IF(AND(A36="",B36=""),"",IF(OR(AB36="No",AC36="No",AD36="No",AE36="No",AF36="No",AH36="No",AI36="No",AJ36="No",AK36="No",AL36="No",AM36="No",AP36="No"),"INVALID_CONTROLLED_INPUT",IF(OR(AA36="No",AN36="No",AO36="No"),"REQUIRED_TEXT_MISSING",IF(AT36&gt;0,"INVALID_CRITERION_INPUT",IF(C36="Estimate probability","MODEL_PURPOSE_UNSUPPORTED",IF(OR(O36="Yes",AV36&gt;0),"CONTRADICTION_REVIEW_REQUIRED",IF(G36="No","MISSING_DATA_TREATMENT_UNSAFE",IF(OR(K36="Yes",AU36&gt;0),"CRITICAL_GATE_FAILED_OR_MISSING",IF(J36="No","GATE_CONTRACT_NOT_DEFINED",IF(L36="Yes","COMPENSATION_RULE_UNSAFE",IF(E36="No","INPUTS_NOT_VISIBLE",IF(F36="No","EVIDENCE_STATES_NOT_DISCLOSED",IF(H36="No","WEIGHT_RATIONALE_MISSING",IF(AG36="No","WEIGHT_TOTAL_INVALID",IF(OR(M36="No",N36="Not tested"),"SENSITIVITY_NOT_TESTED",IF(N36="Yes","RANKING_UNSTABLE","DECOMPOSABLE_BOUNDED"))))))))))))))))</f>
      </c>
      <c r="W36" s="62" t="str">
        <f>IF(V36="","",IF(V36="DECOMPOSABLE_BOUNDED","Use the score as one decision aid with the recorded model version, limitations and reopen condition.",IF(V36="MODEL_PURPOSE_UNSUPPORTED","Describe the model as a score or index unless predictive calibration is separately established.",IF(V36="INPUTS_NOT_VISIBLE","Use the current total only as a prompt for model reconstruction.",IF(V36="EVIDENCE_STATES_NOT_DISCLOSED","Use the current total only as a prompt for model reconstruction.",IF(V36="MISSING_DATA_TREATMENT_UNSAFE","State that the score is incomplete and identify the affected inputs.",IF(V36="CRITICAL_GATE_FAILED_OR_MISSING","Report the total only beside the failed or missing gate.",IF(V36="GATE_CONTRACT_NOT_DEFINED","Report the total only beside the failed or missing gate.",IF(V36="COMPENSATION_RULE_UNSAFE","Report the total only beside the failed or missing gate.",IF(V36="WEIGHT_RATIONALE_MISSING","Describe the baseline result as provisional and disclose the decisive assumptions.",IF(V36="WEIGHT_TOTAL_INVALID","Describe the baseline result as provisional and disclose the decisive assumptions.",IF(V36="SENSITIVITY_NOT_TESTED","Describe the baseline result as provisional and disclose the decisive assumptions.",IF(V36="RANKING_UNSTABLE","Describe the baseline result as provisional and disclose the decisive assumptions.",IF(V36="CONTRADICTION_REVIEW_REQUIRED","Preserve the score as provisional beside the contradiction.",IF(V36="REQUIRED_TEXT_MISSING","Complete the missing record.",IF(V36="INVALID_CONTROLLED_INPUT","Use only the controlled vocabulary.",IF(V36="INVALID_CRITERION_INPUT","Use the register only to identify and correct the invalid criteria.","")))))))))))))))))</f>
      </c>
      <c r="X36" s="62" t="str">
        <f>IF(V36="","",IF(V36="DECOMPOSABLE_BOUNDED","Do not present the total as evidence, certainty, probability or an automatic instruction.",IF(V36="MODEL_PURPOSE_UNSUPPORTED","Do not present the total as the probability of winning, failure or market response.",IF(V36="INPUTS_NOT_VISIBLE","Do not rank, allocate, approve or claim probability from the current score.",IF(V36="EVIDENCE_STATES_NOT_DISCLOSED","Do not rank, allocate, approve or claim probability from the current score.",IF(V36="MISSING_DATA_TREATMENT_UNSAFE","Do not replace missing knowledge with a neutral-looking number.",IF(V36="CRITICAL_GATE_FAILED_OR_MISSING","Do not let the weighted average override the critical condition.",IF(V36="GATE_CONTRACT_NOT_DEFINED","Do not let the weighted average override the critical condition.",IF(V36="COMPENSATION_RULE_UNSAFE","Do not let the weighted average override the critical condition.",IF(V36="WEIGHT_RATIONALE_MISSING","Do not treat the ranking as robust or use extra decimals to imply stability.",IF(V36="WEIGHT_TOTAL_INVALID","Do not treat the ranking as robust or use extra decimals to imply stability.",IF(V36="SENSITIVITY_NOT_TESTED","Do not treat the ranking as robust or use extra decimals to imply stability.",IF(V36="RANKING_UNSTABLE","Do not treat the ranking as robust or use extra decimals to imply stability.",IF(V36="CONTRADICTION_REVIEW_REQUIRED","Do not hide disagreement inside an average.",IF(V36="REQUIRED_TEXT_MISSING","Do not use a score without a meaningful decision, owner and reviewer.",IF(V36="INVALID_CONTROLLED_INPUT","Do not interpret outputs generated from unsupported categories.",IF(V36="INVALID_CRITERION_INPUT","Do not calculate, compare or interpret a model that contains invalid criterion inputs.","")))))))))))))))))</f>
      </c>
      <c r="Y36" s="62" t="str">
        <f>IF(V36="","",IF(V36="DECOMPOSABLE_BOUNDED","Proceed with the bounded interpretation and preserve the component record.",IF(V36="MODEL_PURPOSE_UNSUPPORTED","Use a validated predictive model or change the score purpose.",IF(V36="INPUTS_NOT_VISIBLE","Decompose and reconstruct the model before use.",IF(V36="EVIDENCE_STATES_NOT_DISCLOSED","Apply “Observed, Inferred and Unresolved Evidence” to every active input.",IF(V36="MISSING_DATA_TREATMENT_UNSAFE","Correct the treatment, obtain evidence or report a bounded range.",IF(V36="CRITICAL_GATE_FAILED_OR_MISSING","Define or resolve the veto, floor or cap before interpreting the total.",IF(V36="GATE_CONTRACT_NOT_DEFINED","Define or resolve the veto, floor or cap before interpreting the total.",IF(V36="COMPENSATION_RULE_UNSAFE","Define or resolve the veto, floor or cap before interpreting the total.",IF(V36="WEIGHT_RATIONALE_MISSING","Run and record the required sensitivity scenarios before acting.",IF(V36="WEIGHT_TOTAL_INVALID","Correct the active denominator and rerun the model.",IF(V36="SENSITIVITY_NOT_TESTED","Run and record the required sensitivity scenarios before acting.",IF(V36="RANKING_UNSTABLE","Treat the result as unstable and resolve the decisive assumptions.",IF(V36="CONTRADICTION_REVIEW_REQUIRED","Apply “How to Handle Contradictory Competitor Evidence” before final interpretation.",IF(V36="REQUIRED_TEXT_MISSING","Replace placeholders with the exact record.",IF(V36="INVALID_CONTROLLED_INPUT","Correct the invalid controlled input.",IF(V36="INVALID_CRITERION_INPUT","Correct the invalid criterion values; then recalculate the model and its active denominator.","")))))))))))))))))</f>
      </c>
      <c r="Z36" s="62" t="str">
        <f>IF(U36="","","SERPIFAI Score Integrity Method v1.0.0")</f>
      </c>
      <c r="AA36" s="85" t="str">
        <f>IF(AND(A36="",B36=""),"",IF(B36="","No",IF(OR(LOWER(TRIM(B36))="n/a",LOWER(TRIM(B36))="na",LOWER(TRIM(B36))="none",LOWER(TRIM(B36))="unknown",LOWER(TRIM(B36))="tbd",LOWER(TRIM(B36))="todo",LOWER(TRIM(B36))="placeholder",LOWER(TRIM(B36))="test",LOWER(TRIM(B36))="xxx",LOWER(TRIM(B36))="xx",LOWER(TRIM(B36))="x",LOWER(TRIM(B36))="-",LOWER(TRIM(B36))="--",LOWER(TRIM(B36))="---",LOWER(TRIM(B36))=".",LOWER(TRIM(B36))="..",LOWER(TRIM(B36))="...",LOWER(TRIM(B36))="?"),"No","Yes")))</f>
      </c>
      <c r="AB36" s="85" t="str">
        <f>IF(AND(A36="",B36=""),"",IF(OR(C36="Describe",C36="Rank",C36="Screen",C36="Prioritise",C36="Trigger review",C36="Allocate resources",C36="Enforce a gate",C36="Estimate probability"),"Yes","No"))</f>
      </c>
      <c r="AC36" s="85" t="str">
        <f>IF(AND(A36="",B36=""),"",IF(OR(E36="Yes",E36="No"),"Yes","No"))</f>
      </c>
      <c r="AD36" s="85" t="str">
        <f>IF(AND(A36="",B36=""),"",IF(OR(F36="Yes",F36="No"),"Yes","No"))</f>
      </c>
      <c r="AE36" s="85" t="str">
        <f>IF(AND(A36="",B36=""),"",IF(OR(G36="Yes",G36="No"),"Yes","No"))</f>
      </c>
      <c r="AF36" s="85" t="str">
        <f>IF(AND(A36="",B36=""),"",IF(OR(H36="Yes",H36="No"),"Yes","No"))</f>
      </c>
      <c r="AG36" s="85" t="str">
        <f>IF(AND(A36="",B36=""),"",IF(ABS(I36-100)&lt;0.0001,"Yes","No"))</f>
      </c>
      <c r="AH36" s="85" t="str">
        <f>IF(AND(A36="",B36=""),"",IF(OR(J36="Yes",J36="No",J36="Not applicable"),"Yes","No"))</f>
      </c>
      <c r="AI36" s="85" t="str">
        <f>IF(AND(A36="",B36=""),"",IF(OR(K36="Yes",K36="No"),"Yes","No"))</f>
      </c>
      <c r="AJ36" s="85" t="str">
        <f>IF(AND(A36="",B36=""),"",IF(OR(L36="Yes",L36="No",L36="Not applicable"),"Yes","No"))</f>
      </c>
      <c r="AK36" s="85" t="str">
        <f>IF(AND(A36="",B36=""),"",IF(OR(M36="Yes",M36="No"),"Yes","No"))</f>
      </c>
      <c r="AL36" s="85" t="str">
        <f>IF(AND(A36="",B36=""),"",IF(OR(N36="Yes",N36="No",N36="Not tested"),"Yes","No"))</f>
      </c>
      <c r="AM36" s="85" t="str">
        <f>IF(AND(A36="",B36=""),"",IF(OR(O36="Yes",O36="No"),"Yes","No"))</f>
      </c>
      <c r="AN36" s="85" t="str">
        <f>IF(AND(A36="",B36=""),"",IF(P36="","No",IF(OR(LOWER(TRIM(P36))="n/a",LOWER(TRIM(P36))="na",LOWER(TRIM(P36))="none",LOWER(TRIM(P36))="unknown",LOWER(TRIM(P36))="tbd",LOWER(TRIM(P36))="todo",LOWER(TRIM(P36))="placeholder",LOWER(TRIM(P36))="test",LOWER(TRIM(P36))="xxx",LOWER(TRIM(P36))="xx",LOWER(TRIM(P36))="x",LOWER(TRIM(P36))="-",LOWER(TRIM(P36))="--",LOWER(TRIM(P36))="---",LOWER(TRIM(P36))=".",LOWER(TRIM(P36))="..",LOWER(TRIM(P36))="...",LOWER(TRIM(P36))="?"),"No","Yes")))</f>
      </c>
      <c r="AO36" s="85" t="str">
        <f>IF(AND(A36="",B36=""),"",IF(Q36="","No",IF(OR(LOWER(TRIM(Q36))="n/a",LOWER(TRIM(Q36))="na",LOWER(TRIM(Q36))="none",LOWER(TRIM(Q36))="unknown",LOWER(TRIM(Q36))="tbd",LOWER(TRIM(Q36))="todo",LOWER(TRIM(Q36))="placeholder",LOWER(TRIM(Q36))="test",LOWER(TRIM(Q36))="xxx",LOWER(TRIM(Q36))="xx",LOWER(TRIM(Q36))="x",LOWER(TRIM(Q36))="-",LOWER(TRIM(Q36))="--",LOWER(TRIM(Q36))="---",LOWER(TRIM(Q36))=".",LOWER(TRIM(Q36))="..",LOWER(TRIM(Q36))="...",LOWER(TRIM(Q36))="?"),"No","Yes")))</f>
      </c>
      <c r="AP36" s="85" t="str">
        <f>IF(AND(A36="",B36=""),"",IF(OR(S36="Approved by the recorded reviewer",S36="Not approved"),"Yes","No"))</f>
      </c>
      <c r="AQ36" s="85" t="str">
        <f>IF(AND(A36="",B36=""),"",IF(K36="Yes","CRITICAL_GATE_FAILED_OR_MISSING",IF(J36="No","GATE_CONTRACT_NOT_DEFINED","COMPENSATION_RULE_UNSAFE")))</f>
      </c>
      <c r="AR36" s="85" t="str">
        <f>IF(AND(A36="",B36=""),"",IF(H36="No","WEIGHT_RATIONALE_MISSING",IF(AG36="No","WEIGHT_TOTAL_INVALID",IF(OR(M36="No",N36="Not tested"),"SENSITIVITY_NOT_TESTED","RANKING_UNSTABLE"))))</f>
      </c>
      <c r="AS36" s="85" t="str">
        <f>IF(AND(A36="",B36=""),"",IF(OR(AB36="No",AC36="No",AD36="No",AE36="No",AF36="No",AH36="No",AI36="No",AJ36="No",AK36="No",AL36="No",AM36="No",AP36="No"),"INVALID_CONTROLLED_INPUT",IF(OR(AA36="No",AN36="No",AO36="No"),"REQUIRED_TEXT_MISSING",IF(C36="Estimate probability","MODEL_PURPOSE_UNSUPPORTED",IF(O36="Yes","CONTRADICTION_REVIEW_REQUIRED",IF(E36="No","INPUTS_NOT_VISIBLE","EVIDENCE_STATES_NOT_DISCLOSED"))))))</f>
      </c>
      <c r="AT36" t="str">
        <f>IF(A36="","",COUNTIFS('Criteria Register'!$A$4:$A$504,A36,'Criteria Register'!$X$4:$X$504,"INVALID_CONTROLLED_INPUT")+COUNTIFS('Criteria Register'!$A$4:$A$504,A36,'Criteria Register'!$N$4:$N$504,"Invalid",'Criteria Register'!$X$4:$X$504,"VALID"))</f>
      </c>
      <c r="AU36" t="str">
        <f>IF(A36="","",COUNTIFS('Criteria Register'!$A$4:$A$504,A36,'Criteria Register'!$P$4:$P$504,"&lt;&gt;None",'Criteria Register'!$R$4:$R$504,"No",'Criteria Register'!$X$4:$X$504,"VALID"))</f>
      </c>
      <c r="AV36" t="str">
        <f>IF(A36="","",COUNTIFS('Criteria Register'!$A$4:$A$504,A36,'Criteria Register'!$S$4:$S$504,"Open",'Criteria Register'!$X$4:$X$504,"VALID"))</f>
      </c>
    </row>
    <row r="37">
      <c r="A37" s="93"/>
      <c r="B37" s="93"/>
      <c r="C37" s="93"/>
      <c r="D37" s="93"/>
      <c r="E37" s="93"/>
      <c r="F37" s="93"/>
      <c r="G37" s="93"/>
      <c r="H37" s="93"/>
      <c r="I37" s="74" t="str">
        <f>IF(A37="","",SUMIFS('Criteria Register'!$I$4:$I$504,'Criteria Register'!$A$4:$A$504,A37,'Criteria Register'!$X$4:$X$504,"VALID",'Criteria Register'!$N$4:$N$504,"&lt;&gt;Not applicable",'Criteria Register'!$N$4:$N$504,"&lt;&gt;Excluded with rationale",'Criteria Register'!$N$4:$N$504,"&lt;&gt;Invalid"))</f>
      </c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62" t="str">
        <f>IF(V37="","",IF(V37="DECOMPOSABLE_BOUNDED","Decomposable and bounded",IF(V37="MODEL_PURPOSE_UNSUPPORTED","Score not decision-ready",IF(V37="INPUTS_NOT_VISIBLE","Score not decision-ready",IF(V37="EVIDENCE_STATES_NOT_DISCLOSED","Score not decision-ready",IF(V37="MISSING_DATA_TREATMENT_UNSAFE","Missing-data treatment unsafe",IF(V37="CRITICAL_GATE_FAILED_OR_MISSING","Critical gate missing",IF(V37="GATE_CONTRACT_NOT_DEFINED","Critical gate missing",IF(V37="COMPENSATION_RULE_UNSAFE","Critical gate missing",IF(V37="WEIGHT_RATIONALE_MISSING","Sensitivity review required",IF(V37="WEIGHT_TOTAL_INVALID","Sensitivity review required",IF(V37="SENSITIVITY_NOT_TESTED","Sensitivity review required",IF(V37="RANKING_UNSTABLE","Sensitivity review required",IF(V37="CONTRADICTION_REVIEW_REQUIRED","Score not decision-ready",IF(V37="REQUIRED_TEXT_MISSING","Score not decision-ready",IF(V37="INVALID_CONTROLLED_INPUT","Score not decision-ready",IF(V37="INVALID_CRITERION_INPUT","Score not decision-ready","")))))))))))))))))</f>
      </c>
      <c r="V37" s="62" t="str">
        <f>IF(AND(A37="",B37=""),"",IF(OR(AB37="No",AC37="No",AD37="No",AE37="No",AF37="No",AH37="No",AI37="No",AJ37="No",AK37="No",AL37="No",AM37="No",AP37="No"),"INVALID_CONTROLLED_INPUT",IF(OR(AA37="No",AN37="No",AO37="No"),"REQUIRED_TEXT_MISSING",IF(AT37&gt;0,"INVALID_CRITERION_INPUT",IF(C37="Estimate probability","MODEL_PURPOSE_UNSUPPORTED",IF(OR(O37="Yes",AV37&gt;0),"CONTRADICTION_REVIEW_REQUIRED",IF(G37="No","MISSING_DATA_TREATMENT_UNSAFE",IF(OR(K37="Yes",AU37&gt;0),"CRITICAL_GATE_FAILED_OR_MISSING",IF(J37="No","GATE_CONTRACT_NOT_DEFINED",IF(L37="Yes","COMPENSATION_RULE_UNSAFE",IF(E37="No","INPUTS_NOT_VISIBLE",IF(F37="No","EVIDENCE_STATES_NOT_DISCLOSED",IF(H37="No","WEIGHT_RATIONALE_MISSING",IF(AG37="No","WEIGHT_TOTAL_INVALID",IF(OR(M37="No",N37="Not tested"),"SENSITIVITY_NOT_TESTED",IF(N37="Yes","RANKING_UNSTABLE","DECOMPOSABLE_BOUNDED"))))))))))))))))</f>
      </c>
      <c r="W37" s="62" t="str">
        <f>IF(V37="","",IF(V37="DECOMPOSABLE_BOUNDED","Use the score as one decision aid with the recorded model version, limitations and reopen condition.",IF(V37="MODEL_PURPOSE_UNSUPPORTED","Describe the model as a score or index unless predictive calibration is separately established.",IF(V37="INPUTS_NOT_VISIBLE","Use the current total only as a prompt for model reconstruction.",IF(V37="EVIDENCE_STATES_NOT_DISCLOSED","Use the current total only as a prompt for model reconstruction.",IF(V37="MISSING_DATA_TREATMENT_UNSAFE","State that the score is incomplete and identify the affected inputs.",IF(V37="CRITICAL_GATE_FAILED_OR_MISSING","Report the total only beside the failed or missing gate.",IF(V37="GATE_CONTRACT_NOT_DEFINED","Report the total only beside the failed or missing gate.",IF(V37="COMPENSATION_RULE_UNSAFE","Report the total only beside the failed or missing gate.",IF(V37="WEIGHT_RATIONALE_MISSING","Describe the baseline result as provisional and disclose the decisive assumptions.",IF(V37="WEIGHT_TOTAL_INVALID","Describe the baseline result as provisional and disclose the decisive assumptions.",IF(V37="SENSITIVITY_NOT_TESTED","Describe the baseline result as provisional and disclose the decisive assumptions.",IF(V37="RANKING_UNSTABLE","Describe the baseline result as provisional and disclose the decisive assumptions.",IF(V37="CONTRADICTION_REVIEW_REQUIRED","Preserve the score as provisional beside the contradiction.",IF(V37="REQUIRED_TEXT_MISSING","Complete the missing record.",IF(V37="INVALID_CONTROLLED_INPUT","Use only the controlled vocabulary.",IF(V37="INVALID_CRITERION_INPUT","Use the register only to identify and correct the invalid criteria.","")))))))))))))))))</f>
      </c>
      <c r="X37" s="62" t="str">
        <f>IF(V37="","",IF(V37="DECOMPOSABLE_BOUNDED","Do not present the total as evidence, certainty, probability or an automatic instruction.",IF(V37="MODEL_PURPOSE_UNSUPPORTED","Do not present the total as the probability of winning, failure or market response.",IF(V37="INPUTS_NOT_VISIBLE","Do not rank, allocate, approve or claim probability from the current score.",IF(V37="EVIDENCE_STATES_NOT_DISCLOSED","Do not rank, allocate, approve or claim probability from the current score.",IF(V37="MISSING_DATA_TREATMENT_UNSAFE","Do not replace missing knowledge with a neutral-looking number.",IF(V37="CRITICAL_GATE_FAILED_OR_MISSING","Do not let the weighted average override the critical condition.",IF(V37="GATE_CONTRACT_NOT_DEFINED","Do not let the weighted average override the critical condition.",IF(V37="COMPENSATION_RULE_UNSAFE","Do not let the weighted average override the critical condition.",IF(V37="WEIGHT_RATIONALE_MISSING","Do not treat the ranking as robust or use extra decimals to imply stability.",IF(V37="WEIGHT_TOTAL_INVALID","Do not treat the ranking as robust or use extra decimals to imply stability.",IF(V37="SENSITIVITY_NOT_TESTED","Do not treat the ranking as robust or use extra decimals to imply stability.",IF(V37="RANKING_UNSTABLE","Do not treat the ranking as robust or use extra decimals to imply stability.",IF(V37="CONTRADICTION_REVIEW_REQUIRED","Do not hide disagreement inside an average.",IF(V37="REQUIRED_TEXT_MISSING","Do not use a score without a meaningful decision, owner and reviewer.",IF(V37="INVALID_CONTROLLED_INPUT","Do not interpret outputs generated from unsupported categories.",IF(V37="INVALID_CRITERION_INPUT","Do not calculate, compare or interpret a model that contains invalid criterion inputs.","")))))))))))))))))</f>
      </c>
      <c r="Y37" s="62" t="str">
        <f>IF(V37="","",IF(V37="DECOMPOSABLE_BOUNDED","Proceed with the bounded interpretation and preserve the component record.",IF(V37="MODEL_PURPOSE_UNSUPPORTED","Use a validated predictive model or change the score purpose.",IF(V37="INPUTS_NOT_VISIBLE","Decompose and reconstruct the model before use.",IF(V37="EVIDENCE_STATES_NOT_DISCLOSED","Apply “Observed, Inferred and Unresolved Evidence” to every active input.",IF(V37="MISSING_DATA_TREATMENT_UNSAFE","Correct the treatment, obtain evidence or report a bounded range.",IF(V37="CRITICAL_GATE_FAILED_OR_MISSING","Define or resolve the veto, floor or cap before interpreting the total.",IF(V37="GATE_CONTRACT_NOT_DEFINED","Define or resolve the veto, floor or cap before interpreting the total.",IF(V37="COMPENSATION_RULE_UNSAFE","Define or resolve the veto, floor or cap before interpreting the total.",IF(V37="WEIGHT_RATIONALE_MISSING","Run and record the required sensitivity scenarios before acting.",IF(V37="WEIGHT_TOTAL_INVALID","Correct the active denominator and rerun the model.",IF(V37="SENSITIVITY_NOT_TESTED","Run and record the required sensitivity scenarios before acting.",IF(V37="RANKING_UNSTABLE","Treat the result as unstable and resolve the decisive assumptions.",IF(V37="CONTRADICTION_REVIEW_REQUIRED","Apply “How to Handle Contradictory Competitor Evidence” before final interpretation.",IF(V37="REQUIRED_TEXT_MISSING","Replace placeholders with the exact record.",IF(V37="INVALID_CONTROLLED_INPUT","Correct the invalid controlled input.",IF(V37="INVALID_CRITERION_INPUT","Correct the invalid criterion values; then recalculate the model and its active denominator.","")))))))))))))))))</f>
      </c>
      <c r="Z37" s="62" t="str">
        <f>IF(U37="","","SERPIFAI Score Integrity Method v1.0.0")</f>
      </c>
      <c r="AA37" s="85" t="str">
        <f>IF(AND(A37="",B37=""),"",IF(B37="","No",IF(OR(LOWER(TRIM(B37))="n/a",LOWER(TRIM(B37))="na",LOWER(TRIM(B37))="none",LOWER(TRIM(B37))="unknown",LOWER(TRIM(B37))="tbd",LOWER(TRIM(B37))="todo",LOWER(TRIM(B37))="placeholder",LOWER(TRIM(B37))="test",LOWER(TRIM(B37))="xxx",LOWER(TRIM(B37))="xx",LOWER(TRIM(B37))="x",LOWER(TRIM(B37))="-",LOWER(TRIM(B37))="--",LOWER(TRIM(B37))="---",LOWER(TRIM(B37))=".",LOWER(TRIM(B37))="..",LOWER(TRIM(B37))="...",LOWER(TRIM(B37))="?"),"No","Yes")))</f>
      </c>
      <c r="AB37" s="85" t="str">
        <f>IF(AND(A37="",B37=""),"",IF(OR(C37="Describe",C37="Rank",C37="Screen",C37="Prioritise",C37="Trigger review",C37="Allocate resources",C37="Enforce a gate",C37="Estimate probability"),"Yes","No"))</f>
      </c>
      <c r="AC37" s="85" t="str">
        <f>IF(AND(A37="",B37=""),"",IF(OR(E37="Yes",E37="No"),"Yes","No"))</f>
      </c>
      <c r="AD37" s="85" t="str">
        <f>IF(AND(A37="",B37=""),"",IF(OR(F37="Yes",F37="No"),"Yes","No"))</f>
      </c>
      <c r="AE37" s="85" t="str">
        <f>IF(AND(A37="",B37=""),"",IF(OR(G37="Yes",G37="No"),"Yes","No"))</f>
      </c>
      <c r="AF37" s="85" t="str">
        <f>IF(AND(A37="",B37=""),"",IF(OR(H37="Yes",H37="No"),"Yes","No"))</f>
      </c>
      <c r="AG37" s="85" t="str">
        <f>IF(AND(A37="",B37=""),"",IF(ABS(I37-100)&lt;0.0001,"Yes","No"))</f>
      </c>
      <c r="AH37" s="85" t="str">
        <f>IF(AND(A37="",B37=""),"",IF(OR(J37="Yes",J37="No",J37="Not applicable"),"Yes","No"))</f>
      </c>
      <c r="AI37" s="85" t="str">
        <f>IF(AND(A37="",B37=""),"",IF(OR(K37="Yes",K37="No"),"Yes","No"))</f>
      </c>
      <c r="AJ37" s="85" t="str">
        <f>IF(AND(A37="",B37=""),"",IF(OR(L37="Yes",L37="No",L37="Not applicable"),"Yes","No"))</f>
      </c>
      <c r="AK37" s="85" t="str">
        <f>IF(AND(A37="",B37=""),"",IF(OR(M37="Yes",M37="No"),"Yes","No"))</f>
      </c>
      <c r="AL37" s="85" t="str">
        <f>IF(AND(A37="",B37=""),"",IF(OR(N37="Yes",N37="No",N37="Not tested"),"Yes","No"))</f>
      </c>
      <c r="AM37" s="85" t="str">
        <f>IF(AND(A37="",B37=""),"",IF(OR(O37="Yes",O37="No"),"Yes","No"))</f>
      </c>
      <c r="AN37" s="85" t="str">
        <f>IF(AND(A37="",B37=""),"",IF(P37="","No",IF(OR(LOWER(TRIM(P37))="n/a",LOWER(TRIM(P37))="na",LOWER(TRIM(P37))="none",LOWER(TRIM(P37))="unknown",LOWER(TRIM(P37))="tbd",LOWER(TRIM(P37))="todo",LOWER(TRIM(P37))="placeholder",LOWER(TRIM(P37))="test",LOWER(TRIM(P37))="xxx",LOWER(TRIM(P37))="xx",LOWER(TRIM(P37))="x",LOWER(TRIM(P37))="-",LOWER(TRIM(P37))="--",LOWER(TRIM(P37))="---",LOWER(TRIM(P37))=".",LOWER(TRIM(P37))="..",LOWER(TRIM(P37))="...",LOWER(TRIM(P37))="?"),"No","Yes")))</f>
      </c>
      <c r="AO37" s="85" t="str">
        <f>IF(AND(A37="",B37=""),"",IF(Q37="","No",IF(OR(LOWER(TRIM(Q37))="n/a",LOWER(TRIM(Q37))="na",LOWER(TRIM(Q37))="none",LOWER(TRIM(Q37))="unknown",LOWER(TRIM(Q37))="tbd",LOWER(TRIM(Q37))="todo",LOWER(TRIM(Q37))="placeholder",LOWER(TRIM(Q37))="test",LOWER(TRIM(Q37))="xxx",LOWER(TRIM(Q37))="xx",LOWER(TRIM(Q37))="x",LOWER(TRIM(Q37))="-",LOWER(TRIM(Q37))="--",LOWER(TRIM(Q37))="---",LOWER(TRIM(Q37))=".",LOWER(TRIM(Q37))="..",LOWER(TRIM(Q37))="...",LOWER(TRIM(Q37))="?"),"No","Yes")))</f>
      </c>
      <c r="AP37" s="85" t="str">
        <f>IF(AND(A37="",B37=""),"",IF(OR(S37="Approved by the recorded reviewer",S37="Not approved"),"Yes","No"))</f>
      </c>
      <c r="AQ37" s="85" t="str">
        <f>IF(AND(A37="",B37=""),"",IF(K37="Yes","CRITICAL_GATE_FAILED_OR_MISSING",IF(J37="No","GATE_CONTRACT_NOT_DEFINED","COMPENSATION_RULE_UNSAFE")))</f>
      </c>
      <c r="AR37" s="85" t="str">
        <f>IF(AND(A37="",B37=""),"",IF(H37="No","WEIGHT_RATIONALE_MISSING",IF(AG37="No","WEIGHT_TOTAL_INVALID",IF(OR(M37="No",N37="Not tested"),"SENSITIVITY_NOT_TESTED","RANKING_UNSTABLE"))))</f>
      </c>
      <c r="AS37" s="85" t="str">
        <f>IF(AND(A37="",B37=""),"",IF(OR(AB37="No",AC37="No",AD37="No",AE37="No",AF37="No",AH37="No",AI37="No",AJ37="No",AK37="No",AL37="No",AM37="No",AP37="No"),"INVALID_CONTROLLED_INPUT",IF(OR(AA37="No",AN37="No",AO37="No"),"REQUIRED_TEXT_MISSING",IF(C37="Estimate probability","MODEL_PURPOSE_UNSUPPORTED",IF(O37="Yes","CONTRADICTION_REVIEW_REQUIRED",IF(E37="No","INPUTS_NOT_VISIBLE","EVIDENCE_STATES_NOT_DISCLOSED"))))))</f>
      </c>
      <c r="AT37" t="str">
        <f>IF(A37="","",COUNTIFS('Criteria Register'!$A$4:$A$504,A37,'Criteria Register'!$X$4:$X$504,"INVALID_CONTROLLED_INPUT")+COUNTIFS('Criteria Register'!$A$4:$A$504,A37,'Criteria Register'!$N$4:$N$504,"Invalid",'Criteria Register'!$X$4:$X$504,"VALID"))</f>
      </c>
      <c r="AU37" t="str">
        <f>IF(A37="","",COUNTIFS('Criteria Register'!$A$4:$A$504,A37,'Criteria Register'!$P$4:$P$504,"&lt;&gt;None",'Criteria Register'!$R$4:$R$504,"No",'Criteria Register'!$X$4:$X$504,"VALID"))</f>
      </c>
      <c r="AV37" t="str">
        <f>IF(A37="","",COUNTIFS('Criteria Register'!$A$4:$A$504,A37,'Criteria Register'!$S$4:$S$504,"Open",'Criteria Register'!$X$4:$X$504,"VALID"))</f>
      </c>
    </row>
    <row r="38">
      <c r="A38" s="93"/>
      <c r="B38" s="93"/>
      <c r="C38" s="93"/>
      <c r="D38" s="93"/>
      <c r="E38" s="93"/>
      <c r="F38" s="93"/>
      <c r="G38" s="93"/>
      <c r="H38" s="93"/>
      <c r="I38" s="74" t="str">
        <f>IF(A38="","",SUMIFS('Criteria Register'!$I$4:$I$504,'Criteria Register'!$A$4:$A$504,A38,'Criteria Register'!$X$4:$X$504,"VALID",'Criteria Register'!$N$4:$N$504,"&lt;&gt;Not applicable",'Criteria Register'!$N$4:$N$504,"&lt;&gt;Excluded with rationale",'Criteria Register'!$N$4:$N$504,"&lt;&gt;Invalid"))</f>
      </c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62" t="str">
        <f>IF(V38="","",IF(V38="DECOMPOSABLE_BOUNDED","Decomposable and bounded",IF(V38="MODEL_PURPOSE_UNSUPPORTED","Score not decision-ready",IF(V38="INPUTS_NOT_VISIBLE","Score not decision-ready",IF(V38="EVIDENCE_STATES_NOT_DISCLOSED","Score not decision-ready",IF(V38="MISSING_DATA_TREATMENT_UNSAFE","Missing-data treatment unsafe",IF(V38="CRITICAL_GATE_FAILED_OR_MISSING","Critical gate missing",IF(V38="GATE_CONTRACT_NOT_DEFINED","Critical gate missing",IF(V38="COMPENSATION_RULE_UNSAFE","Critical gate missing",IF(V38="WEIGHT_RATIONALE_MISSING","Sensitivity review required",IF(V38="WEIGHT_TOTAL_INVALID","Sensitivity review required",IF(V38="SENSITIVITY_NOT_TESTED","Sensitivity review required",IF(V38="RANKING_UNSTABLE","Sensitivity review required",IF(V38="CONTRADICTION_REVIEW_REQUIRED","Score not decision-ready",IF(V38="REQUIRED_TEXT_MISSING","Score not decision-ready",IF(V38="INVALID_CONTROLLED_INPUT","Score not decision-ready",IF(V38="INVALID_CRITERION_INPUT","Score not decision-ready","")))))))))))))))))</f>
      </c>
      <c r="V38" s="62" t="str">
        <f>IF(AND(A38="",B38=""),"",IF(OR(AB38="No",AC38="No",AD38="No",AE38="No",AF38="No",AH38="No",AI38="No",AJ38="No",AK38="No",AL38="No",AM38="No",AP38="No"),"INVALID_CONTROLLED_INPUT",IF(OR(AA38="No",AN38="No",AO38="No"),"REQUIRED_TEXT_MISSING",IF(AT38&gt;0,"INVALID_CRITERION_INPUT",IF(C38="Estimate probability","MODEL_PURPOSE_UNSUPPORTED",IF(OR(O38="Yes",AV38&gt;0),"CONTRADICTION_REVIEW_REQUIRED",IF(G38="No","MISSING_DATA_TREATMENT_UNSAFE",IF(OR(K38="Yes",AU38&gt;0),"CRITICAL_GATE_FAILED_OR_MISSING",IF(J38="No","GATE_CONTRACT_NOT_DEFINED",IF(L38="Yes","COMPENSATION_RULE_UNSAFE",IF(E38="No","INPUTS_NOT_VISIBLE",IF(F38="No","EVIDENCE_STATES_NOT_DISCLOSED",IF(H38="No","WEIGHT_RATIONALE_MISSING",IF(AG38="No","WEIGHT_TOTAL_INVALID",IF(OR(M38="No",N38="Not tested"),"SENSITIVITY_NOT_TESTED",IF(N38="Yes","RANKING_UNSTABLE","DECOMPOSABLE_BOUNDED"))))))))))))))))</f>
      </c>
      <c r="W38" s="62" t="str">
        <f>IF(V38="","",IF(V38="DECOMPOSABLE_BOUNDED","Use the score as one decision aid with the recorded model version, limitations and reopen condition.",IF(V38="MODEL_PURPOSE_UNSUPPORTED","Describe the model as a score or index unless predictive calibration is separately established.",IF(V38="INPUTS_NOT_VISIBLE","Use the current total only as a prompt for model reconstruction.",IF(V38="EVIDENCE_STATES_NOT_DISCLOSED","Use the current total only as a prompt for model reconstruction.",IF(V38="MISSING_DATA_TREATMENT_UNSAFE","State that the score is incomplete and identify the affected inputs.",IF(V38="CRITICAL_GATE_FAILED_OR_MISSING","Report the total only beside the failed or missing gate.",IF(V38="GATE_CONTRACT_NOT_DEFINED","Report the total only beside the failed or missing gate.",IF(V38="COMPENSATION_RULE_UNSAFE","Report the total only beside the failed or missing gate.",IF(V38="WEIGHT_RATIONALE_MISSING","Describe the baseline result as provisional and disclose the decisive assumptions.",IF(V38="WEIGHT_TOTAL_INVALID","Describe the baseline result as provisional and disclose the decisive assumptions.",IF(V38="SENSITIVITY_NOT_TESTED","Describe the baseline result as provisional and disclose the decisive assumptions.",IF(V38="RANKING_UNSTABLE","Describe the baseline result as provisional and disclose the decisive assumptions.",IF(V38="CONTRADICTION_REVIEW_REQUIRED","Preserve the score as provisional beside the contradiction.",IF(V38="REQUIRED_TEXT_MISSING","Complete the missing record.",IF(V38="INVALID_CONTROLLED_INPUT","Use only the controlled vocabulary.",IF(V38="INVALID_CRITERION_INPUT","Use the register only to identify and correct the invalid criteria.","")))))))))))))))))</f>
      </c>
      <c r="X38" s="62" t="str">
        <f>IF(V38="","",IF(V38="DECOMPOSABLE_BOUNDED","Do not present the total as evidence, certainty, probability or an automatic instruction.",IF(V38="MODEL_PURPOSE_UNSUPPORTED","Do not present the total as the probability of winning, failure or market response.",IF(V38="INPUTS_NOT_VISIBLE","Do not rank, allocate, approve or claim probability from the current score.",IF(V38="EVIDENCE_STATES_NOT_DISCLOSED","Do not rank, allocate, approve or claim probability from the current score.",IF(V38="MISSING_DATA_TREATMENT_UNSAFE","Do not replace missing knowledge with a neutral-looking number.",IF(V38="CRITICAL_GATE_FAILED_OR_MISSING","Do not let the weighted average override the critical condition.",IF(V38="GATE_CONTRACT_NOT_DEFINED","Do not let the weighted average override the critical condition.",IF(V38="COMPENSATION_RULE_UNSAFE","Do not let the weighted average override the critical condition.",IF(V38="WEIGHT_RATIONALE_MISSING","Do not treat the ranking as robust or use extra decimals to imply stability.",IF(V38="WEIGHT_TOTAL_INVALID","Do not treat the ranking as robust or use extra decimals to imply stability.",IF(V38="SENSITIVITY_NOT_TESTED","Do not treat the ranking as robust or use extra decimals to imply stability.",IF(V38="RANKING_UNSTABLE","Do not treat the ranking as robust or use extra decimals to imply stability.",IF(V38="CONTRADICTION_REVIEW_REQUIRED","Do not hide disagreement inside an average.",IF(V38="REQUIRED_TEXT_MISSING","Do not use a score without a meaningful decision, owner and reviewer.",IF(V38="INVALID_CONTROLLED_INPUT","Do not interpret outputs generated from unsupported categories.",IF(V38="INVALID_CRITERION_INPUT","Do not calculate, compare or interpret a model that contains invalid criterion inputs.","")))))))))))))))))</f>
      </c>
      <c r="Y38" s="62" t="str">
        <f>IF(V38="","",IF(V38="DECOMPOSABLE_BOUNDED","Proceed with the bounded interpretation and preserve the component record.",IF(V38="MODEL_PURPOSE_UNSUPPORTED","Use a validated predictive model or change the score purpose.",IF(V38="INPUTS_NOT_VISIBLE","Decompose and reconstruct the model before use.",IF(V38="EVIDENCE_STATES_NOT_DISCLOSED","Apply “Observed, Inferred and Unresolved Evidence” to every active input.",IF(V38="MISSING_DATA_TREATMENT_UNSAFE","Correct the treatment, obtain evidence or report a bounded range.",IF(V38="CRITICAL_GATE_FAILED_OR_MISSING","Define or resolve the veto, floor or cap before interpreting the total.",IF(V38="GATE_CONTRACT_NOT_DEFINED","Define or resolve the veto, floor or cap before interpreting the total.",IF(V38="COMPENSATION_RULE_UNSAFE","Define or resolve the veto, floor or cap before interpreting the total.",IF(V38="WEIGHT_RATIONALE_MISSING","Run and record the required sensitivity scenarios before acting.",IF(V38="WEIGHT_TOTAL_INVALID","Correct the active denominator and rerun the model.",IF(V38="SENSITIVITY_NOT_TESTED","Run and record the required sensitivity scenarios before acting.",IF(V38="RANKING_UNSTABLE","Treat the result as unstable and resolve the decisive assumptions.",IF(V38="CONTRADICTION_REVIEW_REQUIRED","Apply “How to Handle Contradictory Competitor Evidence” before final interpretation.",IF(V38="REQUIRED_TEXT_MISSING","Replace placeholders with the exact record.",IF(V38="INVALID_CONTROLLED_INPUT","Correct the invalid controlled input.",IF(V38="INVALID_CRITERION_INPUT","Correct the invalid criterion values; then recalculate the model and its active denominator.","")))))))))))))))))</f>
      </c>
      <c r="Z38" s="62" t="str">
        <f>IF(U38="","","SERPIFAI Score Integrity Method v1.0.0")</f>
      </c>
      <c r="AA38" s="85" t="str">
        <f>IF(AND(A38="",B38=""),"",IF(B38="","No",IF(OR(LOWER(TRIM(B38))="n/a",LOWER(TRIM(B38))="na",LOWER(TRIM(B38))="none",LOWER(TRIM(B38))="unknown",LOWER(TRIM(B38))="tbd",LOWER(TRIM(B38))="todo",LOWER(TRIM(B38))="placeholder",LOWER(TRIM(B38))="test",LOWER(TRIM(B38))="xxx",LOWER(TRIM(B38))="xx",LOWER(TRIM(B38))="x",LOWER(TRIM(B38))="-",LOWER(TRIM(B38))="--",LOWER(TRIM(B38))="---",LOWER(TRIM(B38))=".",LOWER(TRIM(B38))="..",LOWER(TRIM(B38))="...",LOWER(TRIM(B38))="?"),"No","Yes")))</f>
      </c>
      <c r="AB38" s="85" t="str">
        <f>IF(AND(A38="",B38=""),"",IF(OR(C38="Describe",C38="Rank",C38="Screen",C38="Prioritise",C38="Trigger review",C38="Allocate resources",C38="Enforce a gate",C38="Estimate probability"),"Yes","No"))</f>
      </c>
      <c r="AC38" s="85" t="str">
        <f>IF(AND(A38="",B38=""),"",IF(OR(E38="Yes",E38="No"),"Yes","No"))</f>
      </c>
      <c r="AD38" s="85" t="str">
        <f>IF(AND(A38="",B38=""),"",IF(OR(F38="Yes",F38="No"),"Yes","No"))</f>
      </c>
      <c r="AE38" s="85" t="str">
        <f>IF(AND(A38="",B38=""),"",IF(OR(G38="Yes",G38="No"),"Yes","No"))</f>
      </c>
      <c r="AF38" s="85" t="str">
        <f>IF(AND(A38="",B38=""),"",IF(OR(H38="Yes",H38="No"),"Yes","No"))</f>
      </c>
      <c r="AG38" s="85" t="str">
        <f>IF(AND(A38="",B38=""),"",IF(ABS(I38-100)&lt;0.0001,"Yes","No"))</f>
      </c>
      <c r="AH38" s="85" t="str">
        <f>IF(AND(A38="",B38=""),"",IF(OR(J38="Yes",J38="No",J38="Not applicable"),"Yes","No"))</f>
      </c>
      <c r="AI38" s="85" t="str">
        <f>IF(AND(A38="",B38=""),"",IF(OR(K38="Yes",K38="No"),"Yes","No"))</f>
      </c>
      <c r="AJ38" s="85" t="str">
        <f>IF(AND(A38="",B38=""),"",IF(OR(L38="Yes",L38="No",L38="Not applicable"),"Yes","No"))</f>
      </c>
      <c r="AK38" s="85" t="str">
        <f>IF(AND(A38="",B38=""),"",IF(OR(M38="Yes",M38="No"),"Yes","No"))</f>
      </c>
      <c r="AL38" s="85" t="str">
        <f>IF(AND(A38="",B38=""),"",IF(OR(N38="Yes",N38="No",N38="Not tested"),"Yes","No"))</f>
      </c>
      <c r="AM38" s="85" t="str">
        <f>IF(AND(A38="",B38=""),"",IF(OR(O38="Yes",O38="No"),"Yes","No"))</f>
      </c>
      <c r="AN38" s="85" t="str">
        <f>IF(AND(A38="",B38=""),"",IF(P38="","No",IF(OR(LOWER(TRIM(P38))="n/a",LOWER(TRIM(P38))="na",LOWER(TRIM(P38))="none",LOWER(TRIM(P38))="unknown",LOWER(TRIM(P38))="tbd",LOWER(TRIM(P38))="todo",LOWER(TRIM(P38))="placeholder",LOWER(TRIM(P38))="test",LOWER(TRIM(P38))="xxx",LOWER(TRIM(P38))="xx",LOWER(TRIM(P38))="x",LOWER(TRIM(P38))="-",LOWER(TRIM(P38))="--",LOWER(TRIM(P38))="---",LOWER(TRIM(P38))=".",LOWER(TRIM(P38))="..",LOWER(TRIM(P38))="...",LOWER(TRIM(P38))="?"),"No","Yes")))</f>
      </c>
      <c r="AO38" s="85" t="str">
        <f>IF(AND(A38="",B38=""),"",IF(Q38="","No",IF(OR(LOWER(TRIM(Q38))="n/a",LOWER(TRIM(Q38))="na",LOWER(TRIM(Q38))="none",LOWER(TRIM(Q38))="unknown",LOWER(TRIM(Q38))="tbd",LOWER(TRIM(Q38))="todo",LOWER(TRIM(Q38))="placeholder",LOWER(TRIM(Q38))="test",LOWER(TRIM(Q38))="xxx",LOWER(TRIM(Q38))="xx",LOWER(TRIM(Q38))="x",LOWER(TRIM(Q38))="-",LOWER(TRIM(Q38))="--",LOWER(TRIM(Q38))="---",LOWER(TRIM(Q38))=".",LOWER(TRIM(Q38))="..",LOWER(TRIM(Q38))="...",LOWER(TRIM(Q38))="?"),"No","Yes")))</f>
      </c>
      <c r="AP38" s="85" t="str">
        <f>IF(AND(A38="",B38=""),"",IF(OR(S38="Approved by the recorded reviewer",S38="Not approved"),"Yes","No"))</f>
      </c>
      <c r="AQ38" s="85" t="str">
        <f>IF(AND(A38="",B38=""),"",IF(K38="Yes","CRITICAL_GATE_FAILED_OR_MISSING",IF(J38="No","GATE_CONTRACT_NOT_DEFINED","COMPENSATION_RULE_UNSAFE")))</f>
      </c>
      <c r="AR38" s="85" t="str">
        <f>IF(AND(A38="",B38=""),"",IF(H38="No","WEIGHT_RATIONALE_MISSING",IF(AG38="No","WEIGHT_TOTAL_INVALID",IF(OR(M38="No",N38="Not tested"),"SENSITIVITY_NOT_TESTED","RANKING_UNSTABLE"))))</f>
      </c>
      <c r="AS38" s="85" t="str">
        <f>IF(AND(A38="",B38=""),"",IF(OR(AB38="No",AC38="No",AD38="No",AE38="No",AF38="No",AH38="No",AI38="No",AJ38="No",AK38="No",AL38="No",AM38="No",AP38="No"),"INVALID_CONTROLLED_INPUT",IF(OR(AA38="No",AN38="No",AO38="No"),"REQUIRED_TEXT_MISSING",IF(C38="Estimate probability","MODEL_PURPOSE_UNSUPPORTED",IF(O38="Yes","CONTRADICTION_REVIEW_REQUIRED",IF(E38="No","INPUTS_NOT_VISIBLE","EVIDENCE_STATES_NOT_DISCLOSED"))))))</f>
      </c>
      <c r="AT38" t="str">
        <f>IF(A38="","",COUNTIFS('Criteria Register'!$A$4:$A$504,A38,'Criteria Register'!$X$4:$X$504,"INVALID_CONTROLLED_INPUT")+COUNTIFS('Criteria Register'!$A$4:$A$504,A38,'Criteria Register'!$N$4:$N$504,"Invalid",'Criteria Register'!$X$4:$X$504,"VALID"))</f>
      </c>
      <c r="AU38" t="str">
        <f>IF(A38="","",COUNTIFS('Criteria Register'!$A$4:$A$504,A38,'Criteria Register'!$P$4:$P$504,"&lt;&gt;None",'Criteria Register'!$R$4:$R$504,"No",'Criteria Register'!$X$4:$X$504,"VALID"))</f>
      </c>
      <c r="AV38" t="str">
        <f>IF(A38="","",COUNTIFS('Criteria Register'!$A$4:$A$504,A38,'Criteria Register'!$S$4:$S$504,"Open",'Criteria Register'!$X$4:$X$504,"VALID"))</f>
      </c>
    </row>
    <row r="39">
      <c r="A39" s="93"/>
      <c r="B39" s="93"/>
      <c r="C39" s="93"/>
      <c r="D39" s="93"/>
      <c r="E39" s="93"/>
      <c r="F39" s="93"/>
      <c r="G39" s="93"/>
      <c r="H39" s="93"/>
      <c r="I39" s="74" t="str">
        <f>IF(A39="","",SUMIFS('Criteria Register'!$I$4:$I$504,'Criteria Register'!$A$4:$A$504,A39,'Criteria Register'!$X$4:$X$504,"VALID",'Criteria Register'!$N$4:$N$504,"&lt;&gt;Not applicable",'Criteria Register'!$N$4:$N$504,"&lt;&gt;Excluded with rationale",'Criteria Register'!$N$4:$N$504,"&lt;&gt;Invalid"))</f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62" t="str">
        <f>IF(V39="","",IF(V39="DECOMPOSABLE_BOUNDED","Decomposable and bounded",IF(V39="MODEL_PURPOSE_UNSUPPORTED","Score not decision-ready",IF(V39="INPUTS_NOT_VISIBLE","Score not decision-ready",IF(V39="EVIDENCE_STATES_NOT_DISCLOSED","Score not decision-ready",IF(V39="MISSING_DATA_TREATMENT_UNSAFE","Missing-data treatment unsafe",IF(V39="CRITICAL_GATE_FAILED_OR_MISSING","Critical gate missing",IF(V39="GATE_CONTRACT_NOT_DEFINED","Critical gate missing",IF(V39="COMPENSATION_RULE_UNSAFE","Critical gate missing",IF(V39="WEIGHT_RATIONALE_MISSING","Sensitivity review required",IF(V39="WEIGHT_TOTAL_INVALID","Sensitivity review required",IF(V39="SENSITIVITY_NOT_TESTED","Sensitivity review required",IF(V39="RANKING_UNSTABLE","Sensitivity review required",IF(V39="CONTRADICTION_REVIEW_REQUIRED","Score not decision-ready",IF(V39="REQUIRED_TEXT_MISSING","Score not decision-ready",IF(V39="INVALID_CONTROLLED_INPUT","Score not decision-ready",IF(V39="INVALID_CRITERION_INPUT","Score not decision-ready","")))))))))))))))))</f>
      </c>
      <c r="V39" s="62" t="str">
        <f>IF(AND(A39="",B39=""),"",IF(OR(AB39="No",AC39="No",AD39="No",AE39="No",AF39="No",AH39="No",AI39="No",AJ39="No",AK39="No",AL39="No",AM39="No",AP39="No"),"INVALID_CONTROLLED_INPUT",IF(OR(AA39="No",AN39="No",AO39="No"),"REQUIRED_TEXT_MISSING",IF(AT39&gt;0,"INVALID_CRITERION_INPUT",IF(C39="Estimate probability","MODEL_PURPOSE_UNSUPPORTED",IF(OR(O39="Yes",AV39&gt;0),"CONTRADICTION_REVIEW_REQUIRED",IF(G39="No","MISSING_DATA_TREATMENT_UNSAFE",IF(OR(K39="Yes",AU39&gt;0),"CRITICAL_GATE_FAILED_OR_MISSING",IF(J39="No","GATE_CONTRACT_NOT_DEFINED",IF(L39="Yes","COMPENSATION_RULE_UNSAFE",IF(E39="No","INPUTS_NOT_VISIBLE",IF(F39="No","EVIDENCE_STATES_NOT_DISCLOSED",IF(H39="No","WEIGHT_RATIONALE_MISSING",IF(AG39="No","WEIGHT_TOTAL_INVALID",IF(OR(M39="No",N39="Not tested"),"SENSITIVITY_NOT_TESTED",IF(N39="Yes","RANKING_UNSTABLE","DECOMPOSABLE_BOUNDED"))))))))))))))))</f>
      </c>
      <c r="W39" s="62" t="str">
        <f>IF(V39="","",IF(V39="DECOMPOSABLE_BOUNDED","Use the score as one decision aid with the recorded model version, limitations and reopen condition.",IF(V39="MODEL_PURPOSE_UNSUPPORTED","Describe the model as a score or index unless predictive calibration is separately established.",IF(V39="INPUTS_NOT_VISIBLE","Use the current total only as a prompt for model reconstruction.",IF(V39="EVIDENCE_STATES_NOT_DISCLOSED","Use the current total only as a prompt for model reconstruction.",IF(V39="MISSING_DATA_TREATMENT_UNSAFE","State that the score is incomplete and identify the affected inputs.",IF(V39="CRITICAL_GATE_FAILED_OR_MISSING","Report the total only beside the failed or missing gate.",IF(V39="GATE_CONTRACT_NOT_DEFINED","Report the total only beside the failed or missing gate.",IF(V39="COMPENSATION_RULE_UNSAFE","Report the total only beside the failed or missing gate.",IF(V39="WEIGHT_RATIONALE_MISSING","Describe the baseline result as provisional and disclose the decisive assumptions.",IF(V39="WEIGHT_TOTAL_INVALID","Describe the baseline result as provisional and disclose the decisive assumptions.",IF(V39="SENSITIVITY_NOT_TESTED","Describe the baseline result as provisional and disclose the decisive assumptions.",IF(V39="RANKING_UNSTABLE","Describe the baseline result as provisional and disclose the decisive assumptions.",IF(V39="CONTRADICTION_REVIEW_REQUIRED","Preserve the score as provisional beside the contradiction.",IF(V39="REQUIRED_TEXT_MISSING","Complete the missing record.",IF(V39="INVALID_CONTROLLED_INPUT","Use only the controlled vocabulary.",IF(V39="INVALID_CRITERION_INPUT","Use the register only to identify and correct the invalid criteria.","")))))))))))))))))</f>
      </c>
      <c r="X39" s="62" t="str">
        <f>IF(V39="","",IF(V39="DECOMPOSABLE_BOUNDED","Do not present the total as evidence, certainty, probability or an automatic instruction.",IF(V39="MODEL_PURPOSE_UNSUPPORTED","Do not present the total as the probability of winning, failure or market response.",IF(V39="INPUTS_NOT_VISIBLE","Do not rank, allocate, approve or claim probability from the current score.",IF(V39="EVIDENCE_STATES_NOT_DISCLOSED","Do not rank, allocate, approve or claim probability from the current score.",IF(V39="MISSING_DATA_TREATMENT_UNSAFE","Do not replace missing knowledge with a neutral-looking number.",IF(V39="CRITICAL_GATE_FAILED_OR_MISSING","Do not let the weighted average override the critical condition.",IF(V39="GATE_CONTRACT_NOT_DEFINED","Do not let the weighted average override the critical condition.",IF(V39="COMPENSATION_RULE_UNSAFE","Do not let the weighted average override the critical condition.",IF(V39="WEIGHT_RATIONALE_MISSING","Do not treat the ranking as robust or use extra decimals to imply stability.",IF(V39="WEIGHT_TOTAL_INVALID","Do not treat the ranking as robust or use extra decimals to imply stability.",IF(V39="SENSITIVITY_NOT_TESTED","Do not treat the ranking as robust or use extra decimals to imply stability.",IF(V39="RANKING_UNSTABLE","Do not treat the ranking as robust or use extra decimals to imply stability.",IF(V39="CONTRADICTION_REVIEW_REQUIRED","Do not hide disagreement inside an average.",IF(V39="REQUIRED_TEXT_MISSING","Do not use a score without a meaningful decision, owner and reviewer.",IF(V39="INVALID_CONTROLLED_INPUT","Do not interpret outputs generated from unsupported categories.",IF(V39="INVALID_CRITERION_INPUT","Do not calculate, compare or interpret a model that contains invalid criterion inputs.","")))))))))))))))))</f>
      </c>
      <c r="Y39" s="62" t="str">
        <f>IF(V39="","",IF(V39="DECOMPOSABLE_BOUNDED","Proceed with the bounded interpretation and preserve the component record.",IF(V39="MODEL_PURPOSE_UNSUPPORTED","Use a validated predictive model or change the score purpose.",IF(V39="INPUTS_NOT_VISIBLE","Decompose and reconstruct the model before use.",IF(V39="EVIDENCE_STATES_NOT_DISCLOSED","Apply “Observed, Inferred and Unresolved Evidence” to every active input.",IF(V39="MISSING_DATA_TREATMENT_UNSAFE","Correct the treatment, obtain evidence or report a bounded range.",IF(V39="CRITICAL_GATE_FAILED_OR_MISSING","Define or resolve the veto, floor or cap before interpreting the total.",IF(V39="GATE_CONTRACT_NOT_DEFINED","Define or resolve the veto, floor or cap before interpreting the total.",IF(V39="COMPENSATION_RULE_UNSAFE","Define or resolve the veto, floor or cap before interpreting the total.",IF(V39="WEIGHT_RATIONALE_MISSING","Run and record the required sensitivity scenarios before acting.",IF(V39="WEIGHT_TOTAL_INVALID","Correct the active denominator and rerun the model.",IF(V39="SENSITIVITY_NOT_TESTED","Run and record the required sensitivity scenarios before acting.",IF(V39="RANKING_UNSTABLE","Treat the result as unstable and resolve the decisive assumptions.",IF(V39="CONTRADICTION_REVIEW_REQUIRED","Apply “How to Handle Contradictory Competitor Evidence” before final interpretation.",IF(V39="REQUIRED_TEXT_MISSING","Replace placeholders with the exact record.",IF(V39="INVALID_CONTROLLED_INPUT","Correct the invalid controlled input.",IF(V39="INVALID_CRITERION_INPUT","Correct the invalid criterion values; then recalculate the model and its active denominator.","")))))))))))))))))</f>
      </c>
      <c r="Z39" s="62" t="str">
        <f>IF(U39="","","SERPIFAI Score Integrity Method v1.0.0")</f>
      </c>
      <c r="AA39" s="85" t="str">
        <f>IF(AND(A39="",B39=""),"",IF(B39="","No",IF(OR(LOWER(TRIM(B39))="n/a",LOWER(TRIM(B39))="na",LOWER(TRIM(B39))="none",LOWER(TRIM(B39))="unknown",LOWER(TRIM(B39))="tbd",LOWER(TRIM(B39))="todo",LOWER(TRIM(B39))="placeholder",LOWER(TRIM(B39))="test",LOWER(TRIM(B39))="xxx",LOWER(TRIM(B39))="xx",LOWER(TRIM(B39))="x",LOWER(TRIM(B39))="-",LOWER(TRIM(B39))="--",LOWER(TRIM(B39))="---",LOWER(TRIM(B39))=".",LOWER(TRIM(B39))="..",LOWER(TRIM(B39))="...",LOWER(TRIM(B39))="?"),"No","Yes")))</f>
      </c>
      <c r="AB39" s="85" t="str">
        <f>IF(AND(A39="",B39=""),"",IF(OR(C39="Describe",C39="Rank",C39="Screen",C39="Prioritise",C39="Trigger review",C39="Allocate resources",C39="Enforce a gate",C39="Estimate probability"),"Yes","No"))</f>
      </c>
      <c r="AC39" s="85" t="str">
        <f>IF(AND(A39="",B39=""),"",IF(OR(E39="Yes",E39="No"),"Yes","No"))</f>
      </c>
      <c r="AD39" s="85" t="str">
        <f>IF(AND(A39="",B39=""),"",IF(OR(F39="Yes",F39="No"),"Yes","No"))</f>
      </c>
      <c r="AE39" s="85" t="str">
        <f>IF(AND(A39="",B39=""),"",IF(OR(G39="Yes",G39="No"),"Yes","No"))</f>
      </c>
      <c r="AF39" s="85" t="str">
        <f>IF(AND(A39="",B39=""),"",IF(OR(H39="Yes",H39="No"),"Yes","No"))</f>
      </c>
      <c r="AG39" s="85" t="str">
        <f>IF(AND(A39="",B39=""),"",IF(ABS(I39-100)&lt;0.0001,"Yes","No"))</f>
      </c>
      <c r="AH39" s="85" t="str">
        <f>IF(AND(A39="",B39=""),"",IF(OR(J39="Yes",J39="No",J39="Not applicable"),"Yes","No"))</f>
      </c>
      <c r="AI39" s="85" t="str">
        <f>IF(AND(A39="",B39=""),"",IF(OR(K39="Yes",K39="No"),"Yes","No"))</f>
      </c>
      <c r="AJ39" s="85" t="str">
        <f>IF(AND(A39="",B39=""),"",IF(OR(L39="Yes",L39="No",L39="Not applicable"),"Yes","No"))</f>
      </c>
      <c r="AK39" s="85" t="str">
        <f>IF(AND(A39="",B39=""),"",IF(OR(M39="Yes",M39="No"),"Yes","No"))</f>
      </c>
      <c r="AL39" s="85" t="str">
        <f>IF(AND(A39="",B39=""),"",IF(OR(N39="Yes",N39="No",N39="Not tested"),"Yes","No"))</f>
      </c>
      <c r="AM39" s="85" t="str">
        <f>IF(AND(A39="",B39=""),"",IF(OR(O39="Yes",O39="No"),"Yes","No"))</f>
      </c>
      <c r="AN39" s="85" t="str">
        <f>IF(AND(A39="",B39=""),"",IF(P39="","No",IF(OR(LOWER(TRIM(P39))="n/a",LOWER(TRIM(P39))="na",LOWER(TRIM(P39))="none",LOWER(TRIM(P39))="unknown",LOWER(TRIM(P39))="tbd",LOWER(TRIM(P39))="todo",LOWER(TRIM(P39))="placeholder",LOWER(TRIM(P39))="test",LOWER(TRIM(P39))="xxx",LOWER(TRIM(P39))="xx",LOWER(TRIM(P39))="x",LOWER(TRIM(P39))="-",LOWER(TRIM(P39))="--",LOWER(TRIM(P39))="---",LOWER(TRIM(P39))=".",LOWER(TRIM(P39))="..",LOWER(TRIM(P39))="...",LOWER(TRIM(P39))="?"),"No","Yes")))</f>
      </c>
      <c r="AO39" s="85" t="str">
        <f>IF(AND(A39="",B39=""),"",IF(Q39="","No",IF(OR(LOWER(TRIM(Q39))="n/a",LOWER(TRIM(Q39))="na",LOWER(TRIM(Q39))="none",LOWER(TRIM(Q39))="unknown",LOWER(TRIM(Q39))="tbd",LOWER(TRIM(Q39))="todo",LOWER(TRIM(Q39))="placeholder",LOWER(TRIM(Q39))="test",LOWER(TRIM(Q39))="xxx",LOWER(TRIM(Q39))="xx",LOWER(TRIM(Q39))="x",LOWER(TRIM(Q39))="-",LOWER(TRIM(Q39))="--",LOWER(TRIM(Q39))="---",LOWER(TRIM(Q39))=".",LOWER(TRIM(Q39))="..",LOWER(TRIM(Q39))="...",LOWER(TRIM(Q39))="?"),"No","Yes")))</f>
      </c>
      <c r="AP39" s="85" t="str">
        <f>IF(AND(A39="",B39=""),"",IF(OR(S39="Approved by the recorded reviewer",S39="Not approved"),"Yes","No"))</f>
      </c>
      <c r="AQ39" s="85" t="str">
        <f>IF(AND(A39="",B39=""),"",IF(K39="Yes","CRITICAL_GATE_FAILED_OR_MISSING",IF(J39="No","GATE_CONTRACT_NOT_DEFINED","COMPENSATION_RULE_UNSAFE")))</f>
      </c>
      <c r="AR39" s="85" t="str">
        <f>IF(AND(A39="",B39=""),"",IF(H39="No","WEIGHT_RATIONALE_MISSING",IF(AG39="No","WEIGHT_TOTAL_INVALID",IF(OR(M39="No",N39="Not tested"),"SENSITIVITY_NOT_TESTED","RANKING_UNSTABLE"))))</f>
      </c>
      <c r="AS39" s="85" t="str">
        <f>IF(AND(A39="",B39=""),"",IF(OR(AB39="No",AC39="No",AD39="No",AE39="No",AF39="No",AH39="No",AI39="No",AJ39="No",AK39="No",AL39="No",AM39="No",AP39="No"),"INVALID_CONTROLLED_INPUT",IF(OR(AA39="No",AN39="No",AO39="No"),"REQUIRED_TEXT_MISSING",IF(C39="Estimate probability","MODEL_PURPOSE_UNSUPPORTED",IF(O39="Yes","CONTRADICTION_REVIEW_REQUIRED",IF(E39="No","INPUTS_NOT_VISIBLE","EVIDENCE_STATES_NOT_DISCLOSED"))))))</f>
      </c>
      <c r="AT39" t="str">
        <f>IF(A39="","",COUNTIFS('Criteria Register'!$A$4:$A$504,A39,'Criteria Register'!$X$4:$X$504,"INVALID_CONTROLLED_INPUT")+COUNTIFS('Criteria Register'!$A$4:$A$504,A39,'Criteria Register'!$N$4:$N$504,"Invalid",'Criteria Register'!$X$4:$X$504,"VALID"))</f>
      </c>
      <c r="AU39" t="str">
        <f>IF(A39="","",COUNTIFS('Criteria Register'!$A$4:$A$504,A39,'Criteria Register'!$P$4:$P$504,"&lt;&gt;None",'Criteria Register'!$R$4:$R$504,"No",'Criteria Register'!$X$4:$X$504,"VALID"))</f>
      </c>
      <c r="AV39" t="str">
        <f>IF(A39="","",COUNTIFS('Criteria Register'!$A$4:$A$504,A39,'Criteria Register'!$S$4:$S$504,"Open",'Criteria Register'!$X$4:$X$504,"VALID"))</f>
      </c>
    </row>
    <row r="40">
      <c r="A40" s="93"/>
      <c r="B40" s="93"/>
      <c r="C40" s="93"/>
      <c r="D40" s="93"/>
      <c r="E40" s="93"/>
      <c r="F40" s="93"/>
      <c r="G40" s="93"/>
      <c r="H40" s="93"/>
      <c r="I40" s="74" t="str">
        <f>IF(A40="","",SUMIFS('Criteria Register'!$I$4:$I$504,'Criteria Register'!$A$4:$A$504,A40,'Criteria Register'!$X$4:$X$504,"VALID",'Criteria Register'!$N$4:$N$504,"&lt;&gt;Not applicable",'Criteria Register'!$N$4:$N$504,"&lt;&gt;Excluded with rationale",'Criteria Register'!$N$4:$N$504,"&lt;&gt;Invalid"))</f>
      </c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62" t="str">
        <f>IF(V40="","",IF(V40="DECOMPOSABLE_BOUNDED","Decomposable and bounded",IF(V40="MODEL_PURPOSE_UNSUPPORTED","Score not decision-ready",IF(V40="INPUTS_NOT_VISIBLE","Score not decision-ready",IF(V40="EVIDENCE_STATES_NOT_DISCLOSED","Score not decision-ready",IF(V40="MISSING_DATA_TREATMENT_UNSAFE","Missing-data treatment unsafe",IF(V40="CRITICAL_GATE_FAILED_OR_MISSING","Critical gate missing",IF(V40="GATE_CONTRACT_NOT_DEFINED","Critical gate missing",IF(V40="COMPENSATION_RULE_UNSAFE","Critical gate missing",IF(V40="WEIGHT_RATIONALE_MISSING","Sensitivity review required",IF(V40="WEIGHT_TOTAL_INVALID","Sensitivity review required",IF(V40="SENSITIVITY_NOT_TESTED","Sensitivity review required",IF(V40="RANKING_UNSTABLE","Sensitivity review required",IF(V40="CONTRADICTION_REVIEW_REQUIRED","Score not decision-ready",IF(V40="REQUIRED_TEXT_MISSING","Score not decision-ready",IF(V40="INVALID_CONTROLLED_INPUT","Score not decision-ready",IF(V40="INVALID_CRITERION_INPUT","Score not decision-ready","")))))))))))))))))</f>
      </c>
      <c r="V40" s="62" t="str">
        <f>IF(AND(A40="",B40=""),"",IF(OR(AB40="No",AC40="No",AD40="No",AE40="No",AF40="No",AH40="No",AI40="No",AJ40="No",AK40="No",AL40="No",AM40="No",AP40="No"),"INVALID_CONTROLLED_INPUT",IF(OR(AA40="No",AN40="No",AO40="No"),"REQUIRED_TEXT_MISSING",IF(AT40&gt;0,"INVALID_CRITERION_INPUT",IF(C40="Estimate probability","MODEL_PURPOSE_UNSUPPORTED",IF(OR(O40="Yes",AV40&gt;0),"CONTRADICTION_REVIEW_REQUIRED",IF(G40="No","MISSING_DATA_TREATMENT_UNSAFE",IF(OR(K40="Yes",AU40&gt;0),"CRITICAL_GATE_FAILED_OR_MISSING",IF(J40="No","GATE_CONTRACT_NOT_DEFINED",IF(L40="Yes","COMPENSATION_RULE_UNSAFE",IF(E40="No","INPUTS_NOT_VISIBLE",IF(F40="No","EVIDENCE_STATES_NOT_DISCLOSED",IF(H40="No","WEIGHT_RATIONALE_MISSING",IF(AG40="No","WEIGHT_TOTAL_INVALID",IF(OR(M40="No",N40="Not tested"),"SENSITIVITY_NOT_TESTED",IF(N40="Yes","RANKING_UNSTABLE","DECOMPOSABLE_BOUNDED"))))))))))))))))</f>
      </c>
      <c r="W40" s="62" t="str">
        <f>IF(V40="","",IF(V40="DECOMPOSABLE_BOUNDED","Use the score as one decision aid with the recorded model version, limitations and reopen condition.",IF(V40="MODEL_PURPOSE_UNSUPPORTED","Describe the model as a score or index unless predictive calibration is separately established.",IF(V40="INPUTS_NOT_VISIBLE","Use the current total only as a prompt for model reconstruction.",IF(V40="EVIDENCE_STATES_NOT_DISCLOSED","Use the current total only as a prompt for model reconstruction.",IF(V40="MISSING_DATA_TREATMENT_UNSAFE","State that the score is incomplete and identify the affected inputs.",IF(V40="CRITICAL_GATE_FAILED_OR_MISSING","Report the total only beside the failed or missing gate.",IF(V40="GATE_CONTRACT_NOT_DEFINED","Report the total only beside the failed or missing gate.",IF(V40="COMPENSATION_RULE_UNSAFE","Report the total only beside the failed or missing gate.",IF(V40="WEIGHT_RATIONALE_MISSING","Describe the baseline result as provisional and disclose the decisive assumptions.",IF(V40="WEIGHT_TOTAL_INVALID","Describe the baseline result as provisional and disclose the decisive assumptions.",IF(V40="SENSITIVITY_NOT_TESTED","Describe the baseline result as provisional and disclose the decisive assumptions.",IF(V40="RANKING_UNSTABLE","Describe the baseline result as provisional and disclose the decisive assumptions.",IF(V40="CONTRADICTION_REVIEW_REQUIRED","Preserve the score as provisional beside the contradiction.",IF(V40="REQUIRED_TEXT_MISSING","Complete the missing record.",IF(V40="INVALID_CONTROLLED_INPUT","Use only the controlled vocabulary.",IF(V40="INVALID_CRITERION_INPUT","Use the register only to identify and correct the invalid criteria.","")))))))))))))))))</f>
      </c>
      <c r="X40" s="62" t="str">
        <f>IF(V40="","",IF(V40="DECOMPOSABLE_BOUNDED","Do not present the total as evidence, certainty, probability or an automatic instruction.",IF(V40="MODEL_PURPOSE_UNSUPPORTED","Do not present the total as the probability of winning, failure or market response.",IF(V40="INPUTS_NOT_VISIBLE","Do not rank, allocate, approve or claim probability from the current score.",IF(V40="EVIDENCE_STATES_NOT_DISCLOSED","Do not rank, allocate, approve or claim probability from the current score.",IF(V40="MISSING_DATA_TREATMENT_UNSAFE","Do not replace missing knowledge with a neutral-looking number.",IF(V40="CRITICAL_GATE_FAILED_OR_MISSING","Do not let the weighted average override the critical condition.",IF(V40="GATE_CONTRACT_NOT_DEFINED","Do not let the weighted average override the critical condition.",IF(V40="COMPENSATION_RULE_UNSAFE","Do not let the weighted average override the critical condition.",IF(V40="WEIGHT_RATIONALE_MISSING","Do not treat the ranking as robust or use extra decimals to imply stability.",IF(V40="WEIGHT_TOTAL_INVALID","Do not treat the ranking as robust or use extra decimals to imply stability.",IF(V40="SENSITIVITY_NOT_TESTED","Do not treat the ranking as robust or use extra decimals to imply stability.",IF(V40="RANKING_UNSTABLE","Do not treat the ranking as robust or use extra decimals to imply stability.",IF(V40="CONTRADICTION_REVIEW_REQUIRED","Do not hide disagreement inside an average.",IF(V40="REQUIRED_TEXT_MISSING","Do not use a score without a meaningful decision, owner and reviewer.",IF(V40="INVALID_CONTROLLED_INPUT","Do not interpret outputs generated from unsupported categories.",IF(V40="INVALID_CRITERION_INPUT","Do not calculate, compare or interpret a model that contains invalid criterion inputs.","")))))))))))))))))</f>
      </c>
      <c r="Y40" s="62" t="str">
        <f>IF(V40="","",IF(V40="DECOMPOSABLE_BOUNDED","Proceed with the bounded interpretation and preserve the component record.",IF(V40="MODEL_PURPOSE_UNSUPPORTED","Use a validated predictive model or change the score purpose.",IF(V40="INPUTS_NOT_VISIBLE","Decompose and reconstruct the model before use.",IF(V40="EVIDENCE_STATES_NOT_DISCLOSED","Apply “Observed, Inferred and Unresolved Evidence” to every active input.",IF(V40="MISSING_DATA_TREATMENT_UNSAFE","Correct the treatment, obtain evidence or report a bounded range.",IF(V40="CRITICAL_GATE_FAILED_OR_MISSING","Define or resolve the veto, floor or cap before interpreting the total.",IF(V40="GATE_CONTRACT_NOT_DEFINED","Define or resolve the veto, floor or cap before interpreting the total.",IF(V40="COMPENSATION_RULE_UNSAFE","Define or resolve the veto, floor or cap before interpreting the total.",IF(V40="WEIGHT_RATIONALE_MISSING","Run and record the required sensitivity scenarios before acting.",IF(V40="WEIGHT_TOTAL_INVALID","Correct the active denominator and rerun the model.",IF(V40="SENSITIVITY_NOT_TESTED","Run and record the required sensitivity scenarios before acting.",IF(V40="RANKING_UNSTABLE","Treat the result as unstable and resolve the decisive assumptions.",IF(V40="CONTRADICTION_REVIEW_REQUIRED","Apply “How to Handle Contradictory Competitor Evidence” before final interpretation.",IF(V40="REQUIRED_TEXT_MISSING","Replace placeholders with the exact record.",IF(V40="INVALID_CONTROLLED_INPUT","Correct the invalid controlled input.",IF(V40="INVALID_CRITERION_INPUT","Correct the invalid criterion values; then recalculate the model and its active denominator.","")))))))))))))))))</f>
      </c>
      <c r="Z40" s="62" t="str">
        <f>IF(U40="","","SERPIFAI Score Integrity Method v1.0.0")</f>
      </c>
      <c r="AA40" s="85" t="str">
        <f>IF(AND(A40="",B40=""),"",IF(B40="","No",IF(OR(LOWER(TRIM(B40))="n/a",LOWER(TRIM(B40))="na",LOWER(TRIM(B40))="none",LOWER(TRIM(B40))="unknown",LOWER(TRIM(B40))="tbd",LOWER(TRIM(B40))="todo",LOWER(TRIM(B40))="placeholder",LOWER(TRIM(B40))="test",LOWER(TRIM(B40))="xxx",LOWER(TRIM(B40))="xx",LOWER(TRIM(B40))="x",LOWER(TRIM(B40))="-",LOWER(TRIM(B40))="--",LOWER(TRIM(B40))="---",LOWER(TRIM(B40))=".",LOWER(TRIM(B40))="..",LOWER(TRIM(B40))="...",LOWER(TRIM(B40))="?"),"No","Yes")))</f>
      </c>
      <c r="AB40" s="85" t="str">
        <f>IF(AND(A40="",B40=""),"",IF(OR(C40="Describe",C40="Rank",C40="Screen",C40="Prioritise",C40="Trigger review",C40="Allocate resources",C40="Enforce a gate",C40="Estimate probability"),"Yes","No"))</f>
      </c>
      <c r="AC40" s="85" t="str">
        <f>IF(AND(A40="",B40=""),"",IF(OR(E40="Yes",E40="No"),"Yes","No"))</f>
      </c>
      <c r="AD40" s="85" t="str">
        <f>IF(AND(A40="",B40=""),"",IF(OR(F40="Yes",F40="No"),"Yes","No"))</f>
      </c>
      <c r="AE40" s="85" t="str">
        <f>IF(AND(A40="",B40=""),"",IF(OR(G40="Yes",G40="No"),"Yes","No"))</f>
      </c>
      <c r="AF40" s="85" t="str">
        <f>IF(AND(A40="",B40=""),"",IF(OR(H40="Yes",H40="No"),"Yes","No"))</f>
      </c>
      <c r="AG40" s="85" t="str">
        <f>IF(AND(A40="",B40=""),"",IF(ABS(I40-100)&lt;0.0001,"Yes","No"))</f>
      </c>
      <c r="AH40" s="85" t="str">
        <f>IF(AND(A40="",B40=""),"",IF(OR(J40="Yes",J40="No",J40="Not applicable"),"Yes","No"))</f>
      </c>
      <c r="AI40" s="85" t="str">
        <f>IF(AND(A40="",B40=""),"",IF(OR(K40="Yes",K40="No"),"Yes","No"))</f>
      </c>
      <c r="AJ40" s="85" t="str">
        <f>IF(AND(A40="",B40=""),"",IF(OR(L40="Yes",L40="No",L40="Not applicable"),"Yes","No"))</f>
      </c>
      <c r="AK40" s="85" t="str">
        <f>IF(AND(A40="",B40=""),"",IF(OR(M40="Yes",M40="No"),"Yes","No"))</f>
      </c>
      <c r="AL40" s="85" t="str">
        <f>IF(AND(A40="",B40=""),"",IF(OR(N40="Yes",N40="No",N40="Not tested"),"Yes","No"))</f>
      </c>
      <c r="AM40" s="85" t="str">
        <f>IF(AND(A40="",B40=""),"",IF(OR(O40="Yes",O40="No"),"Yes","No"))</f>
      </c>
      <c r="AN40" s="85" t="str">
        <f>IF(AND(A40="",B40=""),"",IF(P40="","No",IF(OR(LOWER(TRIM(P40))="n/a",LOWER(TRIM(P40))="na",LOWER(TRIM(P40))="none",LOWER(TRIM(P40))="unknown",LOWER(TRIM(P40))="tbd",LOWER(TRIM(P40))="todo",LOWER(TRIM(P40))="placeholder",LOWER(TRIM(P40))="test",LOWER(TRIM(P40))="xxx",LOWER(TRIM(P40))="xx",LOWER(TRIM(P40))="x",LOWER(TRIM(P40))="-",LOWER(TRIM(P40))="--",LOWER(TRIM(P40))="---",LOWER(TRIM(P40))=".",LOWER(TRIM(P40))="..",LOWER(TRIM(P40))="...",LOWER(TRIM(P40))="?"),"No","Yes")))</f>
      </c>
      <c r="AO40" s="85" t="str">
        <f>IF(AND(A40="",B40=""),"",IF(Q40="","No",IF(OR(LOWER(TRIM(Q40))="n/a",LOWER(TRIM(Q40))="na",LOWER(TRIM(Q40))="none",LOWER(TRIM(Q40))="unknown",LOWER(TRIM(Q40))="tbd",LOWER(TRIM(Q40))="todo",LOWER(TRIM(Q40))="placeholder",LOWER(TRIM(Q40))="test",LOWER(TRIM(Q40))="xxx",LOWER(TRIM(Q40))="xx",LOWER(TRIM(Q40))="x",LOWER(TRIM(Q40))="-",LOWER(TRIM(Q40))="--",LOWER(TRIM(Q40))="---",LOWER(TRIM(Q40))=".",LOWER(TRIM(Q40))="..",LOWER(TRIM(Q40))="...",LOWER(TRIM(Q40))="?"),"No","Yes")))</f>
      </c>
      <c r="AP40" s="85" t="str">
        <f>IF(AND(A40="",B40=""),"",IF(OR(S40="Approved by the recorded reviewer",S40="Not approved"),"Yes","No"))</f>
      </c>
      <c r="AQ40" s="85" t="str">
        <f>IF(AND(A40="",B40=""),"",IF(K40="Yes","CRITICAL_GATE_FAILED_OR_MISSING",IF(J40="No","GATE_CONTRACT_NOT_DEFINED","COMPENSATION_RULE_UNSAFE")))</f>
      </c>
      <c r="AR40" s="85" t="str">
        <f>IF(AND(A40="",B40=""),"",IF(H40="No","WEIGHT_RATIONALE_MISSING",IF(AG40="No","WEIGHT_TOTAL_INVALID",IF(OR(M40="No",N40="Not tested"),"SENSITIVITY_NOT_TESTED","RANKING_UNSTABLE"))))</f>
      </c>
      <c r="AS40" s="85" t="str">
        <f>IF(AND(A40="",B40=""),"",IF(OR(AB40="No",AC40="No",AD40="No",AE40="No",AF40="No",AH40="No",AI40="No",AJ40="No",AK40="No",AL40="No",AM40="No",AP40="No"),"INVALID_CONTROLLED_INPUT",IF(OR(AA40="No",AN40="No",AO40="No"),"REQUIRED_TEXT_MISSING",IF(C40="Estimate probability","MODEL_PURPOSE_UNSUPPORTED",IF(O40="Yes","CONTRADICTION_REVIEW_REQUIRED",IF(E40="No","INPUTS_NOT_VISIBLE","EVIDENCE_STATES_NOT_DISCLOSED"))))))</f>
      </c>
      <c r="AT40" t="str">
        <f>IF(A40="","",COUNTIFS('Criteria Register'!$A$4:$A$504,A40,'Criteria Register'!$X$4:$X$504,"INVALID_CONTROLLED_INPUT")+COUNTIFS('Criteria Register'!$A$4:$A$504,A40,'Criteria Register'!$N$4:$N$504,"Invalid",'Criteria Register'!$X$4:$X$504,"VALID"))</f>
      </c>
      <c r="AU40" t="str">
        <f>IF(A40="","",COUNTIFS('Criteria Register'!$A$4:$A$504,A40,'Criteria Register'!$P$4:$P$504,"&lt;&gt;None",'Criteria Register'!$R$4:$R$504,"No",'Criteria Register'!$X$4:$X$504,"VALID"))</f>
      </c>
      <c r="AV40" t="str">
        <f>IF(A40="","",COUNTIFS('Criteria Register'!$A$4:$A$504,A40,'Criteria Register'!$S$4:$S$504,"Open",'Criteria Register'!$X$4:$X$504,"VALID"))</f>
      </c>
    </row>
    <row r="41">
      <c r="A41" s="93"/>
      <c r="B41" s="93"/>
      <c r="C41" s="93"/>
      <c r="D41" s="93"/>
      <c r="E41" s="93"/>
      <c r="F41" s="93"/>
      <c r="G41" s="93"/>
      <c r="H41" s="93"/>
      <c r="I41" s="74" t="str">
        <f>IF(A41="","",SUMIFS('Criteria Register'!$I$4:$I$504,'Criteria Register'!$A$4:$A$504,A41,'Criteria Register'!$X$4:$X$504,"VALID",'Criteria Register'!$N$4:$N$504,"&lt;&gt;Not applicable",'Criteria Register'!$N$4:$N$504,"&lt;&gt;Excluded with rationale",'Criteria Register'!$N$4:$N$504,"&lt;&gt;Invalid"))</f>
      </c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62" t="str">
        <f>IF(V41="","",IF(V41="DECOMPOSABLE_BOUNDED","Decomposable and bounded",IF(V41="MODEL_PURPOSE_UNSUPPORTED","Score not decision-ready",IF(V41="INPUTS_NOT_VISIBLE","Score not decision-ready",IF(V41="EVIDENCE_STATES_NOT_DISCLOSED","Score not decision-ready",IF(V41="MISSING_DATA_TREATMENT_UNSAFE","Missing-data treatment unsafe",IF(V41="CRITICAL_GATE_FAILED_OR_MISSING","Critical gate missing",IF(V41="GATE_CONTRACT_NOT_DEFINED","Critical gate missing",IF(V41="COMPENSATION_RULE_UNSAFE","Critical gate missing",IF(V41="WEIGHT_RATIONALE_MISSING","Sensitivity review required",IF(V41="WEIGHT_TOTAL_INVALID","Sensitivity review required",IF(V41="SENSITIVITY_NOT_TESTED","Sensitivity review required",IF(V41="RANKING_UNSTABLE","Sensitivity review required",IF(V41="CONTRADICTION_REVIEW_REQUIRED","Score not decision-ready",IF(V41="REQUIRED_TEXT_MISSING","Score not decision-ready",IF(V41="INVALID_CONTROLLED_INPUT","Score not decision-ready",IF(V41="INVALID_CRITERION_INPUT","Score not decision-ready","")))))))))))))))))</f>
      </c>
      <c r="V41" s="62" t="str">
        <f>IF(AND(A41="",B41=""),"",IF(OR(AB41="No",AC41="No",AD41="No",AE41="No",AF41="No",AH41="No",AI41="No",AJ41="No",AK41="No",AL41="No",AM41="No",AP41="No"),"INVALID_CONTROLLED_INPUT",IF(OR(AA41="No",AN41="No",AO41="No"),"REQUIRED_TEXT_MISSING",IF(AT41&gt;0,"INVALID_CRITERION_INPUT",IF(C41="Estimate probability","MODEL_PURPOSE_UNSUPPORTED",IF(OR(O41="Yes",AV41&gt;0),"CONTRADICTION_REVIEW_REQUIRED",IF(G41="No","MISSING_DATA_TREATMENT_UNSAFE",IF(OR(K41="Yes",AU41&gt;0),"CRITICAL_GATE_FAILED_OR_MISSING",IF(J41="No","GATE_CONTRACT_NOT_DEFINED",IF(L41="Yes","COMPENSATION_RULE_UNSAFE",IF(E41="No","INPUTS_NOT_VISIBLE",IF(F41="No","EVIDENCE_STATES_NOT_DISCLOSED",IF(H41="No","WEIGHT_RATIONALE_MISSING",IF(AG41="No","WEIGHT_TOTAL_INVALID",IF(OR(M41="No",N41="Not tested"),"SENSITIVITY_NOT_TESTED",IF(N41="Yes","RANKING_UNSTABLE","DECOMPOSABLE_BOUNDED"))))))))))))))))</f>
      </c>
      <c r="W41" s="62" t="str">
        <f>IF(V41="","",IF(V41="DECOMPOSABLE_BOUNDED","Use the score as one decision aid with the recorded model version, limitations and reopen condition.",IF(V41="MODEL_PURPOSE_UNSUPPORTED","Describe the model as a score or index unless predictive calibration is separately established.",IF(V41="INPUTS_NOT_VISIBLE","Use the current total only as a prompt for model reconstruction.",IF(V41="EVIDENCE_STATES_NOT_DISCLOSED","Use the current total only as a prompt for model reconstruction.",IF(V41="MISSING_DATA_TREATMENT_UNSAFE","State that the score is incomplete and identify the affected inputs.",IF(V41="CRITICAL_GATE_FAILED_OR_MISSING","Report the total only beside the failed or missing gate.",IF(V41="GATE_CONTRACT_NOT_DEFINED","Report the total only beside the failed or missing gate.",IF(V41="COMPENSATION_RULE_UNSAFE","Report the total only beside the failed or missing gate.",IF(V41="WEIGHT_RATIONALE_MISSING","Describe the baseline result as provisional and disclose the decisive assumptions.",IF(V41="WEIGHT_TOTAL_INVALID","Describe the baseline result as provisional and disclose the decisive assumptions.",IF(V41="SENSITIVITY_NOT_TESTED","Describe the baseline result as provisional and disclose the decisive assumptions.",IF(V41="RANKING_UNSTABLE","Describe the baseline result as provisional and disclose the decisive assumptions.",IF(V41="CONTRADICTION_REVIEW_REQUIRED","Preserve the score as provisional beside the contradiction.",IF(V41="REQUIRED_TEXT_MISSING","Complete the missing record.",IF(V41="INVALID_CONTROLLED_INPUT","Use only the controlled vocabulary.",IF(V41="INVALID_CRITERION_INPUT","Use the register only to identify and correct the invalid criteria.","")))))))))))))))))</f>
      </c>
      <c r="X41" s="62" t="str">
        <f>IF(V41="","",IF(V41="DECOMPOSABLE_BOUNDED","Do not present the total as evidence, certainty, probability or an automatic instruction.",IF(V41="MODEL_PURPOSE_UNSUPPORTED","Do not present the total as the probability of winning, failure or market response.",IF(V41="INPUTS_NOT_VISIBLE","Do not rank, allocate, approve or claim probability from the current score.",IF(V41="EVIDENCE_STATES_NOT_DISCLOSED","Do not rank, allocate, approve or claim probability from the current score.",IF(V41="MISSING_DATA_TREATMENT_UNSAFE","Do not replace missing knowledge with a neutral-looking number.",IF(V41="CRITICAL_GATE_FAILED_OR_MISSING","Do not let the weighted average override the critical condition.",IF(V41="GATE_CONTRACT_NOT_DEFINED","Do not let the weighted average override the critical condition.",IF(V41="COMPENSATION_RULE_UNSAFE","Do not let the weighted average override the critical condition.",IF(V41="WEIGHT_RATIONALE_MISSING","Do not treat the ranking as robust or use extra decimals to imply stability.",IF(V41="WEIGHT_TOTAL_INVALID","Do not treat the ranking as robust or use extra decimals to imply stability.",IF(V41="SENSITIVITY_NOT_TESTED","Do not treat the ranking as robust or use extra decimals to imply stability.",IF(V41="RANKING_UNSTABLE","Do not treat the ranking as robust or use extra decimals to imply stability.",IF(V41="CONTRADICTION_REVIEW_REQUIRED","Do not hide disagreement inside an average.",IF(V41="REQUIRED_TEXT_MISSING","Do not use a score without a meaningful decision, owner and reviewer.",IF(V41="INVALID_CONTROLLED_INPUT","Do not interpret outputs generated from unsupported categories.",IF(V41="INVALID_CRITERION_INPUT","Do not calculate, compare or interpret a model that contains invalid criterion inputs.","")))))))))))))))))</f>
      </c>
      <c r="Y41" s="62" t="str">
        <f>IF(V41="","",IF(V41="DECOMPOSABLE_BOUNDED","Proceed with the bounded interpretation and preserve the component record.",IF(V41="MODEL_PURPOSE_UNSUPPORTED","Use a validated predictive model or change the score purpose.",IF(V41="INPUTS_NOT_VISIBLE","Decompose and reconstruct the model before use.",IF(V41="EVIDENCE_STATES_NOT_DISCLOSED","Apply “Observed, Inferred and Unresolved Evidence” to every active input.",IF(V41="MISSING_DATA_TREATMENT_UNSAFE","Correct the treatment, obtain evidence or report a bounded range.",IF(V41="CRITICAL_GATE_FAILED_OR_MISSING","Define or resolve the veto, floor or cap before interpreting the total.",IF(V41="GATE_CONTRACT_NOT_DEFINED","Define or resolve the veto, floor or cap before interpreting the total.",IF(V41="COMPENSATION_RULE_UNSAFE","Define or resolve the veto, floor or cap before interpreting the total.",IF(V41="WEIGHT_RATIONALE_MISSING","Run and record the required sensitivity scenarios before acting.",IF(V41="WEIGHT_TOTAL_INVALID","Correct the active denominator and rerun the model.",IF(V41="SENSITIVITY_NOT_TESTED","Run and record the required sensitivity scenarios before acting.",IF(V41="RANKING_UNSTABLE","Treat the result as unstable and resolve the decisive assumptions.",IF(V41="CONTRADICTION_REVIEW_REQUIRED","Apply “How to Handle Contradictory Competitor Evidence” before final interpretation.",IF(V41="REQUIRED_TEXT_MISSING","Replace placeholders with the exact record.",IF(V41="INVALID_CONTROLLED_INPUT","Correct the invalid controlled input.",IF(V41="INVALID_CRITERION_INPUT","Correct the invalid criterion values; then recalculate the model and its active denominator.","")))))))))))))))))</f>
      </c>
      <c r="Z41" s="62" t="str">
        <f>IF(U41="","","SERPIFAI Score Integrity Method v1.0.0")</f>
      </c>
      <c r="AA41" s="85" t="str">
        <f>IF(AND(A41="",B41=""),"",IF(B41="","No",IF(OR(LOWER(TRIM(B41))="n/a",LOWER(TRIM(B41))="na",LOWER(TRIM(B41))="none",LOWER(TRIM(B41))="unknown",LOWER(TRIM(B41))="tbd",LOWER(TRIM(B41))="todo",LOWER(TRIM(B41))="placeholder",LOWER(TRIM(B41))="test",LOWER(TRIM(B41))="xxx",LOWER(TRIM(B41))="xx",LOWER(TRIM(B41))="x",LOWER(TRIM(B41))="-",LOWER(TRIM(B41))="--",LOWER(TRIM(B41))="---",LOWER(TRIM(B41))=".",LOWER(TRIM(B41))="..",LOWER(TRIM(B41))="...",LOWER(TRIM(B41))="?"),"No","Yes")))</f>
      </c>
      <c r="AB41" s="85" t="str">
        <f>IF(AND(A41="",B41=""),"",IF(OR(C41="Describe",C41="Rank",C41="Screen",C41="Prioritise",C41="Trigger review",C41="Allocate resources",C41="Enforce a gate",C41="Estimate probability"),"Yes","No"))</f>
      </c>
      <c r="AC41" s="85" t="str">
        <f>IF(AND(A41="",B41=""),"",IF(OR(E41="Yes",E41="No"),"Yes","No"))</f>
      </c>
      <c r="AD41" s="85" t="str">
        <f>IF(AND(A41="",B41=""),"",IF(OR(F41="Yes",F41="No"),"Yes","No"))</f>
      </c>
      <c r="AE41" s="85" t="str">
        <f>IF(AND(A41="",B41=""),"",IF(OR(G41="Yes",G41="No"),"Yes","No"))</f>
      </c>
      <c r="AF41" s="85" t="str">
        <f>IF(AND(A41="",B41=""),"",IF(OR(H41="Yes",H41="No"),"Yes","No"))</f>
      </c>
      <c r="AG41" s="85" t="str">
        <f>IF(AND(A41="",B41=""),"",IF(ABS(I41-100)&lt;0.0001,"Yes","No"))</f>
      </c>
      <c r="AH41" s="85" t="str">
        <f>IF(AND(A41="",B41=""),"",IF(OR(J41="Yes",J41="No",J41="Not applicable"),"Yes","No"))</f>
      </c>
      <c r="AI41" s="85" t="str">
        <f>IF(AND(A41="",B41=""),"",IF(OR(K41="Yes",K41="No"),"Yes","No"))</f>
      </c>
      <c r="AJ41" s="85" t="str">
        <f>IF(AND(A41="",B41=""),"",IF(OR(L41="Yes",L41="No",L41="Not applicable"),"Yes","No"))</f>
      </c>
      <c r="AK41" s="85" t="str">
        <f>IF(AND(A41="",B41=""),"",IF(OR(M41="Yes",M41="No"),"Yes","No"))</f>
      </c>
      <c r="AL41" s="85" t="str">
        <f>IF(AND(A41="",B41=""),"",IF(OR(N41="Yes",N41="No",N41="Not tested"),"Yes","No"))</f>
      </c>
      <c r="AM41" s="85" t="str">
        <f>IF(AND(A41="",B41=""),"",IF(OR(O41="Yes",O41="No"),"Yes","No"))</f>
      </c>
      <c r="AN41" s="85" t="str">
        <f>IF(AND(A41="",B41=""),"",IF(P41="","No",IF(OR(LOWER(TRIM(P41))="n/a",LOWER(TRIM(P41))="na",LOWER(TRIM(P41))="none",LOWER(TRIM(P41))="unknown",LOWER(TRIM(P41))="tbd",LOWER(TRIM(P41))="todo",LOWER(TRIM(P41))="placeholder",LOWER(TRIM(P41))="test",LOWER(TRIM(P41))="xxx",LOWER(TRIM(P41))="xx",LOWER(TRIM(P41))="x",LOWER(TRIM(P41))="-",LOWER(TRIM(P41))="--",LOWER(TRIM(P41))="---",LOWER(TRIM(P41))=".",LOWER(TRIM(P41))="..",LOWER(TRIM(P41))="...",LOWER(TRIM(P41))="?"),"No","Yes")))</f>
      </c>
      <c r="AO41" s="85" t="str">
        <f>IF(AND(A41="",B41=""),"",IF(Q41="","No",IF(OR(LOWER(TRIM(Q41))="n/a",LOWER(TRIM(Q41))="na",LOWER(TRIM(Q41))="none",LOWER(TRIM(Q41))="unknown",LOWER(TRIM(Q41))="tbd",LOWER(TRIM(Q41))="todo",LOWER(TRIM(Q41))="placeholder",LOWER(TRIM(Q41))="test",LOWER(TRIM(Q41))="xxx",LOWER(TRIM(Q41))="xx",LOWER(TRIM(Q41))="x",LOWER(TRIM(Q41))="-",LOWER(TRIM(Q41))="--",LOWER(TRIM(Q41))="---",LOWER(TRIM(Q41))=".",LOWER(TRIM(Q41))="..",LOWER(TRIM(Q41))="...",LOWER(TRIM(Q41))="?"),"No","Yes")))</f>
      </c>
      <c r="AP41" s="85" t="str">
        <f>IF(AND(A41="",B41=""),"",IF(OR(S41="Approved by the recorded reviewer",S41="Not approved"),"Yes","No"))</f>
      </c>
      <c r="AQ41" s="85" t="str">
        <f>IF(AND(A41="",B41=""),"",IF(K41="Yes","CRITICAL_GATE_FAILED_OR_MISSING",IF(J41="No","GATE_CONTRACT_NOT_DEFINED","COMPENSATION_RULE_UNSAFE")))</f>
      </c>
      <c r="AR41" s="85" t="str">
        <f>IF(AND(A41="",B41=""),"",IF(H41="No","WEIGHT_RATIONALE_MISSING",IF(AG41="No","WEIGHT_TOTAL_INVALID",IF(OR(M41="No",N41="Not tested"),"SENSITIVITY_NOT_TESTED","RANKING_UNSTABLE"))))</f>
      </c>
      <c r="AS41" s="85" t="str">
        <f>IF(AND(A41="",B41=""),"",IF(OR(AB41="No",AC41="No",AD41="No",AE41="No",AF41="No",AH41="No",AI41="No",AJ41="No",AK41="No",AL41="No",AM41="No",AP41="No"),"INVALID_CONTROLLED_INPUT",IF(OR(AA41="No",AN41="No",AO41="No"),"REQUIRED_TEXT_MISSING",IF(C41="Estimate probability","MODEL_PURPOSE_UNSUPPORTED",IF(O41="Yes","CONTRADICTION_REVIEW_REQUIRED",IF(E41="No","INPUTS_NOT_VISIBLE","EVIDENCE_STATES_NOT_DISCLOSED"))))))</f>
      </c>
      <c r="AT41" t="str">
        <f>IF(A41="","",COUNTIFS('Criteria Register'!$A$4:$A$504,A41,'Criteria Register'!$X$4:$X$504,"INVALID_CONTROLLED_INPUT")+COUNTIFS('Criteria Register'!$A$4:$A$504,A41,'Criteria Register'!$N$4:$N$504,"Invalid",'Criteria Register'!$X$4:$X$504,"VALID"))</f>
      </c>
      <c r="AU41" t="str">
        <f>IF(A41="","",COUNTIFS('Criteria Register'!$A$4:$A$504,A41,'Criteria Register'!$P$4:$P$504,"&lt;&gt;None",'Criteria Register'!$R$4:$R$504,"No",'Criteria Register'!$X$4:$X$504,"VALID"))</f>
      </c>
      <c r="AV41" t="str">
        <f>IF(A41="","",COUNTIFS('Criteria Register'!$A$4:$A$504,A41,'Criteria Register'!$S$4:$S$504,"Open",'Criteria Register'!$X$4:$X$504,"VALID"))</f>
      </c>
    </row>
    <row r="42">
      <c r="A42" s="93"/>
      <c r="B42" s="93"/>
      <c r="C42" s="93"/>
      <c r="D42" s="93"/>
      <c r="E42" s="93"/>
      <c r="F42" s="93"/>
      <c r="G42" s="93"/>
      <c r="H42" s="93"/>
      <c r="I42" s="74" t="str">
        <f>IF(A42="","",SUMIFS('Criteria Register'!$I$4:$I$504,'Criteria Register'!$A$4:$A$504,A42,'Criteria Register'!$X$4:$X$504,"VALID",'Criteria Register'!$N$4:$N$504,"&lt;&gt;Not applicable",'Criteria Register'!$N$4:$N$504,"&lt;&gt;Excluded with rationale",'Criteria Register'!$N$4:$N$504,"&lt;&gt;Invalid"))</f>
      </c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62" t="str">
        <f>IF(V42="","",IF(V42="DECOMPOSABLE_BOUNDED","Decomposable and bounded",IF(V42="MODEL_PURPOSE_UNSUPPORTED","Score not decision-ready",IF(V42="INPUTS_NOT_VISIBLE","Score not decision-ready",IF(V42="EVIDENCE_STATES_NOT_DISCLOSED","Score not decision-ready",IF(V42="MISSING_DATA_TREATMENT_UNSAFE","Missing-data treatment unsafe",IF(V42="CRITICAL_GATE_FAILED_OR_MISSING","Critical gate missing",IF(V42="GATE_CONTRACT_NOT_DEFINED","Critical gate missing",IF(V42="COMPENSATION_RULE_UNSAFE","Critical gate missing",IF(V42="WEIGHT_RATIONALE_MISSING","Sensitivity review required",IF(V42="WEIGHT_TOTAL_INVALID","Sensitivity review required",IF(V42="SENSITIVITY_NOT_TESTED","Sensitivity review required",IF(V42="RANKING_UNSTABLE","Sensitivity review required",IF(V42="CONTRADICTION_REVIEW_REQUIRED","Score not decision-ready",IF(V42="REQUIRED_TEXT_MISSING","Score not decision-ready",IF(V42="INVALID_CONTROLLED_INPUT","Score not decision-ready",IF(V42="INVALID_CRITERION_INPUT","Score not decision-ready","")))))))))))))))))</f>
      </c>
      <c r="V42" s="62" t="str">
        <f>IF(AND(A42="",B42=""),"",IF(OR(AB42="No",AC42="No",AD42="No",AE42="No",AF42="No",AH42="No",AI42="No",AJ42="No",AK42="No",AL42="No",AM42="No",AP42="No"),"INVALID_CONTROLLED_INPUT",IF(OR(AA42="No",AN42="No",AO42="No"),"REQUIRED_TEXT_MISSING",IF(AT42&gt;0,"INVALID_CRITERION_INPUT",IF(C42="Estimate probability","MODEL_PURPOSE_UNSUPPORTED",IF(OR(O42="Yes",AV42&gt;0),"CONTRADICTION_REVIEW_REQUIRED",IF(G42="No","MISSING_DATA_TREATMENT_UNSAFE",IF(OR(K42="Yes",AU42&gt;0),"CRITICAL_GATE_FAILED_OR_MISSING",IF(J42="No","GATE_CONTRACT_NOT_DEFINED",IF(L42="Yes","COMPENSATION_RULE_UNSAFE",IF(E42="No","INPUTS_NOT_VISIBLE",IF(F42="No","EVIDENCE_STATES_NOT_DISCLOSED",IF(H42="No","WEIGHT_RATIONALE_MISSING",IF(AG42="No","WEIGHT_TOTAL_INVALID",IF(OR(M42="No",N42="Not tested"),"SENSITIVITY_NOT_TESTED",IF(N42="Yes","RANKING_UNSTABLE","DECOMPOSABLE_BOUNDED"))))))))))))))))</f>
      </c>
      <c r="W42" s="62" t="str">
        <f>IF(V42="","",IF(V42="DECOMPOSABLE_BOUNDED","Use the score as one decision aid with the recorded model version, limitations and reopen condition.",IF(V42="MODEL_PURPOSE_UNSUPPORTED","Describe the model as a score or index unless predictive calibration is separately established.",IF(V42="INPUTS_NOT_VISIBLE","Use the current total only as a prompt for model reconstruction.",IF(V42="EVIDENCE_STATES_NOT_DISCLOSED","Use the current total only as a prompt for model reconstruction.",IF(V42="MISSING_DATA_TREATMENT_UNSAFE","State that the score is incomplete and identify the affected inputs.",IF(V42="CRITICAL_GATE_FAILED_OR_MISSING","Report the total only beside the failed or missing gate.",IF(V42="GATE_CONTRACT_NOT_DEFINED","Report the total only beside the failed or missing gate.",IF(V42="COMPENSATION_RULE_UNSAFE","Report the total only beside the failed or missing gate.",IF(V42="WEIGHT_RATIONALE_MISSING","Describe the baseline result as provisional and disclose the decisive assumptions.",IF(V42="WEIGHT_TOTAL_INVALID","Describe the baseline result as provisional and disclose the decisive assumptions.",IF(V42="SENSITIVITY_NOT_TESTED","Describe the baseline result as provisional and disclose the decisive assumptions.",IF(V42="RANKING_UNSTABLE","Describe the baseline result as provisional and disclose the decisive assumptions.",IF(V42="CONTRADICTION_REVIEW_REQUIRED","Preserve the score as provisional beside the contradiction.",IF(V42="REQUIRED_TEXT_MISSING","Complete the missing record.",IF(V42="INVALID_CONTROLLED_INPUT","Use only the controlled vocabulary.",IF(V42="INVALID_CRITERION_INPUT","Use the register only to identify and correct the invalid criteria.","")))))))))))))))))</f>
      </c>
      <c r="X42" s="62" t="str">
        <f>IF(V42="","",IF(V42="DECOMPOSABLE_BOUNDED","Do not present the total as evidence, certainty, probability or an automatic instruction.",IF(V42="MODEL_PURPOSE_UNSUPPORTED","Do not present the total as the probability of winning, failure or market response.",IF(V42="INPUTS_NOT_VISIBLE","Do not rank, allocate, approve or claim probability from the current score.",IF(V42="EVIDENCE_STATES_NOT_DISCLOSED","Do not rank, allocate, approve or claim probability from the current score.",IF(V42="MISSING_DATA_TREATMENT_UNSAFE","Do not replace missing knowledge with a neutral-looking number.",IF(V42="CRITICAL_GATE_FAILED_OR_MISSING","Do not let the weighted average override the critical condition.",IF(V42="GATE_CONTRACT_NOT_DEFINED","Do not let the weighted average override the critical condition.",IF(V42="COMPENSATION_RULE_UNSAFE","Do not let the weighted average override the critical condition.",IF(V42="WEIGHT_RATIONALE_MISSING","Do not treat the ranking as robust or use extra decimals to imply stability.",IF(V42="WEIGHT_TOTAL_INVALID","Do not treat the ranking as robust or use extra decimals to imply stability.",IF(V42="SENSITIVITY_NOT_TESTED","Do not treat the ranking as robust or use extra decimals to imply stability.",IF(V42="RANKING_UNSTABLE","Do not treat the ranking as robust or use extra decimals to imply stability.",IF(V42="CONTRADICTION_REVIEW_REQUIRED","Do not hide disagreement inside an average.",IF(V42="REQUIRED_TEXT_MISSING","Do not use a score without a meaningful decision, owner and reviewer.",IF(V42="INVALID_CONTROLLED_INPUT","Do not interpret outputs generated from unsupported categories.",IF(V42="INVALID_CRITERION_INPUT","Do not calculate, compare or interpret a model that contains invalid criterion inputs.","")))))))))))))))))</f>
      </c>
      <c r="Y42" s="62" t="str">
        <f>IF(V42="","",IF(V42="DECOMPOSABLE_BOUNDED","Proceed with the bounded interpretation and preserve the component record.",IF(V42="MODEL_PURPOSE_UNSUPPORTED","Use a validated predictive model or change the score purpose.",IF(V42="INPUTS_NOT_VISIBLE","Decompose and reconstruct the model before use.",IF(V42="EVIDENCE_STATES_NOT_DISCLOSED","Apply “Observed, Inferred and Unresolved Evidence” to every active input.",IF(V42="MISSING_DATA_TREATMENT_UNSAFE","Correct the treatment, obtain evidence or report a bounded range.",IF(V42="CRITICAL_GATE_FAILED_OR_MISSING","Define or resolve the veto, floor or cap before interpreting the total.",IF(V42="GATE_CONTRACT_NOT_DEFINED","Define or resolve the veto, floor or cap before interpreting the total.",IF(V42="COMPENSATION_RULE_UNSAFE","Define or resolve the veto, floor or cap before interpreting the total.",IF(V42="WEIGHT_RATIONALE_MISSING","Run and record the required sensitivity scenarios before acting.",IF(V42="WEIGHT_TOTAL_INVALID","Correct the active denominator and rerun the model.",IF(V42="SENSITIVITY_NOT_TESTED","Run and record the required sensitivity scenarios before acting.",IF(V42="RANKING_UNSTABLE","Treat the result as unstable and resolve the decisive assumptions.",IF(V42="CONTRADICTION_REVIEW_REQUIRED","Apply “How to Handle Contradictory Competitor Evidence” before final interpretation.",IF(V42="REQUIRED_TEXT_MISSING","Replace placeholders with the exact record.",IF(V42="INVALID_CONTROLLED_INPUT","Correct the invalid controlled input.",IF(V42="INVALID_CRITERION_INPUT","Correct the invalid criterion values; then recalculate the model and its active denominator.","")))))))))))))))))</f>
      </c>
      <c r="Z42" s="62" t="str">
        <f>IF(U42="","","SERPIFAI Score Integrity Method v1.0.0")</f>
      </c>
      <c r="AA42" s="85" t="str">
        <f>IF(AND(A42="",B42=""),"",IF(B42="","No",IF(OR(LOWER(TRIM(B42))="n/a",LOWER(TRIM(B42))="na",LOWER(TRIM(B42))="none",LOWER(TRIM(B42))="unknown",LOWER(TRIM(B42))="tbd",LOWER(TRIM(B42))="todo",LOWER(TRIM(B42))="placeholder",LOWER(TRIM(B42))="test",LOWER(TRIM(B42))="xxx",LOWER(TRIM(B42))="xx",LOWER(TRIM(B42))="x",LOWER(TRIM(B42))="-",LOWER(TRIM(B42))="--",LOWER(TRIM(B42))="---",LOWER(TRIM(B42))=".",LOWER(TRIM(B42))="..",LOWER(TRIM(B42))="...",LOWER(TRIM(B42))="?"),"No","Yes")))</f>
      </c>
      <c r="AB42" s="85" t="str">
        <f>IF(AND(A42="",B42=""),"",IF(OR(C42="Describe",C42="Rank",C42="Screen",C42="Prioritise",C42="Trigger review",C42="Allocate resources",C42="Enforce a gate",C42="Estimate probability"),"Yes","No"))</f>
      </c>
      <c r="AC42" s="85" t="str">
        <f>IF(AND(A42="",B42=""),"",IF(OR(E42="Yes",E42="No"),"Yes","No"))</f>
      </c>
      <c r="AD42" s="85" t="str">
        <f>IF(AND(A42="",B42=""),"",IF(OR(F42="Yes",F42="No"),"Yes","No"))</f>
      </c>
      <c r="AE42" s="85" t="str">
        <f>IF(AND(A42="",B42=""),"",IF(OR(G42="Yes",G42="No"),"Yes","No"))</f>
      </c>
      <c r="AF42" s="85" t="str">
        <f>IF(AND(A42="",B42=""),"",IF(OR(H42="Yes",H42="No"),"Yes","No"))</f>
      </c>
      <c r="AG42" s="85" t="str">
        <f>IF(AND(A42="",B42=""),"",IF(ABS(I42-100)&lt;0.0001,"Yes","No"))</f>
      </c>
      <c r="AH42" s="85" t="str">
        <f>IF(AND(A42="",B42=""),"",IF(OR(J42="Yes",J42="No",J42="Not applicable"),"Yes","No"))</f>
      </c>
      <c r="AI42" s="85" t="str">
        <f>IF(AND(A42="",B42=""),"",IF(OR(K42="Yes",K42="No"),"Yes","No"))</f>
      </c>
      <c r="AJ42" s="85" t="str">
        <f>IF(AND(A42="",B42=""),"",IF(OR(L42="Yes",L42="No",L42="Not applicable"),"Yes","No"))</f>
      </c>
      <c r="AK42" s="85" t="str">
        <f>IF(AND(A42="",B42=""),"",IF(OR(M42="Yes",M42="No"),"Yes","No"))</f>
      </c>
      <c r="AL42" s="85" t="str">
        <f>IF(AND(A42="",B42=""),"",IF(OR(N42="Yes",N42="No",N42="Not tested"),"Yes","No"))</f>
      </c>
      <c r="AM42" s="85" t="str">
        <f>IF(AND(A42="",B42=""),"",IF(OR(O42="Yes",O42="No"),"Yes","No"))</f>
      </c>
      <c r="AN42" s="85" t="str">
        <f>IF(AND(A42="",B42=""),"",IF(P42="","No",IF(OR(LOWER(TRIM(P42))="n/a",LOWER(TRIM(P42))="na",LOWER(TRIM(P42))="none",LOWER(TRIM(P42))="unknown",LOWER(TRIM(P42))="tbd",LOWER(TRIM(P42))="todo",LOWER(TRIM(P42))="placeholder",LOWER(TRIM(P42))="test",LOWER(TRIM(P42))="xxx",LOWER(TRIM(P42))="xx",LOWER(TRIM(P42))="x",LOWER(TRIM(P42))="-",LOWER(TRIM(P42))="--",LOWER(TRIM(P42))="---",LOWER(TRIM(P42))=".",LOWER(TRIM(P42))="..",LOWER(TRIM(P42))="...",LOWER(TRIM(P42))="?"),"No","Yes")))</f>
      </c>
      <c r="AO42" s="85" t="str">
        <f>IF(AND(A42="",B42=""),"",IF(Q42="","No",IF(OR(LOWER(TRIM(Q42))="n/a",LOWER(TRIM(Q42))="na",LOWER(TRIM(Q42))="none",LOWER(TRIM(Q42))="unknown",LOWER(TRIM(Q42))="tbd",LOWER(TRIM(Q42))="todo",LOWER(TRIM(Q42))="placeholder",LOWER(TRIM(Q42))="test",LOWER(TRIM(Q42))="xxx",LOWER(TRIM(Q42))="xx",LOWER(TRIM(Q42))="x",LOWER(TRIM(Q42))="-",LOWER(TRIM(Q42))="--",LOWER(TRIM(Q42))="---",LOWER(TRIM(Q42))=".",LOWER(TRIM(Q42))="..",LOWER(TRIM(Q42))="...",LOWER(TRIM(Q42))="?"),"No","Yes")))</f>
      </c>
      <c r="AP42" s="85" t="str">
        <f>IF(AND(A42="",B42=""),"",IF(OR(S42="Approved by the recorded reviewer",S42="Not approved"),"Yes","No"))</f>
      </c>
      <c r="AQ42" s="85" t="str">
        <f>IF(AND(A42="",B42=""),"",IF(K42="Yes","CRITICAL_GATE_FAILED_OR_MISSING",IF(J42="No","GATE_CONTRACT_NOT_DEFINED","COMPENSATION_RULE_UNSAFE")))</f>
      </c>
      <c r="AR42" s="85" t="str">
        <f>IF(AND(A42="",B42=""),"",IF(H42="No","WEIGHT_RATIONALE_MISSING",IF(AG42="No","WEIGHT_TOTAL_INVALID",IF(OR(M42="No",N42="Not tested"),"SENSITIVITY_NOT_TESTED","RANKING_UNSTABLE"))))</f>
      </c>
      <c r="AS42" s="85" t="str">
        <f>IF(AND(A42="",B42=""),"",IF(OR(AB42="No",AC42="No",AD42="No",AE42="No",AF42="No",AH42="No",AI42="No",AJ42="No",AK42="No",AL42="No",AM42="No",AP42="No"),"INVALID_CONTROLLED_INPUT",IF(OR(AA42="No",AN42="No",AO42="No"),"REQUIRED_TEXT_MISSING",IF(C42="Estimate probability","MODEL_PURPOSE_UNSUPPORTED",IF(O42="Yes","CONTRADICTION_REVIEW_REQUIRED",IF(E42="No","INPUTS_NOT_VISIBLE","EVIDENCE_STATES_NOT_DISCLOSED"))))))</f>
      </c>
      <c r="AT42" t="str">
        <f>IF(A42="","",COUNTIFS('Criteria Register'!$A$4:$A$504,A42,'Criteria Register'!$X$4:$X$504,"INVALID_CONTROLLED_INPUT")+COUNTIFS('Criteria Register'!$A$4:$A$504,A42,'Criteria Register'!$N$4:$N$504,"Invalid",'Criteria Register'!$X$4:$X$504,"VALID"))</f>
      </c>
      <c r="AU42" t="str">
        <f>IF(A42="","",COUNTIFS('Criteria Register'!$A$4:$A$504,A42,'Criteria Register'!$P$4:$P$504,"&lt;&gt;None",'Criteria Register'!$R$4:$R$504,"No",'Criteria Register'!$X$4:$X$504,"VALID"))</f>
      </c>
      <c r="AV42" t="str">
        <f>IF(A42="","",COUNTIFS('Criteria Register'!$A$4:$A$504,A42,'Criteria Register'!$S$4:$S$504,"Open",'Criteria Register'!$X$4:$X$504,"VALID"))</f>
      </c>
    </row>
    <row r="43">
      <c r="A43" s="93"/>
      <c r="B43" s="93"/>
      <c r="C43" s="93"/>
      <c r="D43" s="93"/>
      <c r="E43" s="93"/>
      <c r="F43" s="93"/>
      <c r="G43" s="93"/>
      <c r="H43" s="93"/>
      <c r="I43" s="74" t="str">
        <f>IF(A43="","",SUMIFS('Criteria Register'!$I$4:$I$504,'Criteria Register'!$A$4:$A$504,A43,'Criteria Register'!$X$4:$X$504,"VALID",'Criteria Register'!$N$4:$N$504,"&lt;&gt;Not applicable",'Criteria Register'!$N$4:$N$504,"&lt;&gt;Excluded with rationale",'Criteria Register'!$N$4:$N$504,"&lt;&gt;Invalid"))</f>
      </c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62" t="str">
        <f>IF(V43="","",IF(V43="DECOMPOSABLE_BOUNDED","Decomposable and bounded",IF(V43="MODEL_PURPOSE_UNSUPPORTED","Score not decision-ready",IF(V43="INPUTS_NOT_VISIBLE","Score not decision-ready",IF(V43="EVIDENCE_STATES_NOT_DISCLOSED","Score not decision-ready",IF(V43="MISSING_DATA_TREATMENT_UNSAFE","Missing-data treatment unsafe",IF(V43="CRITICAL_GATE_FAILED_OR_MISSING","Critical gate missing",IF(V43="GATE_CONTRACT_NOT_DEFINED","Critical gate missing",IF(V43="COMPENSATION_RULE_UNSAFE","Critical gate missing",IF(V43="WEIGHT_RATIONALE_MISSING","Sensitivity review required",IF(V43="WEIGHT_TOTAL_INVALID","Sensitivity review required",IF(V43="SENSITIVITY_NOT_TESTED","Sensitivity review required",IF(V43="RANKING_UNSTABLE","Sensitivity review required",IF(V43="CONTRADICTION_REVIEW_REQUIRED","Score not decision-ready",IF(V43="REQUIRED_TEXT_MISSING","Score not decision-ready",IF(V43="INVALID_CONTROLLED_INPUT","Score not decision-ready",IF(V43="INVALID_CRITERION_INPUT","Score not decision-ready","")))))))))))))))))</f>
      </c>
      <c r="V43" s="62" t="str">
        <f>IF(AND(A43="",B43=""),"",IF(OR(AB43="No",AC43="No",AD43="No",AE43="No",AF43="No",AH43="No",AI43="No",AJ43="No",AK43="No",AL43="No",AM43="No",AP43="No"),"INVALID_CONTROLLED_INPUT",IF(OR(AA43="No",AN43="No",AO43="No"),"REQUIRED_TEXT_MISSING",IF(AT43&gt;0,"INVALID_CRITERION_INPUT",IF(C43="Estimate probability","MODEL_PURPOSE_UNSUPPORTED",IF(OR(O43="Yes",AV43&gt;0),"CONTRADICTION_REVIEW_REQUIRED",IF(G43="No","MISSING_DATA_TREATMENT_UNSAFE",IF(OR(K43="Yes",AU43&gt;0),"CRITICAL_GATE_FAILED_OR_MISSING",IF(J43="No","GATE_CONTRACT_NOT_DEFINED",IF(L43="Yes","COMPENSATION_RULE_UNSAFE",IF(E43="No","INPUTS_NOT_VISIBLE",IF(F43="No","EVIDENCE_STATES_NOT_DISCLOSED",IF(H43="No","WEIGHT_RATIONALE_MISSING",IF(AG43="No","WEIGHT_TOTAL_INVALID",IF(OR(M43="No",N43="Not tested"),"SENSITIVITY_NOT_TESTED",IF(N43="Yes","RANKING_UNSTABLE","DECOMPOSABLE_BOUNDED"))))))))))))))))</f>
      </c>
      <c r="W43" s="62" t="str">
        <f>IF(V43="","",IF(V43="DECOMPOSABLE_BOUNDED","Use the score as one decision aid with the recorded model version, limitations and reopen condition.",IF(V43="MODEL_PURPOSE_UNSUPPORTED","Describe the model as a score or index unless predictive calibration is separately established.",IF(V43="INPUTS_NOT_VISIBLE","Use the current total only as a prompt for model reconstruction.",IF(V43="EVIDENCE_STATES_NOT_DISCLOSED","Use the current total only as a prompt for model reconstruction.",IF(V43="MISSING_DATA_TREATMENT_UNSAFE","State that the score is incomplete and identify the affected inputs.",IF(V43="CRITICAL_GATE_FAILED_OR_MISSING","Report the total only beside the failed or missing gate.",IF(V43="GATE_CONTRACT_NOT_DEFINED","Report the total only beside the failed or missing gate.",IF(V43="COMPENSATION_RULE_UNSAFE","Report the total only beside the failed or missing gate.",IF(V43="WEIGHT_RATIONALE_MISSING","Describe the baseline result as provisional and disclose the decisive assumptions.",IF(V43="WEIGHT_TOTAL_INVALID","Describe the baseline result as provisional and disclose the decisive assumptions.",IF(V43="SENSITIVITY_NOT_TESTED","Describe the baseline result as provisional and disclose the decisive assumptions.",IF(V43="RANKING_UNSTABLE","Describe the baseline result as provisional and disclose the decisive assumptions.",IF(V43="CONTRADICTION_REVIEW_REQUIRED","Preserve the score as provisional beside the contradiction.",IF(V43="REQUIRED_TEXT_MISSING","Complete the missing record.",IF(V43="INVALID_CONTROLLED_INPUT","Use only the controlled vocabulary.",IF(V43="INVALID_CRITERION_INPUT","Use the register only to identify and correct the invalid criteria.","")))))))))))))))))</f>
      </c>
      <c r="X43" s="62" t="str">
        <f>IF(V43="","",IF(V43="DECOMPOSABLE_BOUNDED","Do not present the total as evidence, certainty, probability or an automatic instruction.",IF(V43="MODEL_PURPOSE_UNSUPPORTED","Do not present the total as the probability of winning, failure or market response.",IF(V43="INPUTS_NOT_VISIBLE","Do not rank, allocate, approve or claim probability from the current score.",IF(V43="EVIDENCE_STATES_NOT_DISCLOSED","Do not rank, allocate, approve or claim probability from the current score.",IF(V43="MISSING_DATA_TREATMENT_UNSAFE","Do not replace missing knowledge with a neutral-looking number.",IF(V43="CRITICAL_GATE_FAILED_OR_MISSING","Do not let the weighted average override the critical condition.",IF(V43="GATE_CONTRACT_NOT_DEFINED","Do not let the weighted average override the critical condition.",IF(V43="COMPENSATION_RULE_UNSAFE","Do not let the weighted average override the critical condition.",IF(V43="WEIGHT_RATIONALE_MISSING","Do not treat the ranking as robust or use extra decimals to imply stability.",IF(V43="WEIGHT_TOTAL_INVALID","Do not treat the ranking as robust or use extra decimals to imply stability.",IF(V43="SENSITIVITY_NOT_TESTED","Do not treat the ranking as robust or use extra decimals to imply stability.",IF(V43="RANKING_UNSTABLE","Do not treat the ranking as robust or use extra decimals to imply stability.",IF(V43="CONTRADICTION_REVIEW_REQUIRED","Do not hide disagreement inside an average.",IF(V43="REQUIRED_TEXT_MISSING","Do not use a score without a meaningful decision, owner and reviewer.",IF(V43="INVALID_CONTROLLED_INPUT","Do not interpret outputs generated from unsupported categories.",IF(V43="INVALID_CRITERION_INPUT","Do not calculate, compare or interpret a model that contains invalid criterion inputs.","")))))))))))))))))</f>
      </c>
      <c r="Y43" s="62" t="str">
        <f>IF(V43="","",IF(V43="DECOMPOSABLE_BOUNDED","Proceed with the bounded interpretation and preserve the component record.",IF(V43="MODEL_PURPOSE_UNSUPPORTED","Use a validated predictive model or change the score purpose.",IF(V43="INPUTS_NOT_VISIBLE","Decompose and reconstruct the model before use.",IF(V43="EVIDENCE_STATES_NOT_DISCLOSED","Apply “Observed, Inferred and Unresolved Evidence” to every active input.",IF(V43="MISSING_DATA_TREATMENT_UNSAFE","Correct the treatment, obtain evidence or report a bounded range.",IF(V43="CRITICAL_GATE_FAILED_OR_MISSING","Define or resolve the veto, floor or cap before interpreting the total.",IF(V43="GATE_CONTRACT_NOT_DEFINED","Define or resolve the veto, floor or cap before interpreting the total.",IF(V43="COMPENSATION_RULE_UNSAFE","Define or resolve the veto, floor or cap before interpreting the total.",IF(V43="WEIGHT_RATIONALE_MISSING","Run and record the required sensitivity scenarios before acting.",IF(V43="WEIGHT_TOTAL_INVALID","Correct the active denominator and rerun the model.",IF(V43="SENSITIVITY_NOT_TESTED","Run and record the required sensitivity scenarios before acting.",IF(V43="RANKING_UNSTABLE","Treat the result as unstable and resolve the decisive assumptions.",IF(V43="CONTRADICTION_REVIEW_REQUIRED","Apply “How to Handle Contradictory Competitor Evidence” before final interpretation.",IF(V43="REQUIRED_TEXT_MISSING","Replace placeholders with the exact record.",IF(V43="INVALID_CONTROLLED_INPUT","Correct the invalid controlled input.",IF(V43="INVALID_CRITERION_INPUT","Correct the invalid criterion values; then recalculate the model and its active denominator.","")))))))))))))))))</f>
      </c>
      <c r="Z43" s="62" t="str">
        <f>IF(U43="","","SERPIFAI Score Integrity Method v1.0.0")</f>
      </c>
      <c r="AA43" s="85" t="str">
        <f>IF(AND(A43="",B43=""),"",IF(B43="","No",IF(OR(LOWER(TRIM(B43))="n/a",LOWER(TRIM(B43))="na",LOWER(TRIM(B43))="none",LOWER(TRIM(B43))="unknown",LOWER(TRIM(B43))="tbd",LOWER(TRIM(B43))="todo",LOWER(TRIM(B43))="placeholder",LOWER(TRIM(B43))="test",LOWER(TRIM(B43))="xxx",LOWER(TRIM(B43))="xx",LOWER(TRIM(B43))="x",LOWER(TRIM(B43))="-",LOWER(TRIM(B43))="--",LOWER(TRIM(B43))="---",LOWER(TRIM(B43))=".",LOWER(TRIM(B43))="..",LOWER(TRIM(B43))="...",LOWER(TRIM(B43))="?"),"No","Yes")))</f>
      </c>
      <c r="AB43" s="85" t="str">
        <f>IF(AND(A43="",B43=""),"",IF(OR(C43="Describe",C43="Rank",C43="Screen",C43="Prioritise",C43="Trigger review",C43="Allocate resources",C43="Enforce a gate",C43="Estimate probability"),"Yes","No"))</f>
      </c>
      <c r="AC43" s="85" t="str">
        <f>IF(AND(A43="",B43=""),"",IF(OR(E43="Yes",E43="No"),"Yes","No"))</f>
      </c>
      <c r="AD43" s="85" t="str">
        <f>IF(AND(A43="",B43=""),"",IF(OR(F43="Yes",F43="No"),"Yes","No"))</f>
      </c>
      <c r="AE43" s="85" t="str">
        <f>IF(AND(A43="",B43=""),"",IF(OR(G43="Yes",G43="No"),"Yes","No"))</f>
      </c>
      <c r="AF43" s="85" t="str">
        <f>IF(AND(A43="",B43=""),"",IF(OR(H43="Yes",H43="No"),"Yes","No"))</f>
      </c>
      <c r="AG43" s="85" t="str">
        <f>IF(AND(A43="",B43=""),"",IF(ABS(I43-100)&lt;0.0001,"Yes","No"))</f>
      </c>
      <c r="AH43" s="85" t="str">
        <f>IF(AND(A43="",B43=""),"",IF(OR(J43="Yes",J43="No",J43="Not applicable"),"Yes","No"))</f>
      </c>
      <c r="AI43" s="85" t="str">
        <f>IF(AND(A43="",B43=""),"",IF(OR(K43="Yes",K43="No"),"Yes","No"))</f>
      </c>
      <c r="AJ43" s="85" t="str">
        <f>IF(AND(A43="",B43=""),"",IF(OR(L43="Yes",L43="No",L43="Not applicable"),"Yes","No"))</f>
      </c>
      <c r="AK43" s="85" t="str">
        <f>IF(AND(A43="",B43=""),"",IF(OR(M43="Yes",M43="No"),"Yes","No"))</f>
      </c>
      <c r="AL43" s="85" t="str">
        <f>IF(AND(A43="",B43=""),"",IF(OR(N43="Yes",N43="No",N43="Not tested"),"Yes","No"))</f>
      </c>
      <c r="AM43" s="85" t="str">
        <f>IF(AND(A43="",B43=""),"",IF(OR(O43="Yes",O43="No"),"Yes","No"))</f>
      </c>
      <c r="AN43" s="85" t="str">
        <f>IF(AND(A43="",B43=""),"",IF(P43="","No",IF(OR(LOWER(TRIM(P43))="n/a",LOWER(TRIM(P43))="na",LOWER(TRIM(P43))="none",LOWER(TRIM(P43))="unknown",LOWER(TRIM(P43))="tbd",LOWER(TRIM(P43))="todo",LOWER(TRIM(P43))="placeholder",LOWER(TRIM(P43))="test",LOWER(TRIM(P43))="xxx",LOWER(TRIM(P43))="xx",LOWER(TRIM(P43))="x",LOWER(TRIM(P43))="-",LOWER(TRIM(P43))="--",LOWER(TRIM(P43))="---",LOWER(TRIM(P43))=".",LOWER(TRIM(P43))="..",LOWER(TRIM(P43))="...",LOWER(TRIM(P43))="?"),"No","Yes")))</f>
      </c>
      <c r="AO43" s="85" t="str">
        <f>IF(AND(A43="",B43=""),"",IF(Q43="","No",IF(OR(LOWER(TRIM(Q43))="n/a",LOWER(TRIM(Q43))="na",LOWER(TRIM(Q43))="none",LOWER(TRIM(Q43))="unknown",LOWER(TRIM(Q43))="tbd",LOWER(TRIM(Q43))="todo",LOWER(TRIM(Q43))="placeholder",LOWER(TRIM(Q43))="test",LOWER(TRIM(Q43))="xxx",LOWER(TRIM(Q43))="xx",LOWER(TRIM(Q43))="x",LOWER(TRIM(Q43))="-",LOWER(TRIM(Q43))="--",LOWER(TRIM(Q43))="---",LOWER(TRIM(Q43))=".",LOWER(TRIM(Q43))="..",LOWER(TRIM(Q43))="...",LOWER(TRIM(Q43))="?"),"No","Yes")))</f>
      </c>
      <c r="AP43" s="85" t="str">
        <f>IF(AND(A43="",B43=""),"",IF(OR(S43="Approved by the recorded reviewer",S43="Not approved"),"Yes","No"))</f>
      </c>
      <c r="AQ43" s="85" t="str">
        <f>IF(AND(A43="",B43=""),"",IF(K43="Yes","CRITICAL_GATE_FAILED_OR_MISSING",IF(J43="No","GATE_CONTRACT_NOT_DEFINED","COMPENSATION_RULE_UNSAFE")))</f>
      </c>
      <c r="AR43" s="85" t="str">
        <f>IF(AND(A43="",B43=""),"",IF(H43="No","WEIGHT_RATIONALE_MISSING",IF(AG43="No","WEIGHT_TOTAL_INVALID",IF(OR(M43="No",N43="Not tested"),"SENSITIVITY_NOT_TESTED","RANKING_UNSTABLE"))))</f>
      </c>
      <c r="AS43" s="85" t="str">
        <f>IF(AND(A43="",B43=""),"",IF(OR(AB43="No",AC43="No",AD43="No",AE43="No",AF43="No",AH43="No",AI43="No",AJ43="No",AK43="No",AL43="No",AM43="No",AP43="No"),"INVALID_CONTROLLED_INPUT",IF(OR(AA43="No",AN43="No",AO43="No"),"REQUIRED_TEXT_MISSING",IF(C43="Estimate probability","MODEL_PURPOSE_UNSUPPORTED",IF(O43="Yes","CONTRADICTION_REVIEW_REQUIRED",IF(E43="No","INPUTS_NOT_VISIBLE","EVIDENCE_STATES_NOT_DISCLOSED"))))))</f>
      </c>
      <c r="AT43" t="str">
        <f>IF(A43="","",COUNTIFS('Criteria Register'!$A$4:$A$504,A43,'Criteria Register'!$X$4:$X$504,"INVALID_CONTROLLED_INPUT")+COUNTIFS('Criteria Register'!$A$4:$A$504,A43,'Criteria Register'!$N$4:$N$504,"Invalid",'Criteria Register'!$X$4:$X$504,"VALID"))</f>
      </c>
      <c r="AU43" t="str">
        <f>IF(A43="","",COUNTIFS('Criteria Register'!$A$4:$A$504,A43,'Criteria Register'!$P$4:$P$504,"&lt;&gt;None",'Criteria Register'!$R$4:$R$504,"No",'Criteria Register'!$X$4:$X$504,"VALID"))</f>
      </c>
      <c r="AV43" t="str">
        <f>IF(A43="","",COUNTIFS('Criteria Register'!$A$4:$A$504,A43,'Criteria Register'!$S$4:$S$504,"Open",'Criteria Register'!$X$4:$X$504,"VALID"))</f>
      </c>
    </row>
    <row r="44">
      <c r="A44" s="93"/>
      <c r="B44" s="93"/>
      <c r="C44" s="93"/>
      <c r="D44" s="93"/>
      <c r="E44" s="93"/>
      <c r="F44" s="93"/>
      <c r="G44" s="93"/>
      <c r="H44" s="93"/>
      <c r="I44" s="74" t="str">
        <f>IF(A44="","",SUMIFS('Criteria Register'!$I$4:$I$504,'Criteria Register'!$A$4:$A$504,A44,'Criteria Register'!$X$4:$X$504,"VALID",'Criteria Register'!$N$4:$N$504,"&lt;&gt;Not applicable",'Criteria Register'!$N$4:$N$504,"&lt;&gt;Excluded with rationale",'Criteria Register'!$N$4:$N$504,"&lt;&gt;Invalid"))</f>
      </c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62" t="str">
        <f>IF(V44="","",IF(V44="DECOMPOSABLE_BOUNDED","Decomposable and bounded",IF(V44="MODEL_PURPOSE_UNSUPPORTED","Score not decision-ready",IF(V44="INPUTS_NOT_VISIBLE","Score not decision-ready",IF(V44="EVIDENCE_STATES_NOT_DISCLOSED","Score not decision-ready",IF(V44="MISSING_DATA_TREATMENT_UNSAFE","Missing-data treatment unsafe",IF(V44="CRITICAL_GATE_FAILED_OR_MISSING","Critical gate missing",IF(V44="GATE_CONTRACT_NOT_DEFINED","Critical gate missing",IF(V44="COMPENSATION_RULE_UNSAFE","Critical gate missing",IF(V44="WEIGHT_RATIONALE_MISSING","Sensitivity review required",IF(V44="WEIGHT_TOTAL_INVALID","Sensitivity review required",IF(V44="SENSITIVITY_NOT_TESTED","Sensitivity review required",IF(V44="RANKING_UNSTABLE","Sensitivity review required",IF(V44="CONTRADICTION_REVIEW_REQUIRED","Score not decision-ready",IF(V44="REQUIRED_TEXT_MISSING","Score not decision-ready",IF(V44="INVALID_CONTROLLED_INPUT","Score not decision-ready",IF(V44="INVALID_CRITERION_INPUT","Score not decision-ready","")))))))))))))))))</f>
      </c>
      <c r="V44" s="62" t="str">
        <f>IF(AND(A44="",B44=""),"",IF(OR(AB44="No",AC44="No",AD44="No",AE44="No",AF44="No",AH44="No",AI44="No",AJ44="No",AK44="No",AL44="No",AM44="No",AP44="No"),"INVALID_CONTROLLED_INPUT",IF(OR(AA44="No",AN44="No",AO44="No"),"REQUIRED_TEXT_MISSING",IF(AT44&gt;0,"INVALID_CRITERION_INPUT",IF(C44="Estimate probability","MODEL_PURPOSE_UNSUPPORTED",IF(OR(O44="Yes",AV44&gt;0),"CONTRADICTION_REVIEW_REQUIRED",IF(G44="No","MISSING_DATA_TREATMENT_UNSAFE",IF(OR(K44="Yes",AU44&gt;0),"CRITICAL_GATE_FAILED_OR_MISSING",IF(J44="No","GATE_CONTRACT_NOT_DEFINED",IF(L44="Yes","COMPENSATION_RULE_UNSAFE",IF(E44="No","INPUTS_NOT_VISIBLE",IF(F44="No","EVIDENCE_STATES_NOT_DISCLOSED",IF(H44="No","WEIGHT_RATIONALE_MISSING",IF(AG44="No","WEIGHT_TOTAL_INVALID",IF(OR(M44="No",N44="Not tested"),"SENSITIVITY_NOT_TESTED",IF(N44="Yes","RANKING_UNSTABLE","DECOMPOSABLE_BOUNDED"))))))))))))))))</f>
      </c>
      <c r="W44" s="62" t="str">
        <f>IF(V44="","",IF(V44="DECOMPOSABLE_BOUNDED","Use the score as one decision aid with the recorded model version, limitations and reopen condition.",IF(V44="MODEL_PURPOSE_UNSUPPORTED","Describe the model as a score or index unless predictive calibration is separately established.",IF(V44="INPUTS_NOT_VISIBLE","Use the current total only as a prompt for model reconstruction.",IF(V44="EVIDENCE_STATES_NOT_DISCLOSED","Use the current total only as a prompt for model reconstruction.",IF(V44="MISSING_DATA_TREATMENT_UNSAFE","State that the score is incomplete and identify the affected inputs.",IF(V44="CRITICAL_GATE_FAILED_OR_MISSING","Report the total only beside the failed or missing gate.",IF(V44="GATE_CONTRACT_NOT_DEFINED","Report the total only beside the failed or missing gate.",IF(V44="COMPENSATION_RULE_UNSAFE","Report the total only beside the failed or missing gate.",IF(V44="WEIGHT_RATIONALE_MISSING","Describe the baseline result as provisional and disclose the decisive assumptions.",IF(V44="WEIGHT_TOTAL_INVALID","Describe the baseline result as provisional and disclose the decisive assumptions.",IF(V44="SENSITIVITY_NOT_TESTED","Describe the baseline result as provisional and disclose the decisive assumptions.",IF(V44="RANKING_UNSTABLE","Describe the baseline result as provisional and disclose the decisive assumptions.",IF(V44="CONTRADICTION_REVIEW_REQUIRED","Preserve the score as provisional beside the contradiction.",IF(V44="REQUIRED_TEXT_MISSING","Complete the missing record.",IF(V44="INVALID_CONTROLLED_INPUT","Use only the controlled vocabulary.",IF(V44="INVALID_CRITERION_INPUT","Use the register only to identify and correct the invalid criteria.","")))))))))))))))))</f>
      </c>
      <c r="X44" s="62" t="str">
        <f>IF(V44="","",IF(V44="DECOMPOSABLE_BOUNDED","Do not present the total as evidence, certainty, probability or an automatic instruction.",IF(V44="MODEL_PURPOSE_UNSUPPORTED","Do not present the total as the probability of winning, failure or market response.",IF(V44="INPUTS_NOT_VISIBLE","Do not rank, allocate, approve or claim probability from the current score.",IF(V44="EVIDENCE_STATES_NOT_DISCLOSED","Do not rank, allocate, approve or claim probability from the current score.",IF(V44="MISSING_DATA_TREATMENT_UNSAFE","Do not replace missing knowledge with a neutral-looking number.",IF(V44="CRITICAL_GATE_FAILED_OR_MISSING","Do not let the weighted average override the critical condition.",IF(V44="GATE_CONTRACT_NOT_DEFINED","Do not let the weighted average override the critical condition.",IF(V44="COMPENSATION_RULE_UNSAFE","Do not let the weighted average override the critical condition.",IF(V44="WEIGHT_RATIONALE_MISSING","Do not treat the ranking as robust or use extra decimals to imply stability.",IF(V44="WEIGHT_TOTAL_INVALID","Do not treat the ranking as robust or use extra decimals to imply stability.",IF(V44="SENSITIVITY_NOT_TESTED","Do not treat the ranking as robust or use extra decimals to imply stability.",IF(V44="RANKING_UNSTABLE","Do not treat the ranking as robust or use extra decimals to imply stability.",IF(V44="CONTRADICTION_REVIEW_REQUIRED","Do not hide disagreement inside an average.",IF(V44="REQUIRED_TEXT_MISSING","Do not use a score without a meaningful decision, owner and reviewer.",IF(V44="INVALID_CONTROLLED_INPUT","Do not interpret outputs generated from unsupported categories.",IF(V44="INVALID_CRITERION_INPUT","Do not calculate, compare or interpret a model that contains invalid criterion inputs.","")))))))))))))))))</f>
      </c>
      <c r="Y44" s="62" t="str">
        <f>IF(V44="","",IF(V44="DECOMPOSABLE_BOUNDED","Proceed with the bounded interpretation and preserve the component record.",IF(V44="MODEL_PURPOSE_UNSUPPORTED","Use a validated predictive model or change the score purpose.",IF(V44="INPUTS_NOT_VISIBLE","Decompose and reconstruct the model before use.",IF(V44="EVIDENCE_STATES_NOT_DISCLOSED","Apply “Observed, Inferred and Unresolved Evidence” to every active input.",IF(V44="MISSING_DATA_TREATMENT_UNSAFE","Correct the treatment, obtain evidence or report a bounded range.",IF(V44="CRITICAL_GATE_FAILED_OR_MISSING","Define or resolve the veto, floor or cap before interpreting the total.",IF(V44="GATE_CONTRACT_NOT_DEFINED","Define or resolve the veto, floor or cap before interpreting the total.",IF(V44="COMPENSATION_RULE_UNSAFE","Define or resolve the veto, floor or cap before interpreting the total.",IF(V44="WEIGHT_RATIONALE_MISSING","Run and record the required sensitivity scenarios before acting.",IF(V44="WEIGHT_TOTAL_INVALID","Correct the active denominator and rerun the model.",IF(V44="SENSITIVITY_NOT_TESTED","Run and record the required sensitivity scenarios before acting.",IF(V44="RANKING_UNSTABLE","Treat the result as unstable and resolve the decisive assumptions.",IF(V44="CONTRADICTION_REVIEW_REQUIRED","Apply “How to Handle Contradictory Competitor Evidence” before final interpretation.",IF(V44="REQUIRED_TEXT_MISSING","Replace placeholders with the exact record.",IF(V44="INVALID_CONTROLLED_INPUT","Correct the invalid controlled input.",IF(V44="INVALID_CRITERION_INPUT","Correct the invalid criterion values; then recalculate the model and its active denominator.","")))))))))))))))))</f>
      </c>
      <c r="Z44" s="62" t="str">
        <f>IF(U44="","","SERPIFAI Score Integrity Method v1.0.0")</f>
      </c>
      <c r="AA44" s="85" t="str">
        <f>IF(AND(A44="",B44=""),"",IF(B44="","No",IF(OR(LOWER(TRIM(B44))="n/a",LOWER(TRIM(B44))="na",LOWER(TRIM(B44))="none",LOWER(TRIM(B44))="unknown",LOWER(TRIM(B44))="tbd",LOWER(TRIM(B44))="todo",LOWER(TRIM(B44))="placeholder",LOWER(TRIM(B44))="test",LOWER(TRIM(B44))="xxx",LOWER(TRIM(B44))="xx",LOWER(TRIM(B44))="x",LOWER(TRIM(B44))="-",LOWER(TRIM(B44))="--",LOWER(TRIM(B44))="---",LOWER(TRIM(B44))=".",LOWER(TRIM(B44))="..",LOWER(TRIM(B44))="...",LOWER(TRIM(B44))="?"),"No","Yes")))</f>
      </c>
      <c r="AB44" s="85" t="str">
        <f>IF(AND(A44="",B44=""),"",IF(OR(C44="Describe",C44="Rank",C44="Screen",C44="Prioritise",C44="Trigger review",C44="Allocate resources",C44="Enforce a gate",C44="Estimate probability"),"Yes","No"))</f>
      </c>
      <c r="AC44" s="85" t="str">
        <f>IF(AND(A44="",B44=""),"",IF(OR(E44="Yes",E44="No"),"Yes","No"))</f>
      </c>
      <c r="AD44" s="85" t="str">
        <f>IF(AND(A44="",B44=""),"",IF(OR(F44="Yes",F44="No"),"Yes","No"))</f>
      </c>
      <c r="AE44" s="85" t="str">
        <f>IF(AND(A44="",B44=""),"",IF(OR(G44="Yes",G44="No"),"Yes","No"))</f>
      </c>
      <c r="AF44" s="85" t="str">
        <f>IF(AND(A44="",B44=""),"",IF(OR(H44="Yes",H44="No"),"Yes","No"))</f>
      </c>
      <c r="AG44" s="85" t="str">
        <f>IF(AND(A44="",B44=""),"",IF(ABS(I44-100)&lt;0.0001,"Yes","No"))</f>
      </c>
      <c r="AH44" s="85" t="str">
        <f>IF(AND(A44="",B44=""),"",IF(OR(J44="Yes",J44="No",J44="Not applicable"),"Yes","No"))</f>
      </c>
      <c r="AI44" s="85" t="str">
        <f>IF(AND(A44="",B44=""),"",IF(OR(K44="Yes",K44="No"),"Yes","No"))</f>
      </c>
      <c r="AJ44" s="85" t="str">
        <f>IF(AND(A44="",B44=""),"",IF(OR(L44="Yes",L44="No",L44="Not applicable"),"Yes","No"))</f>
      </c>
      <c r="AK44" s="85" t="str">
        <f>IF(AND(A44="",B44=""),"",IF(OR(M44="Yes",M44="No"),"Yes","No"))</f>
      </c>
      <c r="AL44" s="85" t="str">
        <f>IF(AND(A44="",B44=""),"",IF(OR(N44="Yes",N44="No",N44="Not tested"),"Yes","No"))</f>
      </c>
      <c r="AM44" s="85" t="str">
        <f>IF(AND(A44="",B44=""),"",IF(OR(O44="Yes",O44="No"),"Yes","No"))</f>
      </c>
      <c r="AN44" s="85" t="str">
        <f>IF(AND(A44="",B44=""),"",IF(P44="","No",IF(OR(LOWER(TRIM(P44))="n/a",LOWER(TRIM(P44))="na",LOWER(TRIM(P44))="none",LOWER(TRIM(P44))="unknown",LOWER(TRIM(P44))="tbd",LOWER(TRIM(P44))="todo",LOWER(TRIM(P44))="placeholder",LOWER(TRIM(P44))="test",LOWER(TRIM(P44))="xxx",LOWER(TRIM(P44))="xx",LOWER(TRIM(P44))="x",LOWER(TRIM(P44))="-",LOWER(TRIM(P44))="--",LOWER(TRIM(P44))="---",LOWER(TRIM(P44))=".",LOWER(TRIM(P44))="..",LOWER(TRIM(P44))="...",LOWER(TRIM(P44))="?"),"No","Yes")))</f>
      </c>
      <c r="AO44" s="85" t="str">
        <f>IF(AND(A44="",B44=""),"",IF(Q44="","No",IF(OR(LOWER(TRIM(Q44))="n/a",LOWER(TRIM(Q44))="na",LOWER(TRIM(Q44))="none",LOWER(TRIM(Q44))="unknown",LOWER(TRIM(Q44))="tbd",LOWER(TRIM(Q44))="todo",LOWER(TRIM(Q44))="placeholder",LOWER(TRIM(Q44))="test",LOWER(TRIM(Q44))="xxx",LOWER(TRIM(Q44))="xx",LOWER(TRIM(Q44))="x",LOWER(TRIM(Q44))="-",LOWER(TRIM(Q44))="--",LOWER(TRIM(Q44))="---",LOWER(TRIM(Q44))=".",LOWER(TRIM(Q44))="..",LOWER(TRIM(Q44))="...",LOWER(TRIM(Q44))="?"),"No","Yes")))</f>
      </c>
      <c r="AP44" s="85" t="str">
        <f>IF(AND(A44="",B44=""),"",IF(OR(S44="Approved by the recorded reviewer",S44="Not approved"),"Yes","No"))</f>
      </c>
      <c r="AQ44" s="85" t="str">
        <f>IF(AND(A44="",B44=""),"",IF(K44="Yes","CRITICAL_GATE_FAILED_OR_MISSING",IF(J44="No","GATE_CONTRACT_NOT_DEFINED","COMPENSATION_RULE_UNSAFE")))</f>
      </c>
      <c r="AR44" s="85" t="str">
        <f>IF(AND(A44="",B44=""),"",IF(H44="No","WEIGHT_RATIONALE_MISSING",IF(AG44="No","WEIGHT_TOTAL_INVALID",IF(OR(M44="No",N44="Not tested"),"SENSITIVITY_NOT_TESTED","RANKING_UNSTABLE"))))</f>
      </c>
      <c r="AS44" s="85" t="str">
        <f>IF(AND(A44="",B44=""),"",IF(OR(AB44="No",AC44="No",AD44="No",AE44="No",AF44="No",AH44="No",AI44="No",AJ44="No",AK44="No",AL44="No",AM44="No",AP44="No"),"INVALID_CONTROLLED_INPUT",IF(OR(AA44="No",AN44="No",AO44="No"),"REQUIRED_TEXT_MISSING",IF(C44="Estimate probability","MODEL_PURPOSE_UNSUPPORTED",IF(O44="Yes","CONTRADICTION_REVIEW_REQUIRED",IF(E44="No","INPUTS_NOT_VISIBLE","EVIDENCE_STATES_NOT_DISCLOSED"))))))</f>
      </c>
      <c r="AT44" t="str">
        <f>IF(A44="","",COUNTIFS('Criteria Register'!$A$4:$A$504,A44,'Criteria Register'!$X$4:$X$504,"INVALID_CONTROLLED_INPUT")+COUNTIFS('Criteria Register'!$A$4:$A$504,A44,'Criteria Register'!$N$4:$N$504,"Invalid",'Criteria Register'!$X$4:$X$504,"VALID"))</f>
      </c>
      <c r="AU44" t="str">
        <f>IF(A44="","",COUNTIFS('Criteria Register'!$A$4:$A$504,A44,'Criteria Register'!$P$4:$P$504,"&lt;&gt;None",'Criteria Register'!$R$4:$R$504,"No",'Criteria Register'!$X$4:$X$504,"VALID"))</f>
      </c>
      <c r="AV44" t="str">
        <f>IF(A44="","",COUNTIFS('Criteria Register'!$A$4:$A$504,A44,'Criteria Register'!$S$4:$S$504,"Open",'Criteria Register'!$X$4:$X$504,"VALID"))</f>
      </c>
    </row>
    <row r="45">
      <c r="A45" s="93"/>
      <c r="B45" s="93"/>
      <c r="C45" s="93"/>
      <c r="D45" s="93"/>
      <c r="E45" s="93"/>
      <c r="F45" s="93"/>
      <c r="G45" s="93"/>
      <c r="H45" s="93"/>
      <c r="I45" s="74" t="str">
        <f>IF(A45="","",SUMIFS('Criteria Register'!$I$4:$I$504,'Criteria Register'!$A$4:$A$504,A45,'Criteria Register'!$X$4:$X$504,"VALID",'Criteria Register'!$N$4:$N$504,"&lt;&gt;Not applicable",'Criteria Register'!$N$4:$N$504,"&lt;&gt;Excluded with rationale",'Criteria Register'!$N$4:$N$504,"&lt;&gt;Invalid"))</f>
      </c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62" t="str">
        <f>IF(V45="","",IF(V45="DECOMPOSABLE_BOUNDED","Decomposable and bounded",IF(V45="MODEL_PURPOSE_UNSUPPORTED","Score not decision-ready",IF(V45="INPUTS_NOT_VISIBLE","Score not decision-ready",IF(V45="EVIDENCE_STATES_NOT_DISCLOSED","Score not decision-ready",IF(V45="MISSING_DATA_TREATMENT_UNSAFE","Missing-data treatment unsafe",IF(V45="CRITICAL_GATE_FAILED_OR_MISSING","Critical gate missing",IF(V45="GATE_CONTRACT_NOT_DEFINED","Critical gate missing",IF(V45="COMPENSATION_RULE_UNSAFE","Critical gate missing",IF(V45="WEIGHT_RATIONALE_MISSING","Sensitivity review required",IF(V45="WEIGHT_TOTAL_INVALID","Sensitivity review required",IF(V45="SENSITIVITY_NOT_TESTED","Sensitivity review required",IF(V45="RANKING_UNSTABLE","Sensitivity review required",IF(V45="CONTRADICTION_REVIEW_REQUIRED","Score not decision-ready",IF(V45="REQUIRED_TEXT_MISSING","Score not decision-ready",IF(V45="INVALID_CONTROLLED_INPUT","Score not decision-ready",IF(V45="INVALID_CRITERION_INPUT","Score not decision-ready","")))))))))))))))))</f>
      </c>
      <c r="V45" s="62" t="str">
        <f>IF(AND(A45="",B45=""),"",IF(OR(AB45="No",AC45="No",AD45="No",AE45="No",AF45="No",AH45="No",AI45="No",AJ45="No",AK45="No",AL45="No",AM45="No",AP45="No"),"INVALID_CONTROLLED_INPUT",IF(OR(AA45="No",AN45="No",AO45="No"),"REQUIRED_TEXT_MISSING",IF(AT45&gt;0,"INVALID_CRITERION_INPUT",IF(C45="Estimate probability","MODEL_PURPOSE_UNSUPPORTED",IF(OR(O45="Yes",AV45&gt;0),"CONTRADICTION_REVIEW_REQUIRED",IF(G45="No","MISSING_DATA_TREATMENT_UNSAFE",IF(OR(K45="Yes",AU45&gt;0),"CRITICAL_GATE_FAILED_OR_MISSING",IF(J45="No","GATE_CONTRACT_NOT_DEFINED",IF(L45="Yes","COMPENSATION_RULE_UNSAFE",IF(E45="No","INPUTS_NOT_VISIBLE",IF(F45="No","EVIDENCE_STATES_NOT_DISCLOSED",IF(H45="No","WEIGHT_RATIONALE_MISSING",IF(AG45="No","WEIGHT_TOTAL_INVALID",IF(OR(M45="No",N45="Not tested"),"SENSITIVITY_NOT_TESTED",IF(N45="Yes","RANKING_UNSTABLE","DECOMPOSABLE_BOUNDED"))))))))))))))))</f>
      </c>
      <c r="W45" s="62" t="str">
        <f>IF(V45="","",IF(V45="DECOMPOSABLE_BOUNDED","Use the score as one decision aid with the recorded model version, limitations and reopen condition.",IF(V45="MODEL_PURPOSE_UNSUPPORTED","Describe the model as a score or index unless predictive calibration is separately established.",IF(V45="INPUTS_NOT_VISIBLE","Use the current total only as a prompt for model reconstruction.",IF(V45="EVIDENCE_STATES_NOT_DISCLOSED","Use the current total only as a prompt for model reconstruction.",IF(V45="MISSING_DATA_TREATMENT_UNSAFE","State that the score is incomplete and identify the affected inputs.",IF(V45="CRITICAL_GATE_FAILED_OR_MISSING","Report the total only beside the failed or missing gate.",IF(V45="GATE_CONTRACT_NOT_DEFINED","Report the total only beside the failed or missing gate.",IF(V45="COMPENSATION_RULE_UNSAFE","Report the total only beside the failed or missing gate.",IF(V45="WEIGHT_RATIONALE_MISSING","Describe the baseline result as provisional and disclose the decisive assumptions.",IF(V45="WEIGHT_TOTAL_INVALID","Describe the baseline result as provisional and disclose the decisive assumptions.",IF(V45="SENSITIVITY_NOT_TESTED","Describe the baseline result as provisional and disclose the decisive assumptions.",IF(V45="RANKING_UNSTABLE","Describe the baseline result as provisional and disclose the decisive assumptions.",IF(V45="CONTRADICTION_REVIEW_REQUIRED","Preserve the score as provisional beside the contradiction.",IF(V45="REQUIRED_TEXT_MISSING","Complete the missing record.",IF(V45="INVALID_CONTROLLED_INPUT","Use only the controlled vocabulary.",IF(V45="INVALID_CRITERION_INPUT","Use the register only to identify and correct the invalid criteria.","")))))))))))))))))</f>
      </c>
      <c r="X45" s="62" t="str">
        <f>IF(V45="","",IF(V45="DECOMPOSABLE_BOUNDED","Do not present the total as evidence, certainty, probability or an automatic instruction.",IF(V45="MODEL_PURPOSE_UNSUPPORTED","Do not present the total as the probability of winning, failure or market response.",IF(V45="INPUTS_NOT_VISIBLE","Do not rank, allocate, approve or claim probability from the current score.",IF(V45="EVIDENCE_STATES_NOT_DISCLOSED","Do not rank, allocate, approve or claim probability from the current score.",IF(V45="MISSING_DATA_TREATMENT_UNSAFE","Do not replace missing knowledge with a neutral-looking number.",IF(V45="CRITICAL_GATE_FAILED_OR_MISSING","Do not let the weighted average override the critical condition.",IF(V45="GATE_CONTRACT_NOT_DEFINED","Do not let the weighted average override the critical condition.",IF(V45="COMPENSATION_RULE_UNSAFE","Do not let the weighted average override the critical condition.",IF(V45="WEIGHT_RATIONALE_MISSING","Do not treat the ranking as robust or use extra decimals to imply stability.",IF(V45="WEIGHT_TOTAL_INVALID","Do not treat the ranking as robust or use extra decimals to imply stability.",IF(V45="SENSITIVITY_NOT_TESTED","Do not treat the ranking as robust or use extra decimals to imply stability.",IF(V45="RANKING_UNSTABLE","Do not treat the ranking as robust or use extra decimals to imply stability.",IF(V45="CONTRADICTION_REVIEW_REQUIRED","Do not hide disagreement inside an average.",IF(V45="REQUIRED_TEXT_MISSING","Do not use a score without a meaningful decision, owner and reviewer.",IF(V45="INVALID_CONTROLLED_INPUT","Do not interpret outputs generated from unsupported categories.",IF(V45="INVALID_CRITERION_INPUT","Do not calculate, compare or interpret a model that contains invalid criterion inputs.","")))))))))))))))))</f>
      </c>
      <c r="Y45" s="62" t="str">
        <f>IF(V45="","",IF(V45="DECOMPOSABLE_BOUNDED","Proceed with the bounded interpretation and preserve the component record.",IF(V45="MODEL_PURPOSE_UNSUPPORTED","Use a validated predictive model or change the score purpose.",IF(V45="INPUTS_NOT_VISIBLE","Decompose and reconstruct the model before use.",IF(V45="EVIDENCE_STATES_NOT_DISCLOSED","Apply “Observed, Inferred and Unresolved Evidence” to every active input.",IF(V45="MISSING_DATA_TREATMENT_UNSAFE","Correct the treatment, obtain evidence or report a bounded range.",IF(V45="CRITICAL_GATE_FAILED_OR_MISSING","Define or resolve the veto, floor or cap before interpreting the total.",IF(V45="GATE_CONTRACT_NOT_DEFINED","Define or resolve the veto, floor or cap before interpreting the total.",IF(V45="COMPENSATION_RULE_UNSAFE","Define or resolve the veto, floor or cap before interpreting the total.",IF(V45="WEIGHT_RATIONALE_MISSING","Run and record the required sensitivity scenarios before acting.",IF(V45="WEIGHT_TOTAL_INVALID","Correct the active denominator and rerun the model.",IF(V45="SENSITIVITY_NOT_TESTED","Run and record the required sensitivity scenarios before acting.",IF(V45="RANKING_UNSTABLE","Treat the result as unstable and resolve the decisive assumptions.",IF(V45="CONTRADICTION_REVIEW_REQUIRED","Apply “How to Handle Contradictory Competitor Evidence” before final interpretation.",IF(V45="REQUIRED_TEXT_MISSING","Replace placeholders with the exact record.",IF(V45="INVALID_CONTROLLED_INPUT","Correct the invalid controlled input.",IF(V45="INVALID_CRITERION_INPUT","Correct the invalid criterion values; then recalculate the model and its active denominator.","")))))))))))))))))</f>
      </c>
      <c r="Z45" s="62" t="str">
        <f>IF(U45="","","SERPIFAI Score Integrity Method v1.0.0")</f>
      </c>
      <c r="AA45" s="85" t="str">
        <f>IF(AND(A45="",B45=""),"",IF(B45="","No",IF(OR(LOWER(TRIM(B45))="n/a",LOWER(TRIM(B45))="na",LOWER(TRIM(B45))="none",LOWER(TRIM(B45))="unknown",LOWER(TRIM(B45))="tbd",LOWER(TRIM(B45))="todo",LOWER(TRIM(B45))="placeholder",LOWER(TRIM(B45))="test",LOWER(TRIM(B45))="xxx",LOWER(TRIM(B45))="xx",LOWER(TRIM(B45))="x",LOWER(TRIM(B45))="-",LOWER(TRIM(B45))="--",LOWER(TRIM(B45))="---",LOWER(TRIM(B45))=".",LOWER(TRIM(B45))="..",LOWER(TRIM(B45))="...",LOWER(TRIM(B45))="?"),"No","Yes")))</f>
      </c>
      <c r="AB45" s="85" t="str">
        <f>IF(AND(A45="",B45=""),"",IF(OR(C45="Describe",C45="Rank",C45="Screen",C45="Prioritise",C45="Trigger review",C45="Allocate resources",C45="Enforce a gate",C45="Estimate probability"),"Yes","No"))</f>
      </c>
      <c r="AC45" s="85" t="str">
        <f>IF(AND(A45="",B45=""),"",IF(OR(E45="Yes",E45="No"),"Yes","No"))</f>
      </c>
      <c r="AD45" s="85" t="str">
        <f>IF(AND(A45="",B45=""),"",IF(OR(F45="Yes",F45="No"),"Yes","No"))</f>
      </c>
      <c r="AE45" s="85" t="str">
        <f>IF(AND(A45="",B45=""),"",IF(OR(G45="Yes",G45="No"),"Yes","No"))</f>
      </c>
      <c r="AF45" s="85" t="str">
        <f>IF(AND(A45="",B45=""),"",IF(OR(H45="Yes",H45="No"),"Yes","No"))</f>
      </c>
      <c r="AG45" s="85" t="str">
        <f>IF(AND(A45="",B45=""),"",IF(ABS(I45-100)&lt;0.0001,"Yes","No"))</f>
      </c>
      <c r="AH45" s="85" t="str">
        <f>IF(AND(A45="",B45=""),"",IF(OR(J45="Yes",J45="No",J45="Not applicable"),"Yes","No"))</f>
      </c>
      <c r="AI45" s="85" t="str">
        <f>IF(AND(A45="",B45=""),"",IF(OR(K45="Yes",K45="No"),"Yes","No"))</f>
      </c>
      <c r="AJ45" s="85" t="str">
        <f>IF(AND(A45="",B45=""),"",IF(OR(L45="Yes",L45="No",L45="Not applicable"),"Yes","No"))</f>
      </c>
      <c r="AK45" s="85" t="str">
        <f>IF(AND(A45="",B45=""),"",IF(OR(M45="Yes",M45="No"),"Yes","No"))</f>
      </c>
      <c r="AL45" s="85" t="str">
        <f>IF(AND(A45="",B45=""),"",IF(OR(N45="Yes",N45="No",N45="Not tested"),"Yes","No"))</f>
      </c>
      <c r="AM45" s="85" t="str">
        <f>IF(AND(A45="",B45=""),"",IF(OR(O45="Yes",O45="No"),"Yes","No"))</f>
      </c>
      <c r="AN45" s="85" t="str">
        <f>IF(AND(A45="",B45=""),"",IF(P45="","No",IF(OR(LOWER(TRIM(P45))="n/a",LOWER(TRIM(P45))="na",LOWER(TRIM(P45))="none",LOWER(TRIM(P45))="unknown",LOWER(TRIM(P45))="tbd",LOWER(TRIM(P45))="todo",LOWER(TRIM(P45))="placeholder",LOWER(TRIM(P45))="test",LOWER(TRIM(P45))="xxx",LOWER(TRIM(P45))="xx",LOWER(TRIM(P45))="x",LOWER(TRIM(P45))="-",LOWER(TRIM(P45))="--",LOWER(TRIM(P45))="---",LOWER(TRIM(P45))=".",LOWER(TRIM(P45))="..",LOWER(TRIM(P45))="...",LOWER(TRIM(P45))="?"),"No","Yes")))</f>
      </c>
      <c r="AO45" s="85" t="str">
        <f>IF(AND(A45="",B45=""),"",IF(Q45="","No",IF(OR(LOWER(TRIM(Q45))="n/a",LOWER(TRIM(Q45))="na",LOWER(TRIM(Q45))="none",LOWER(TRIM(Q45))="unknown",LOWER(TRIM(Q45))="tbd",LOWER(TRIM(Q45))="todo",LOWER(TRIM(Q45))="placeholder",LOWER(TRIM(Q45))="test",LOWER(TRIM(Q45))="xxx",LOWER(TRIM(Q45))="xx",LOWER(TRIM(Q45))="x",LOWER(TRIM(Q45))="-",LOWER(TRIM(Q45))="--",LOWER(TRIM(Q45))="---",LOWER(TRIM(Q45))=".",LOWER(TRIM(Q45))="..",LOWER(TRIM(Q45))="...",LOWER(TRIM(Q45))="?"),"No","Yes")))</f>
      </c>
      <c r="AP45" s="85" t="str">
        <f>IF(AND(A45="",B45=""),"",IF(OR(S45="Approved by the recorded reviewer",S45="Not approved"),"Yes","No"))</f>
      </c>
      <c r="AQ45" s="85" t="str">
        <f>IF(AND(A45="",B45=""),"",IF(K45="Yes","CRITICAL_GATE_FAILED_OR_MISSING",IF(J45="No","GATE_CONTRACT_NOT_DEFINED","COMPENSATION_RULE_UNSAFE")))</f>
      </c>
      <c r="AR45" s="85" t="str">
        <f>IF(AND(A45="",B45=""),"",IF(H45="No","WEIGHT_RATIONALE_MISSING",IF(AG45="No","WEIGHT_TOTAL_INVALID",IF(OR(M45="No",N45="Not tested"),"SENSITIVITY_NOT_TESTED","RANKING_UNSTABLE"))))</f>
      </c>
      <c r="AS45" s="85" t="str">
        <f>IF(AND(A45="",B45=""),"",IF(OR(AB45="No",AC45="No",AD45="No",AE45="No",AF45="No",AH45="No",AI45="No",AJ45="No",AK45="No",AL45="No",AM45="No",AP45="No"),"INVALID_CONTROLLED_INPUT",IF(OR(AA45="No",AN45="No",AO45="No"),"REQUIRED_TEXT_MISSING",IF(C45="Estimate probability","MODEL_PURPOSE_UNSUPPORTED",IF(O45="Yes","CONTRADICTION_REVIEW_REQUIRED",IF(E45="No","INPUTS_NOT_VISIBLE","EVIDENCE_STATES_NOT_DISCLOSED"))))))</f>
      </c>
      <c r="AT45" t="str">
        <f>IF(A45="","",COUNTIFS('Criteria Register'!$A$4:$A$504,A45,'Criteria Register'!$X$4:$X$504,"INVALID_CONTROLLED_INPUT")+COUNTIFS('Criteria Register'!$A$4:$A$504,A45,'Criteria Register'!$N$4:$N$504,"Invalid",'Criteria Register'!$X$4:$X$504,"VALID"))</f>
      </c>
      <c r="AU45" t="str">
        <f>IF(A45="","",COUNTIFS('Criteria Register'!$A$4:$A$504,A45,'Criteria Register'!$P$4:$P$504,"&lt;&gt;None",'Criteria Register'!$R$4:$R$504,"No",'Criteria Register'!$X$4:$X$504,"VALID"))</f>
      </c>
      <c r="AV45" t="str">
        <f>IF(A45="","",COUNTIFS('Criteria Register'!$A$4:$A$504,A45,'Criteria Register'!$S$4:$S$504,"Open",'Criteria Register'!$X$4:$X$504,"VALID"))</f>
      </c>
    </row>
    <row r="46">
      <c r="A46" s="93"/>
      <c r="B46" s="93"/>
      <c r="C46" s="93"/>
      <c r="D46" s="93"/>
      <c r="E46" s="93"/>
      <c r="F46" s="93"/>
      <c r="G46" s="93"/>
      <c r="H46" s="93"/>
      <c r="I46" s="74" t="str">
        <f>IF(A46="","",SUMIFS('Criteria Register'!$I$4:$I$504,'Criteria Register'!$A$4:$A$504,A46,'Criteria Register'!$X$4:$X$504,"VALID",'Criteria Register'!$N$4:$N$504,"&lt;&gt;Not applicable",'Criteria Register'!$N$4:$N$504,"&lt;&gt;Excluded with rationale",'Criteria Register'!$N$4:$N$504,"&lt;&gt;Invalid"))</f>
      </c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62" t="str">
        <f>IF(V46="","",IF(V46="DECOMPOSABLE_BOUNDED","Decomposable and bounded",IF(V46="MODEL_PURPOSE_UNSUPPORTED","Score not decision-ready",IF(V46="INPUTS_NOT_VISIBLE","Score not decision-ready",IF(V46="EVIDENCE_STATES_NOT_DISCLOSED","Score not decision-ready",IF(V46="MISSING_DATA_TREATMENT_UNSAFE","Missing-data treatment unsafe",IF(V46="CRITICAL_GATE_FAILED_OR_MISSING","Critical gate missing",IF(V46="GATE_CONTRACT_NOT_DEFINED","Critical gate missing",IF(V46="COMPENSATION_RULE_UNSAFE","Critical gate missing",IF(V46="WEIGHT_RATIONALE_MISSING","Sensitivity review required",IF(V46="WEIGHT_TOTAL_INVALID","Sensitivity review required",IF(V46="SENSITIVITY_NOT_TESTED","Sensitivity review required",IF(V46="RANKING_UNSTABLE","Sensitivity review required",IF(V46="CONTRADICTION_REVIEW_REQUIRED","Score not decision-ready",IF(V46="REQUIRED_TEXT_MISSING","Score not decision-ready",IF(V46="INVALID_CONTROLLED_INPUT","Score not decision-ready",IF(V46="INVALID_CRITERION_INPUT","Score not decision-ready","")))))))))))))))))</f>
      </c>
      <c r="V46" s="62" t="str">
        <f>IF(AND(A46="",B46=""),"",IF(OR(AB46="No",AC46="No",AD46="No",AE46="No",AF46="No",AH46="No",AI46="No",AJ46="No",AK46="No",AL46="No",AM46="No",AP46="No"),"INVALID_CONTROLLED_INPUT",IF(OR(AA46="No",AN46="No",AO46="No"),"REQUIRED_TEXT_MISSING",IF(AT46&gt;0,"INVALID_CRITERION_INPUT",IF(C46="Estimate probability","MODEL_PURPOSE_UNSUPPORTED",IF(OR(O46="Yes",AV46&gt;0),"CONTRADICTION_REVIEW_REQUIRED",IF(G46="No","MISSING_DATA_TREATMENT_UNSAFE",IF(OR(K46="Yes",AU46&gt;0),"CRITICAL_GATE_FAILED_OR_MISSING",IF(J46="No","GATE_CONTRACT_NOT_DEFINED",IF(L46="Yes","COMPENSATION_RULE_UNSAFE",IF(E46="No","INPUTS_NOT_VISIBLE",IF(F46="No","EVIDENCE_STATES_NOT_DISCLOSED",IF(H46="No","WEIGHT_RATIONALE_MISSING",IF(AG46="No","WEIGHT_TOTAL_INVALID",IF(OR(M46="No",N46="Not tested"),"SENSITIVITY_NOT_TESTED",IF(N46="Yes","RANKING_UNSTABLE","DECOMPOSABLE_BOUNDED"))))))))))))))))</f>
      </c>
      <c r="W46" s="62" t="str">
        <f>IF(V46="","",IF(V46="DECOMPOSABLE_BOUNDED","Use the score as one decision aid with the recorded model version, limitations and reopen condition.",IF(V46="MODEL_PURPOSE_UNSUPPORTED","Describe the model as a score or index unless predictive calibration is separately established.",IF(V46="INPUTS_NOT_VISIBLE","Use the current total only as a prompt for model reconstruction.",IF(V46="EVIDENCE_STATES_NOT_DISCLOSED","Use the current total only as a prompt for model reconstruction.",IF(V46="MISSING_DATA_TREATMENT_UNSAFE","State that the score is incomplete and identify the affected inputs.",IF(V46="CRITICAL_GATE_FAILED_OR_MISSING","Report the total only beside the failed or missing gate.",IF(V46="GATE_CONTRACT_NOT_DEFINED","Report the total only beside the failed or missing gate.",IF(V46="COMPENSATION_RULE_UNSAFE","Report the total only beside the failed or missing gate.",IF(V46="WEIGHT_RATIONALE_MISSING","Describe the baseline result as provisional and disclose the decisive assumptions.",IF(V46="WEIGHT_TOTAL_INVALID","Describe the baseline result as provisional and disclose the decisive assumptions.",IF(V46="SENSITIVITY_NOT_TESTED","Describe the baseline result as provisional and disclose the decisive assumptions.",IF(V46="RANKING_UNSTABLE","Describe the baseline result as provisional and disclose the decisive assumptions.",IF(V46="CONTRADICTION_REVIEW_REQUIRED","Preserve the score as provisional beside the contradiction.",IF(V46="REQUIRED_TEXT_MISSING","Complete the missing record.",IF(V46="INVALID_CONTROLLED_INPUT","Use only the controlled vocabulary.",IF(V46="INVALID_CRITERION_INPUT","Use the register only to identify and correct the invalid criteria.","")))))))))))))))))</f>
      </c>
      <c r="X46" s="62" t="str">
        <f>IF(V46="","",IF(V46="DECOMPOSABLE_BOUNDED","Do not present the total as evidence, certainty, probability or an automatic instruction.",IF(V46="MODEL_PURPOSE_UNSUPPORTED","Do not present the total as the probability of winning, failure or market response.",IF(V46="INPUTS_NOT_VISIBLE","Do not rank, allocate, approve or claim probability from the current score.",IF(V46="EVIDENCE_STATES_NOT_DISCLOSED","Do not rank, allocate, approve or claim probability from the current score.",IF(V46="MISSING_DATA_TREATMENT_UNSAFE","Do not replace missing knowledge with a neutral-looking number.",IF(V46="CRITICAL_GATE_FAILED_OR_MISSING","Do not let the weighted average override the critical condition.",IF(V46="GATE_CONTRACT_NOT_DEFINED","Do not let the weighted average override the critical condition.",IF(V46="COMPENSATION_RULE_UNSAFE","Do not let the weighted average override the critical condition.",IF(V46="WEIGHT_RATIONALE_MISSING","Do not treat the ranking as robust or use extra decimals to imply stability.",IF(V46="WEIGHT_TOTAL_INVALID","Do not treat the ranking as robust or use extra decimals to imply stability.",IF(V46="SENSITIVITY_NOT_TESTED","Do not treat the ranking as robust or use extra decimals to imply stability.",IF(V46="RANKING_UNSTABLE","Do not treat the ranking as robust or use extra decimals to imply stability.",IF(V46="CONTRADICTION_REVIEW_REQUIRED","Do not hide disagreement inside an average.",IF(V46="REQUIRED_TEXT_MISSING","Do not use a score without a meaningful decision, owner and reviewer.",IF(V46="INVALID_CONTROLLED_INPUT","Do not interpret outputs generated from unsupported categories.",IF(V46="INVALID_CRITERION_INPUT","Do not calculate, compare or interpret a model that contains invalid criterion inputs.","")))))))))))))))))</f>
      </c>
      <c r="Y46" s="62" t="str">
        <f>IF(V46="","",IF(V46="DECOMPOSABLE_BOUNDED","Proceed with the bounded interpretation and preserve the component record.",IF(V46="MODEL_PURPOSE_UNSUPPORTED","Use a validated predictive model or change the score purpose.",IF(V46="INPUTS_NOT_VISIBLE","Decompose and reconstruct the model before use.",IF(V46="EVIDENCE_STATES_NOT_DISCLOSED","Apply “Observed, Inferred and Unresolved Evidence” to every active input.",IF(V46="MISSING_DATA_TREATMENT_UNSAFE","Correct the treatment, obtain evidence or report a bounded range.",IF(V46="CRITICAL_GATE_FAILED_OR_MISSING","Define or resolve the veto, floor or cap before interpreting the total.",IF(V46="GATE_CONTRACT_NOT_DEFINED","Define or resolve the veto, floor or cap before interpreting the total.",IF(V46="COMPENSATION_RULE_UNSAFE","Define or resolve the veto, floor or cap before interpreting the total.",IF(V46="WEIGHT_RATIONALE_MISSING","Run and record the required sensitivity scenarios before acting.",IF(V46="WEIGHT_TOTAL_INVALID","Correct the active denominator and rerun the model.",IF(V46="SENSITIVITY_NOT_TESTED","Run and record the required sensitivity scenarios before acting.",IF(V46="RANKING_UNSTABLE","Treat the result as unstable and resolve the decisive assumptions.",IF(V46="CONTRADICTION_REVIEW_REQUIRED","Apply “How to Handle Contradictory Competitor Evidence” before final interpretation.",IF(V46="REQUIRED_TEXT_MISSING","Replace placeholders with the exact record.",IF(V46="INVALID_CONTROLLED_INPUT","Correct the invalid controlled input.",IF(V46="INVALID_CRITERION_INPUT","Correct the invalid criterion values; then recalculate the model and its active denominator.","")))))))))))))))))</f>
      </c>
      <c r="Z46" s="62" t="str">
        <f>IF(U46="","","SERPIFAI Score Integrity Method v1.0.0")</f>
      </c>
      <c r="AA46" s="85" t="str">
        <f>IF(AND(A46="",B46=""),"",IF(B46="","No",IF(OR(LOWER(TRIM(B46))="n/a",LOWER(TRIM(B46))="na",LOWER(TRIM(B46))="none",LOWER(TRIM(B46))="unknown",LOWER(TRIM(B46))="tbd",LOWER(TRIM(B46))="todo",LOWER(TRIM(B46))="placeholder",LOWER(TRIM(B46))="test",LOWER(TRIM(B46))="xxx",LOWER(TRIM(B46))="xx",LOWER(TRIM(B46))="x",LOWER(TRIM(B46))="-",LOWER(TRIM(B46))="--",LOWER(TRIM(B46))="---",LOWER(TRIM(B46))=".",LOWER(TRIM(B46))="..",LOWER(TRIM(B46))="...",LOWER(TRIM(B46))="?"),"No","Yes")))</f>
      </c>
      <c r="AB46" s="85" t="str">
        <f>IF(AND(A46="",B46=""),"",IF(OR(C46="Describe",C46="Rank",C46="Screen",C46="Prioritise",C46="Trigger review",C46="Allocate resources",C46="Enforce a gate",C46="Estimate probability"),"Yes","No"))</f>
      </c>
      <c r="AC46" s="85" t="str">
        <f>IF(AND(A46="",B46=""),"",IF(OR(E46="Yes",E46="No"),"Yes","No"))</f>
      </c>
      <c r="AD46" s="85" t="str">
        <f>IF(AND(A46="",B46=""),"",IF(OR(F46="Yes",F46="No"),"Yes","No"))</f>
      </c>
      <c r="AE46" s="85" t="str">
        <f>IF(AND(A46="",B46=""),"",IF(OR(G46="Yes",G46="No"),"Yes","No"))</f>
      </c>
      <c r="AF46" s="85" t="str">
        <f>IF(AND(A46="",B46=""),"",IF(OR(H46="Yes",H46="No"),"Yes","No"))</f>
      </c>
      <c r="AG46" s="85" t="str">
        <f>IF(AND(A46="",B46=""),"",IF(ABS(I46-100)&lt;0.0001,"Yes","No"))</f>
      </c>
      <c r="AH46" s="85" t="str">
        <f>IF(AND(A46="",B46=""),"",IF(OR(J46="Yes",J46="No",J46="Not applicable"),"Yes","No"))</f>
      </c>
      <c r="AI46" s="85" t="str">
        <f>IF(AND(A46="",B46=""),"",IF(OR(K46="Yes",K46="No"),"Yes","No"))</f>
      </c>
      <c r="AJ46" s="85" t="str">
        <f>IF(AND(A46="",B46=""),"",IF(OR(L46="Yes",L46="No",L46="Not applicable"),"Yes","No"))</f>
      </c>
      <c r="AK46" s="85" t="str">
        <f>IF(AND(A46="",B46=""),"",IF(OR(M46="Yes",M46="No"),"Yes","No"))</f>
      </c>
      <c r="AL46" s="85" t="str">
        <f>IF(AND(A46="",B46=""),"",IF(OR(N46="Yes",N46="No",N46="Not tested"),"Yes","No"))</f>
      </c>
      <c r="AM46" s="85" t="str">
        <f>IF(AND(A46="",B46=""),"",IF(OR(O46="Yes",O46="No"),"Yes","No"))</f>
      </c>
      <c r="AN46" s="85" t="str">
        <f>IF(AND(A46="",B46=""),"",IF(P46="","No",IF(OR(LOWER(TRIM(P46))="n/a",LOWER(TRIM(P46))="na",LOWER(TRIM(P46))="none",LOWER(TRIM(P46))="unknown",LOWER(TRIM(P46))="tbd",LOWER(TRIM(P46))="todo",LOWER(TRIM(P46))="placeholder",LOWER(TRIM(P46))="test",LOWER(TRIM(P46))="xxx",LOWER(TRIM(P46))="xx",LOWER(TRIM(P46))="x",LOWER(TRIM(P46))="-",LOWER(TRIM(P46))="--",LOWER(TRIM(P46))="---",LOWER(TRIM(P46))=".",LOWER(TRIM(P46))="..",LOWER(TRIM(P46))="...",LOWER(TRIM(P46))="?"),"No","Yes")))</f>
      </c>
      <c r="AO46" s="85" t="str">
        <f>IF(AND(A46="",B46=""),"",IF(Q46="","No",IF(OR(LOWER(TRIM(Q46))="n/a",LOWER(TRIM(Q46))="na",LOWER(TRIM(Q46))="none",LOWER(TRIM(Q46))="unknown",LOWER(TRIM(Q46))="tbd",LOWER(TRIM(Q46))="todo",LOWER(TRIM(Q46))="placeholder",LOWER(TRIM(Q46))="test",LOWER(TRIM(Q46))="xxx",LOWER(TRIM(Q46))="xx",LOWER(TRIM(Q46))="x",LOWER(TRIM(Q46))="-",LOWER(TRIM(Q46))="--",LOWER(TRIM(Q46))="---",LOWER(TRIM(Q46))=".",LOWER(TRIM(Q46))="..",LOWER(TRIM(Q46))="...",LOWER(TRIM(Q46))="?"),"No","Yes")))</f>
      </c>
      <c r="AP46" s="85" t="str">
        <f>IF(AND(A46="",B46=""),"",IF(OR(S46="Approved by the recorded reviewer",S46="Not approved"),"Yes","No"))</f>
      </c>
      <c r="AQ46" s="85" t="str">
        <f>IF(AND(A46="",B46=""),"",IF(K46="Yes","CRITICAL_GATE_FAILED_OR_MISSING",IF(J46="No","GATE_CONTRACT_NOT_DEFINED","COMPENSATION_RULE_UNSAFE")))</f>
      </c>
      <c r="AR46" s="85" t="str">
        <f>IF(AND(A46="",B46=""),"",IF(H46="No","WEIGHT_RATIONALE_MISSING",IF(AG46="No","WEIGHT_TOTAL_INVALID",IF(OR(M46="No",N46="Not tested"),"SENSITIVITY_NOT_TESTED","RANKING_UNSTABLE"))))</f>
      </c>
      <c r="AS46" s="85" t="str">
        <f>IF(AND(A46="",B46=""),"",IF(OR(AB46="No",AC46="No",AD46="No",AE46="No",AF46="No",AH46="No",AI46="No",AJ46="No",AK46="No",AL46="No",AM46="No",AP46="No"),"INVALID_CONTROLLED_INPUT",IF(OR(AA46="No",AN46="No",AO46="No"),"REQUIRED_TEXT_MISSING",IF(C46="Estimate probability","MODEL_PURPOSE_UNSUPPORTED",IF(O46="Yes","CONTRADICTION_REVIEW_REQUIRED",IF(E46="No","INPUTS_NOT_VISIBLE","EVIDENCE_STATES_NOT_DISCLOSED"))))))</f>
      </c>
      <c r="AT46" t="str">
        <f>IF(A46="","",COUNTIFS('Criteria Register'!$A$4:$A$504,A46,'Criteria Register'!$X$4:$X$504,"INVALID_CONTROLLED_INPUT")+COUNTIFS('Criteria Register'!$A$4:$A$504,A46,'Criteria Register'!$N$4:$N$504,"Invalid",'Criteria Register'!$X$4:$X$504,"VALID"))</f>
      </c>
      <c r="AU46" t="str">
        <f>IF(A46="","",COUNTIFS('Criteria Register'!$A$4:$A$504,A46,'Criteria Register'!$P$4:$P$504,"&lt;&gt;None",'Criteria Register'!$R$4:$R$504,"No",'Criteria Register'!$X$4:$X$504,"VALID"))</f>
      </c>
      <c r="AV46" t="str">
        <f>IF(A46="","",COUNTIFS('Criteria Register'!$A$4:$A$504,A46,'Criteria Register'!$S$4:$S$504,"Open",'Criteria Register'!$X$4:$X$504,"VALID"))</f>
      </c>
    </row>
    <row r="47">
      <c r="A47" s="93"/>
      <c r="B47" s="93"/>
      <c r="C47" s="93"/>
      <c r="D47" s="93"/>
      <c r="E47" s="93"/>
      <c r="F47" s="93"/>
      <c r="G47" s="93"/>
      <c r="H47" s="93"/>
      <c r="I47" s="74" t="str">
        <f>IF(A47="","",SUMIFS('Criteria Register'!$I$4:$I$504,'Criteria Register'!$A$4:$A$504,A47,'Criteria Register'!$X$4:$X$504,"VALID",'Criteria Register'!$N$4:$N$504,"&lt;&gt;Not applicable",'Criteria Register'!$N$4:$N$504,"&lt;&gt;Excluded with rationale",'Criteria Register'!$N$4:$N$504,"&lt;&gt;Invalid"))</f>
      </c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62" t="str">
        <f>IF(V47="","",IF(V47="DECOMPOSABLE_BOUNDED","Decomposable and bounded",IF(V47="MODEL_PURPOSE_UNSUPPORTED","Score not decision-ready",IF(V47="INPUTS_NOT_VISIBLE","Score not decision-ready",IF(V47="EVIDENCE_STATES_NOT_DISCLOSED","Score not decision-ready",IF(V47="MISSING_DATA_TREATMENT_UNSAFE","Missing-data treatment unsafe",IF(V47="CRITICAL_GATE_FAILED_OR_MISSING","Critical gate missing",IF(V47="GATE_CONTRACT_NOT_DEFINED","Critical gate missing",IF(V47="COMPENSATION_RULE_UNSAFE","Critical gate missing",IF(V47="WEIGHT_RATIONALE_MISSING","Sensitivity review required",IF(V47="WEIGHT_TOTAL_INVALID","Sensitivity review required",IF(V47="SENSITIVITY_NOT_TESTED","Sensitivity review required",IF(V47="RANKING_UNSTABLE","Sensitivity review required",IF(V47="CONTRADICTION_REVIEW_REQUIRED","Score not decision-ready",IF(V47="REQUIRED_TEXT_MISSING","Score not decision-ready",IF(V47="INVALID_CONTROLLED_INPUT","Score not decision-ready",IF(V47="INVALID_CRITERION_INPUT","Score not decision-ready","")))))))))))))))))</f>
      </c>
      <c r="V47" s="62" t="str">
        <f>IF(AND(A47="",B47=""),"",IF(OR(AB47="No",AC47="No",AD47="No",AE47="No",AF47="No",AH47="No",AI47="No",AJ47="No",AK47="No",AL47="No",AM47="No",AP47="No"),"INVALID_CONTROLLED_INPUT",IF(OR(AA47="No",AN47="No",AO47="No"),"REQUIRED_TEXT_MISSING",IF(AT47&gt;0,"INVALID_CRITERION_INPUT",IF(C47="Estimate probability","MODEL_PURPOSE_UNSUPPORTED",IF(OR(O47="Yes",AV47&gt;0),"CONTRADICTION_REVIEW_REQUIRED",IF(G47="No","MISSING_DATA_TREATMENT_UNSAFE",IF(OR(K47="Yes",AU47&gt;0),"CRITICAL_GATE_FAILED_OR_MISSING",IF(J47="No","GATE_CONTRACT_NOT_DEFINED",IF(L47="Yes","COMPENSATION_RULE_UNSAFE",IF(E47="No","INPUTS_NOT_VISIBLE",IF(F47="No","EVIDENCE_STATES_NOT_DISCLOSED",IF(H47="No","WEIGHT_RATIONALE_MISSING",IF(AG47="No","WEIGHT_TOTAL_INVALID",IF(OR(M47="No",N47="Not tested"),"SENSITIVITY_NOT_TESTED",IF(N47="Yes","RANKING_UNSTABLE","DECOMPOSABLE_BOUNDED"))))))))))))))))</f>
      </c>
      <c r="W47" s="62" t="str">
        <f>IF(V47="","",IF(V47="DECOMPOSABLE_BOUNDED","Use the score as one decision aid with the recorded model version, limitations and reopen condition.",IF(V47="MODEL_PURPOSE_UNSUPPORTED","Describe the model as a score or index unless predictive calibration is separately established.",IF(V47="INPUTS_NOT_VISIBLE","Use the current total only as a prompt for model reconstruction.",IF(V47="EVIDENCE_STATES_NOT_DISCLOSED","Use the current total only as a prompt for model reconstruction.",IF(V47="MISSING_DATA_TREATMENT_UNSAFE","State that the score is incomplete and identify the affected inputs.",IF(V47="CRITICAL_GATE_FAILED_OR_MISSING","Report the total only beside the failed or missing gate.",IF(V47="GATE_CONTRACT_NOT_DEFINED","Report the total only beside the failed or missing gate.",IF(V47="COMPENSATION_RULE_UNSAFE","Report the total only beside the failed or missing gate.",IF(V47="WEIGHT_RATIONALE_MISSING","Describe the baseline result as provisional and disclose the decisive assumptions.",IF(V47="WEIGHT_TOTAL_INVALID","Describe the baseline result as provisional and disclose the decisive assumptions.",IF(V47="SENSITIVITY_NOT_TESTED","Describe the baseline result as provisional and disclose the decisive assumptions.",IF(V47="RANKING_UNSTABLE","Describe the baseline result as provisional and disclose the decisive assumptions.",IF(V47="CONTRADICTION_REVIEW_REQUIRED","Preserve the score as provisional beside the contradiction.",IF(V47="REQUIRED_TEXT_MISSING","Complete the missing record.",IF(V47="INVALID_CONTROLLED_INPUT","Use only the controlled vocabulary.",IF(V47="INVALID_CRITERION_INPUT","Use the register only to identify and correct the invalid criteria.","")))))))))))))))))</f>
      </c>
      <c r="X47" s="62" t="str">
        <f>IF(V47="","",IF(V47="DECOMPOSABLE_BOUNDED","Do not present the total as evidence, certainty, probability or an automatic instruction.",IF(V47="MODEL_PURPOSE_UNSUPPORTED","Do not present the total as the probability of winning, failure or market response.",IF(V47="INPUTS_NOT_VISIBLE","Do not rank, allocate, approve or claim probability from the current score.",IF(V47="EVIDENCE_STATES_NOT_DISCLOSED","Do not rank, allocate, approve or claim probability from the current score.",IF(V47="MISSING_DATA_TREATMENT_UNSAFE","Do not replace missing knowledge with a neutral-looking number.",IF(V47="CRITICAL_GATE_FAILED_OR_MISSING","Do not let the weighted average override the critical condition.",IF(V47="GATE_CONTRACT_NOT_DEFINED","Do not let the weighted average override the critical condition.",IF(V47="COMPENSATION_RULE_UNSAFE","Do not let the weighted average override the critical condition.",IF(V47="WEIGHT_RATIONALE_MISSING","Do not treat the ranking as robust or use extra decimals to imply stability.",IF(V47="WEIGHT_TOTAL_INVALID","Do not treat the ranking as robust or use extra decimals to imply stability.",IF(V47="SENSITIVITY_NOT_TESTED","Do not treat the ranking as robust or use extra decimals to imply stability.",IF(V47="RANKING_UNSTABLE","Do not treat the ranking as robust or use extra decimals to imply stability.",IF(V47="CONTRADICTION_REVIEW_REQUIRED","Do not hide disagreement inside an average.",IF(V47="REQUIRED_TEXT_MISSING","Do not use a score without a meaningful decision, owner and reviewer.",IF(V47="INVALID_CONTROLLED_INPUT","Do not interpret outputs generated from unsupported categories.",IF(V47="INVALID_CRITERION_INPUT","Do not calculate, compare or interpret a model that contains invalid criterion inputs.","")))))))))))))))))</f>
      </c>
      <c r="Y47" s="62" t="str">
        <f>IF(V47="","",IF(V47="DECOMPOSABLE_BOUNDED","Proceed with the bounded interpretation and preserve the component record.",IF(V47="MODEL_PURPOSE_UNSUPPORTED","Use a validated predictive model or change the score purpose.",IF(V47="INPUTS_NOT_VISIBLE","Decompose and reconstruct the model before use.",IF(V47="EVIDENCE_STATES_NOT_DISCLOSED","Apply “Observed, Inferred and Unresolved Evidence” to every active input.",IF(V47="MISSING_DATA_TREATMENT_UNSAFE","Correct the treatment, obtain evidence or report a bounded range.",IF(V47="CRITICAL_GATE_FAILED_OR_MISSING","Define or resolve the veto, floor or cap before interpreting the total.",IF(V47="GATE_CONTRACT_NOT_DEFINED","Define or resolve the veto, floor or cap before interpreting the total.",IF(V47="COMPENSATION_RULE_UNSAFE","Define or resolve the veto, floor or cap before interpreting the total.",IF(V47="WEIGHT_RATIONALE_MISSING","Run and record the required sensitivity scenarios before acting.",IF(V47="WEIGHT_TOTAL_INVALID","Correct the active denominator and rerun the model.",IF(V47="SENSITIVITY_NOT_TESTED","Run and record the required sensitivity scenarios before acting.",IF(V47="RANKING_UNSTABLE","Treat the result as unstable and resolve the decisive assumptions.",IF(V47="CONTRADICTION_REVIEW_REQUIRED","Apply “How to Handle Contradictory Competitor Evidence” before final interpretation.",IF(V47="REQUIRED_TEXT_MISSING","Replace placeholders with the exact record.",IF(V47="INVALID_CONTROLLED_INPUT","Correct the invalid controlled input.",IF(V47="INVALID_CRITERION_INPUT","Correct the invalid criterion values; then recalculate the model and its active denominator.","")))))))))))))))))</f>
      </c>
      <c r="Z47" s="62" t="str">
        <f>IF(U47="","","SERPIFAI Score Integrity Method v1.0.0")</f>
      </c>
      <c r="AA47" s="85" t="str">
        <f>IF(AND(A47="",B47=""),"",IF(B47="","No",IF(OR(LOWER(TRIM(B47))="n/a",LOWER(TRIM(B47))="na",LOWER(TRIM(B47))="none",LOWER(TRIM(B47))="unknown",LOWER(TRIM(B47))="tbd",LOWER(TRIM(B47))="todo",LOWER(TRIM(B47))="placeholder",LOWER(TRIM(B47))="test",LOWER(TRIM(B47))="xxx",LOWER(TRIM(B47))="xx",LOWER(TRIM(B47))="x",LOWER(TRIM(B47))="-",LOWER(TRIM(B47))="--",LOWER(TRIM(B47))="---",LOWER(TRIM(B47))=".",LOWER(TRIM(B47))="..",LOWER(TRIM(B47))="...",LOWER(TRIM(B47))="?"),"No","Yes")))</f>
      </c>
      <c r="AB47" s="85" t="str">
        <f>IF(AND(A47="",B47=""),"",IF(OR(C47="Describe",C47="Rank",C47="Screen",C47="Prioritise",C47="Trigger review",C47="Allocate resources",C47="Enforce a gate",C47="Estimate probability"),"Yes","No"))</f>
      </c>
      <c r="AC47" s="85" t="str">
        <f>IF(AND(A47="",B47=""),"",IF(OR(E47="Yes",E47="No"),"Yes","No"))</f>
      </c>
      <c r="AD47" s="85" t="str">
        <f>IF(AND(A47="",B47=""),"",IF(OR(F47="Yes",F47="No"),"Yes","No"))</f>
      </c>
      <c r="AE47" s="85" t="str">
        <f>IF(AND(A47="",B47=""),"",IF(OR(G47="Yes",G47="No"),"Yes","No"))</f>
      </c>
      <c r="AF47" s="85" t="str">
        <f>IF(AND(A47="",B47=""),"",IF(OR(H47="Yes",H47="No"),"Yes","No"))</f>
      </c>
      <c r="AG47" s="85" t="str">
        <f>IF(AND(A47="",B47=""),"",IF(ABS(I47-100)&lt;0.0001,"Yes","No"))</f>
      </c>
      <c r="AH47" s="85" t="str">
        <f>IF(AND(A47="",B47=""),"",IF(OR(J47="Yes",J47="No",J47="Not applicable"),"Yes","No"))</f>
      </c>
      <c r="AI47" s="85" t="str">
        <f>IF(AND(A47="",B47=""),"",IF(OR(K47="Yes",K47="No"),"Yes","No"))</f>
      </c>
      <c r="AJ47" s="85" t="str">
        <f>IF(AND(A47="",B47=""),"",IF(OR(L47="Yes",L47="No",L47="Not applicable"),"Yes","No"))</f>
      </c>
      <c r="AK47" s="85" t="str">
        <f>IF(AND(A47="",B47=""),"",IF(OR(M47="Yes",M47="No"),"Yes","No"))</f>
      </c>
      <c r="AL47" s="85" t="str">
        <f>IF(AND(A47="",B47=""),"",IF(OR(N47="Yes",N47="No",N47="Not tested"),"Yes","No"))</f>
      </c>
      <c r="AM47" s="85" t="str">
        <f>IF(AND(A47="",B47=""),"",IF(OR(O47="Yes",O47="No"),"Yes","No"))</f>
      </c>
      <c r="AN47" s="85" t="str">
        <f>IF(AND(A47="",B47=""),"",IF(P47="","No",IF(OR(LOWER(TRIM(P47))="n/a",LOWER(TRIM(P47))="na",LOWER(TRIM(P47))="none",LOWER(TRIM(P47))="unknown",LOWER(TRIM(P47))="tbd",LOWER(TRIM(P47))="todo",LOWER(TRIM(P47))="placeholder",LOWER(TRIM(P47))="test",LOWER(TRIM(P47))="xxx",LOWER(TRIM(P47))="xx",LOWER(TRIM(P47))="x",LOWER(TRIM(P47))="-",LOWER(TRIM(P47))="--",LOWER(TRIM(P47))="---",LOWER(TRIM(P47))=".",LOWER(TRIM(P47))="..",LOWER(TRIM(P47))="...",LOWER(TRIM(P47))="?"),"No","Yes")))</f>
      </c>
      <c r="AO47" s="85" t="str">
        <f>IF(AND(A47="",B47=""),"",IF(Q47="","No",IF(OR(LOWER(TRIM(Q47))="n/a",LOWER(TRIM(Q47))="na",LOWER(TRIM(Q47))="none",LOWER(TRIM(Q47))="unknown",LOWER(TRIM(Q47))="tbd",LOWER(TRIM(Q47))="todo",LOWER(TRIM(Q47))="placeholder",LOWER(TRIM(Q47))="test",LOWER(TRIM(Q47))="xxx",LOWER(TRIM(Q47))="xx",LOWER(TRIM(Q47))="x",LOWER(TRIM(Q47))="-",LOWER(TRIM(Q47))="--",LOWER(TRIM(Q47))="---",LOWER(TRIM(Q47))=".",LOWER(TRIM(Q47))="..",LOWER(TRIM(Q47))="...",LOWER(TRIM(Q47))="?"),"No","Yes")))</f>
      </c>
      <c r="AP47" s="85" t="str">
        <f>IF(AND(A47="",B47=""),"",IF(OR(S47="Approved by the recorded reviewer",S47="Not approved"),"Yes","No"))</f>
      </c>
      <c r="AQ47" s="85" t="str">
        <f>IF(AND(A47="",B47=""),"",IF(K47="Yes","CRITICAL_GATE_FAILED_OR_MISSING",IF(J47="No","GATE_CONTRACT_NOT_DEFINED","COMPENSATION_RULE_UNSAFE")))</f>
      </c>
      <c r="AR47" s="85" t="str">
        <f>IF(AND(A47="",B47=""),"",IF(H47="No","WEIGHT_RATIONALE_MISSING",IF(AG47="No","WEIGHT_TOTAL_INVALID",IF(OR(M47="No",N47="Not tested"),"SENSITIVITY_NOT_TESTED","RANKING_UNSTABLE"))))</f>
      </c>
      <c r="AS47" s="85" t="str">
        <f>IF(AND(A47="",B47=""),"",IF(OR(AB47="No",AC47="No",AD47="No",AE47="No",AF47="No",AH47="No",AI47="No",AJ47="No",AK47="No",AL47="No",AM47="No",AP47="No"),"INVALID_CONTROLLED_INPUT",IF(OR(AA47="No",AN47="No",AO47="No"),"REQUIRED_TEXT_MISSING",IF(C47="Estimate probability","MODEL_PURPOSE_UNSUPPORTED",IF(O47="Yes","CONTRADICTION_REVIEW_REQUIRED",IF(E47="No","INPUTS_NOT_VISIBLE","EVIDENCE_STATES_NOT_DISCLOSED"))))))</f>
      </c>
      <c r="AT47" t="str">
        <f>IF(A47="","",COUNTIFS('Criteria Register'!$A$4:$A$504,A47,'Criteria Register'!$X$4:$X$504,"INVALID_CONTROLLED_INPUT")+COUNTIFS('Criteria Register'!$A$4:$A$504,A47,'Criteria Register'!$N$4:$N$504,"Invalid",'Criteria Register'!$X$4:$X$504,"VALID"))</f>
      </c>
      <c r="AU47" t="str">
        <f>IF(A47="","",COUNTIFS('Criteria Register'!$A$4:$A$504,A47,'Criteria Register'!$P$4:$P$504,"&lt;&gt;None",'Criteria Register'!$R$4:$R$504,"No",'Criteria Register'!$X$4:$X$504,"VALID"))</f>
      </c>
      <c r="AV47" t="str">
        <f>IF(A47="","",COUNTIFS('Criteria Register'!$A$4:$A$504,A47,'Criteria Register'!$S$4:$S$504,"Open",'Criteria Register'!$X$4:$X$504,"VALID"))</f>
      </c>
    </row>
    <row r="48">
      <c r="A48" s="93"/>
      <c r="B48" s="93"/>
      <c r="C48" s="93"/>
      <c r="D48" s="93"/>
      <c r="E48" s="93"/>
      <c r="F48" s="93"/>
      <c r="G48" s="93"/>
      <c r="H48" s="93"/>
      <c r="I48" s="74" t="str">
        <f>IF(A48="","",SUMIFS('Criteria Register'!$I$4:$I$504,'Criteria Register'!$A$4:$A$504,A48,'Criteria Register'!$X$4:$X$504,"VALID",'Criteria Register'!$N$4:$N$504,"&lt;&gt;Not applicable",'Criteria Register'!$N$4:$N$504,"&lt;&gt;Excluded with rationale",'Criteria Register'!$N$4:$N$504,"&lt;&gt;Invalid"))</f>
      </c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62" t="str">
        <f>IF(V48="","",IF(V48="DECOMPOSABLE_BOUNDED","Decomposable and bounded",IF(V48="MODEL_PURPOSE_UNSUPPORTED","Score not decision-ready",IF(V48="INPUTS_NOT_VISIBLE","Score not decision-ready",IF(V48="EVIDENCE_STATES_NOT_DISCLOSED","Score not decision-ready",IF(V48="MISSING_DATA_TREATMENT_UNSAFE","Missing-data treatment unsafe",IF(V48="CRITICAL_GATE_FAILED_OR_MISSING","Critical gate missing",IF(V48="GATE_CONTRACT_NOT_DEFINED","Critical gate missing",IF(V48="COMPENSATION_RULE_UNSAFE","Critical gate missing",IF(V48="WEIGHT_RATIONALE_MISSING","Sensitivity review required",IF(V48="WEIGHT_TOTAL_INVALID","Sensitivity review required",IF(V48="SENSITIVITY_NOT_TESTED","Sensitivity review required",IF(V48="RANKING_UNSTABLE","Sensitivity review required",IF(V48="CONTRADICTION_REVIEW_REQUIRED","Score not decision-ready",IF(V48="REQUIRED_TEXT_MISSING","Score not decision-ready",IF(V48="INVALID_CONTROLLED_INPUT","Score not decision-ready",IF(V48="INVALID_CRITERION_INPUT","Score not decision-ready","")))))))))))))))))</f>
      </c>
      <c r="V48" s="62" t="str">
        <f>IF(AND(A48="",B48=""),"",IF(OR(AB48="No",AC48="No",AD48="No",AE48="No",AF48="No",AH48="No",AI48="No",AJ48="No",AK48="No",AL48="No",AM48="No",AP48="No"),"INVALID_CONTROLLED_INPUT",IF(OR(AA48="No",AN48="No",AO48="No"),"REQUIRED_TEXT_MISSING",IF(AT48&gt;0,"INVALID_CRITERION_INPUT",IF(C48="Estimate probability","MODEL_PURPOSE_UNSUPPORTED",IF(OR(O48="Yes",AV48&gt;0),"CONTRADICTION_REVIEW_REQUIRED",IF(G48="No","MISSING_DATA_TREATMENT_UNSAFE",IF(OR(K48="Yes",AU48&gt;0),"CRITICAL_GATE_FAILED_OR_MISSING",IF(J48="No","GATE_CONTRACT_NOT_DEFINED",IF(L48="Yes","COMPENSATION_RULE_UNSAFE",IF(E48="No","INPUTS_NOT_VISIBLE",IF(F48="No","EVIDENCE_STATES_NOT_DISCLOSED",IF(H48="No","WEIGHT_RATIONALE_MISSING",IF(AG48="No","WEIGHT_TOTAL_INVALID",IF(OR(M48="No",N48="Not tested"),"SENSITIVITY_NOT_TESTED",IF(N48="Yes","RANKING_UNSTABLE","DECOMPOSABLE_BOUNDED"))))))))))))))))</f>
      </c>
      <c r="W48" s="62" t="str">
        <f>IF(V48="","",IF(V48="DECOMPOSABLE_BOUNDED","Use the score as one decision aid with the recorded model version, limitations and reopen condition.",IF(V48="MODEL_PURPOSE_UNSUPPORTED","Describe the model as a score or index unless predictive calibration is separately established.",IF(V48="INPUTS_NOT_VISIBLE","Use the current total only as a prompt for model reconstruction.",IF(V48="EVIDENCE_STATES_NOT_DISCLOSED","Use the current total only as a prompt for model reconstruction.",IF(V48="MISSING_DATA_TREATMENT_UNSAFE","State that the score is incomplete and identify the affected inputs.",IF(V48="CRITICAL_GATE_FAILED_OR_MISSING","Report the total only beside the failed or missing gate.",IF(V48="GATE_CONTRACT_NOT_DEFINED","Report the total only beside the failed or missing gate.",IF(V48="COMPENSATION_RULE_UNSAFE","Report the total only beside the failed or missing gate.",IF(V48="WEIGHT_RATIONALE_MISSING","Describe the baseline result as provisional and disclose the decisive assumptions.",IF(V48="WEIGHT_TOTAL_INVALID","Describe the baseline result as provisional and disclose the decisive assumptions.",IF(V48="SENSITIVITY_NOT_TESTED","Describe the baseline result as provisional and disclose the decisive assumptions.",IF(V48="RANKING_UNSTABLE","Describe the baseline result as provisional and disclose the decisive assumptions.",IF(V48="CONTRADICTION_REVIEW_REQUIRED","Preserve the score as provisional beside the contradiction.",IF(V48="REQUIRED_TEXT_MISSING","Complete the missing record.",IF(V48="INVALID_CONTROLLED_INPUT","Use only the controlled vocabulary.",IF(V48="INVALID_CRITERION_INPUT","Use the register only to identify and correct the invalid criteria.","")))))))))))))))))</f>
      </c>
      <c r="X48" s="62" t="str">
        <f>IF(V48="","",IF(V48="DECOMPOSABLE_BOUNDED","Do not present the total as evidence, certainty, probability or an automatic instruction.",IF(V48="MODEL_PURPOSE_UNSUPPORTED","Do not present the total as the probability of winning, failure or market response.",IF(V48="INPUTS_NOT_VISIBLE","Do not rank, allocate, approve or claim probability from the current score.",IF(V48="EVIDENCE_STATES_NOT_DISCLOSED","Do not rank, allocate, approve or claim probability from the current score.",IF(V48="MISSING_DATA_TREATMENT_UNSAFE","Do not replace missing knowledge with a neutral-looking number.",IF(V48="CRITICAL_GATE_FAILED_OR_MISSING","Do not let the weighted average override the critical condition.",IF(V48="GATE_CONTRACT_NOT_DEFINED","Do not let the weighted average override the critical condition.",IF(V48="COMPENSATION_RULE_UNSAFE","Do not let the weighted average override the critical condition.",IF(V48="WEIGHT_RATIONALE_MISSING","Do not treat the ranking as robust or use extra decimals to imply stability.",IF(V48="WEIGHT_TOTAL_INVALID","Do not treat the ranking as robust or use extra decimals to imply stability.",IF(V48="SENSITIVITY_NOT_TESTED","Do not treat the ranking as robust or use extra decimals to imply stability.",IF(V48="RANKING_UNSTABLE","Do not treat the ranking as robust or use extra decimals to imply stability.",IF(V48="CONTRADICTION_REVIEW_REQUIRED","Do not hide disagreement inside an average.",IF(V48="REQUIRED_TEXT_MISSING","Do not use a score without a meaningful decision, owner and reviewer.",IF(V48="INVALID_CONTROLLED_INPUT","Do not interpret outputs generated from unsupported categories.",IF(V48="INVALID_CRITERION_INPUT","Do not calculate, compare or interpret a model that contains invalid criterion inputs.","")))))))))))))))))</f>
      </c>
      <c r="Y48" s="62" t="str">
        <f>IF(V48="","",IF(V48="DECOMPOSABLE_BOUNDED","Proceed with the bounded interpretation and preserve the component record.",IF(V48="MODEL_PURPOSE_UNSUPPORTED","Use a validated predictive model or change the score purpose.",IF(V48="INPUTS_NOT_VISIBLE","Decompose and reconstruct the model before use.",IF(V48="EVIDENCE_STATES_NOT_DISCLOSED","Apply “Observed, Inferred and Unresolved Evidence” to every active input.",IF(V48="MISSING_DATA_TREATMENT_UNSAFE","Correct the treatment, obtain evidence or report a bounded range.",IF(V48="CRITICAL_GATE_FAILED_OR_MISSING","Define or resolve the veto, floor or cap before interpreting the total.",IF(V48="GATE_CONTRACT_NOT_DEFINED","Define or resolve the veto, floor or cap before interpreting the total.",IF(V48="COMPENSATION_RULE_UNSAFE","Define or resolve the veto, floor or cap before interpreting the total.",IF(V48="WEIGHT_RATIONALE_MISSING","Run and record the required sensitivity scenarios before acting.",IF(V48="WEIGHT_TOTAL_INVALID","Correct the active denominator and rerun the model.",IF(V48="SENSITIVITY_NOT_TESTED","Run and record the required sensitivity scenarios before acting.",IF(V48="RANKING_UNSTABLE","Treat the result as unstable and resolve the decisive assumptions.",IF(V48="CONTRADICTION_REVIEW_REQUIRED","Apply “How to Handle Contradictory Competitor Evidence” before final interpretation.",IF(V48="REQUIRED_TEXT_MISSING","Replace placeholders with the exact record.",IF(V48="INVALID_CONTROLLED_INPUT","Correct the invalid controlled input.",IF(V48="INVALID_CRITERION_INPUT","Correct the invalid criterion values; then recalculate the model and its active denominator.","")))))))))))))))))</f>
      </c>
      <c r="Z48" s="62" t="str">
        <f>IF(U48="","","SERPIFAI Score Integrity Method v1.0.0")</f>
      </c>
      <c r="AA48" s="85" t="str">
        <f>IF(AND(A48="",B48=""),"",IF(B48="","No",IF(OR(LOWER(TRIM(B48))="n/a",LOWER(TRIM(B48))="na",LOWER(TRIM(B48))="none",LOWER(TRIM(B48))="unknown",LOWER(TRIM(B48))="tbd",LOWER(TRIM(B48))="todo",LOWER(TRIM(B48))="placeholder",LOWER(TRIM(B48))="test",LOWER(TRIM(B48))="xxx",LOWER(TRIM(B48))="xx",LOWER(TRIM(B48))="x",LOWER(TRIM(B48))="-",LOWER(TRIM(B48))="--",LOWER(TRIM(B48))="---",LOWER(TRIM(B48))=".",LOWER(TRIM(B48))="..",LOWER(TRIM(B48))="...",LOWER(TRIM(B48))="?"),"No","Yes")))</f>
      </c>
      <c r="AB48" s="85" t="str">
        <f>IF(AND(A48="",B48=""),"",IF(OR(C48="Describe",C48="Rank",C48="Screen",C48="Prioritise",C48="Trigger review",C48="Allocate resources",C48="Enforce a gate",C48="Estimate probability"),"Yes","No"))</f>
      </c>
      <c r="AC48" s="85" t="str">
        <f>IF(AND(A48="",B48=""),"",IF(OR(E48="Yes",E48="No"),"Yes","No"))</f>
      </c>
      <c r="AD48" s="85" t="str">
        <f>IF(AND(A48="",B48=""),"",IF(OR(F48="Yes",F48="No"),"Yes","No"))</f>
      </c>
      <c r="AE48" s="85" t="str">
        <f>IF(AND(A48="",B48=""),"",IF(OR(G48="Yes",G48="No"),"Yes","No"))</f>
      </c>
      <c r="AF48" s="85" t="str">
        <f>IF(AND(A48="",B48=""),"",IF(OR(H48="Yes",H48="No"),"Yes","No"))</f>
      </c>
      <c r="AG48" s="85" t="str">
        <f>IF(AND(A48="",B48=""),"",IF(ABS(I48-100)&lt;0.0001,"Yes","No"))</f>
      </c>
      <c r="AH48" s="85" t="str">
        <f>IF(AND(A48="",B48=""),"",IF(OR(J48="Yes",J48="No",J48="Not applicable"),"Yes","No"))</f>
      </c>
      <c r="AI48" s="85" t="str">
        <f>IF(AND(A48="",B48=""),"",IF(OR(K48="Yes",K48="No"),"Yes","No"))</f>
      </c>
      <c r="AJ48" s="85" t="str">
        <f>IF(AND(A48="",B48=""),"",IF(OR(L48="Yes",L48="No",L48="Not applicable"),"Yes","No"))</f>
      </c>
      <c r="AK48" s="85" t="str">
        <f>IF(AND(A48="",B48=""),"",IF(OR(M48="Yes",M48="No"),"Yes","No"))</f>
      </c>
      <c r="AL48" s="85" t="str">
        <f>IF(AND(A48="",B48=""),"",IF(OR(N48="Yes",N48="No",N48="Not tested"),"Yes","No"))</f>
      </c>
      <c r="AM48" s="85" t="str">
        <f>IF(AND(A48="",B48=""),"",IF(OR(O48="Yes",O48="No"),"Yes","No"))</f>
      </c>
      <c r="AN48" s="85" t="str">
        <f>IF(AND(A48="",B48=""),"",IF(P48="","No",IF(OR(LOWER(TRIM(P48))="n/a",LOWER(TRIM(P48))="na",LOWER(TRIM(P48))="none",LOWER(TRIM(P48))="unknown",LOWER(TRIM(P48))="tbd",LOWER(TRIM(P48))="todo",LOWER(TRIM(P48))="placeholder",LOWER(TRIM(P48))="test",LOWER(TRIM(P48))="xxx",LOWER(TRIM(P48))="xx",LOWER(TRIM(P48))="x",LOWER(TRIM(P48))="-",LOWER(TRIM(P48))="--",LOWER(TRIM(P48))="---",LOWER(TRIM(P48))=".",LOWER(TRIM(P48))="..",LOWER(TRIM(P48))="...",LOWER(TRIM(P48))="?"),"No","Yes")))</f>
      </c>
      <c r="AO48" s="85" t="str">
        <f>IF(AND(A48="",B48=""),"",IF(Q48="","No",IF(OR(LOWER(TRIM(Q48))="n/a",LOWER(TRIM(Q48))="na",LOWER(TRIM(Q48))="none",LOWER(TRIM(Q48))="unknown",LOWER(TRIM(Q48))="tbd",LOWER(TRIM(Q48))="todo",LOWER(TRIM(Q48))="placeholder",LOWER(TRIM(Q48))="test",LOWER(TRIM(Q48))="xxx",LOWER(TRIM(Q48))="xx",LOWER(TRIM(Q48))="x",LOWER(TRIM(Q48))="-",LOWER(TRIM(Q48))="--",LOWER(TRIM(Q48))="---",LOWER(TRIM(Q48))=".",LOWER(TRIM(Q48))="..",LOWER(TRIM(Q48))="...",LOWER(TRIM(Q48))="?"),"No","Yes")))</f>
      </c>
      <c r="AP48" s="85" t="str">
        <f>IF(AND(A48="",B48=""),"",IF(OR(S48="Approved by the recorded reviewer",S48="Not approved"),"Yes","No"))</f>
      </c>
      <c r="AQ48" s="85" t="str">
        <f>IF(AND(A48="",B48=""),"",IF(K48="Yes","CRITICAL_GATE_FAILED_OR_MISSING",IF(J48="No","GATE_CONTRACT_NOT_DEFINED","COMPENSATION_RULE_UNSAFE")))</f>
      </c>
      <c r="AR48" s="85" t="str">
        <f>IF(AND(A48="",B48=""),"",IF(H48="No","WEIGHT_RATIONALE_MISSING",IF(AG48="No","WEIGHT_TOTAL_INVALID",IF(OR(M48="No",N48="Not tested"),"SENSITIVITY_NOT_TESTED","RANKING_UNSTABLE"))))</f>
      </c>
      <c r="AS48" s="85" t="str">
        <f>IF(AND(A48="",B48=""),"",IF(OR(AB48="No",AC48="No",AD48="No",AE48="No",AF48="No",AH48="No",AI48="No",AJ48="No",AK48="No",AL48="No",AM48="No",AP48="No"),"INVALID_CONTROLLED_INPUT",IF(OR(AA48="No",AN48="No",AO48="No"),"REQUIRED_TEXT_MISSING",IF(C48="Estimate probability","MODEL_PURPOSE_UNSUPPORTED",IF(O48="Yes","CONTRADICTION_REVIEW_REQUIRED",IF(E48="No","INPUTS_NOT_VISIBLE","EVIDENCE_STATES_NOT_DISCLOSED"))))))</f>
      </c>
      <c r="AT48" t="str">
        <f>IF(A48="","",COUNTIFS('Criteria Register'!$A$4:$A$504,A48,'Criteria Register'!$X$4:$X$504,"INVALID_CONTROLLED_INPUT")+COUNTIFS('Criteria Register'!$A$4:$A$504,A48,'Criteria Register'!$N$4:$N$504,"Invalid",'Criteria Register'!$X$4:$X$504,"VALID"))</f>
      </c>
      <c r="AU48" t="str">
        <f>IF(A48="","",COUNTIFS('Criteria Register'!$A$4:$A$504,A48,'Criteria Register'!$P$4:$P$504,"&lt;&gt;None",'Criteria Register'!$R$4:$R$504,"No",'Criteria Register'!$X$4:$X$504,"VALID"))</f>
      </c>
      <c r="AV48" t="str">
        <f>IF(A48="","",COUNTIFS('Criteria Register'!$A$4:$A$504,A48,'Criteria Register'!$S$4:$S$504,"Open",'Criteria Register'!$X$4:$X$504,"VALID"))</f>
      </c>
    </row>
    <row r="49">
      <c r="A49" s="93"/>
      <c r="B49" s="93"/>
      <c r="C49" s="93"/>
      <c r="D49" s="93"/>
      <c r="E49" s="93"/>
      <c r="F49" s="93"/>
      <c r="G49" s="93"/>
      <c r="H49" s="93"/>
      <c r="I49" s="74" t="str">
        <f>IF(A49="","",SUMIFS('Criteria Register'!$I$4:$I$504,'Criteria Register'!$A$4:$A$504,A49,'Criteria Register'!$X$4:$X$504,"VALID",'Criteria Register'!$N$4:$N$504,"&lt;&gt;Not applicable",'Criteria Register'!$N$4:$N$504,"&lt;&gt;Excluded with rationale",'Criteria Register'!$N$4:$N$504,"&lt;&gt;Invalid"))</f>
      </c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62" t="str">
        <f>IF(V49="","",IF(V49="DECOMPOSABLE_BOUNDED","Decomposable and bounded",IF(V49="MODEL_PURPOSE_UNSUPPORTED","Score not decision-ready",IF(V49="INPUTS_NOT_VISIBLE","Score not decision-ready",IF(V49="EVIDENCE_STATES_NOT_DISCLOSED","Score not decision-ready",IF(V49="MISSING_DATA_TREATMENT_UNSAFE","Missing-data treatment unsafe",IF(V49="CRITICAL_GATE_FAILED_OR_MISSING","Critical gate missing",IF(V49="GATE_CONTRACT_NOT_DEFINED","Critical gate missing",IF(V49="COMPENSATION_RULE_UNSAFE","Critical gate missing",IF(V49="WEIGHT_RATIONALE_MISSING","Sensitivity review required",IF(V49="WEIGHT_TOTAL_INVALID","Sensitivity review required",IF(V49="SENSITIVITY_NOT_TESTED","Sensitivity review required",IF(V49="RANKING_UNSTABLE","Sensitivity review required",IF(V49="CONTRADICTION_REVIEW_REQUIRED","Score not decision-ready",IF(V49="REQUIRED_TEXT_MISSING","Score not decision-ready",IF(V49="INVALID_CONTROLLED_INPUT","Score not decision-ready",IF(V49="INVALID_CRITERION_INPUT","Score not decision-ready","")))))))))))))))))</f>
      </c>
      <c r="V49" s="62" t="str">
        <f>IF(AND(A49="",B49=""),"",IF(OR(AB49="No",AC49="No",AD49="No",AE49="No",AF49="No",AH49="No",AI49="No",AJ49="No",AK49="No",AL49="No",AM49="No",AP49="No"),"INVALID_CONTROLLED_INPUT",IF(OR(AA49="No",AN49="No",AO49="No"),"REQUIRED_TEXT_MISSING",IF(AT49&gt;0,"INVALID_CRITERION_INPUT",IF(C49="Estimate probability","MODEL_PURPOSE_UNSUPPORTED",IF(OR(O49="Yes",AV49&gt;0),"CONTRADICTION_REVIEW_REQUIRED",IF(G49="No","MISSING_DATA_TREATMENT_UNSAFE",IF(OR(K49="Yes",AU49&gt;0),"CRITICAL_GATE_FAILED_OR_MISSING",IF(J49="No","GATE_CONTRACT_NOT_DEFINED",IF(L49="Yes","COMPENSATION_RULE_UNSAFE",IF(E49="No","INPUTS_NOT_VISIBLE",IF(F49="No","EVIDENCE_STATES_NOT_DISCLOSED",IF(H49="No","WEIGHT_RATIONALE_MISSING",IF(AG49="No","WEIGHT_TOTAL_INVALID",IF(OR(M49="No",N49="Not tested"),"SENSITIVITY_NOT_TESTED",IF(N49="Yes","RANKING_UNSTABLE","DECOMPOSABLE_BOUNDED"))))))))))))))))</f>
      </c>
      <c r="W49" s="62" t="str">
        <f>IF(V49="","",IF(V49="DECOMPOSABLE_BOUNDED","Use the score as one decision aid with the recorded model version, limitations and reopen condition.",IF(V49="MODEL_PURPOSE_UNSUPPORTED","Describe the model as a score or index unless predictive calibration is separately established.",IF(V49="INPUTS_NOT_VISIBLE","Use the current total only as a prompt for model reconstruction.",IF(V49="EVIDENCE_STATES_NOT_DISCLOSED","Use the current total only as a prompt for model reconstruction.",IF(V49="MISSING_DATA_TREATMENT_UNSAFE","State that the score is incomplete and identify the affected inputs.",IF(V49="CRITICAL_GATE_FAILED_OR_MISSING","Report the total only beside the failed or missing gate.",IF(V49="GATE_CONTRACT_NOT_DEFINED","Report the total only beside the failed or missing gate.",IF(V49="COMPENSATION_RULE_UNSAFE","Report the total only beside the failed or missing gate.",IF(V49="WEIGHT_RATIONALE_MISSING","Describe the baseline result as provisional and disclose the decisive assumptions.",IF(V49="WEIGHT_TOTAL_INVALID","Describe the baseline result as provisional and disclose the decisive assumptions.",IF(V49="SENSITIVITY_NOT_TESTED","Describe the baseline result as provisional and disclose the decisive assumptions.",IF(V49="RANKING_UNSTABLE","Describe the baseline result as provisional and disclose the decisive assumptions.",IF(V49="CONTRADICTION_REVIEW_REQUIRED","Preserve the score as provisional beside the contradiction.",IF(V49="REQUIRED_TEXT_MISSING","Complete the missing record.",IF(V49="INVALID_CONTROLLED_INPUT","Use only the controlled vocabulary.",IF(V49="INVALID_CRITERION_INPUT","Use the register only to identify and correct the invalid criteria.","")))))))))))))))))</f>
      </c>
      <c r="X49" s="62" t="str">
        <f>IF(V49="","",IF(V49="DECOMPOSABLE_BOUNDED","Do not present the total as evidence, certainty, probability or an automatic instruction.",IF(V49="MODEL_PURPOSE_UNSUPPORTED","Do not present the total as the probability of winning, failure or market response.",IF(V49="INPUTS_NOT_VISIBLE","Do not rank, allocate, approve or claim probability from the current score.",IF(V49="EVIDENCE_STATES_NOT_DISCLOSED","Do not rank, allocate, approve or claim probability from the current score.",IF(V49="MISSING_DATA_TREATMENT_UNSAFE","Do not replace missing knowledge with a neutral-looking number.",IF(V49="CRITICAL_GATE_FAILED_OR_MISSING","Do not let the weighted average override the critical condition.",IF(V49="GATE_CONTRACT_NOT_DEFINED","Do not let the weighted average override the critical condition.",IF(V49="COMPENSATION_RULE_UNSAFE","Do not let the weighted average override the critical condition.",IF(V49="WEIGHT_RATIONALE_MISSING","Do not treat the ranking as robust or use extra decimals to imply stability.",IF(V49="WEIGHT_TOTAL_INVALID","Do not treat the ranking as robust or use extra decimals to imply stability.",IF(V49="SENSITIVITY_NOT_TESTED","Do not treat the ranking as robust or use extra decimals to imply stability.",IF(V49="RANKING_UNSTABLE","Do not treat the ranking as robust or use extra decimals to imply stability.",IF(V49="CONTRADICTION_REVIEW_REQUIRED","Do not hide disagreement inside an average.",IF(V49="REQUIRED_TEXT_MISSING","Do not use a score without a meaningful decision, owner and reviewer.",IF(V49="INVALID_CONTROLLED_INPUT","Do not interpret outputs generated from unsupported categories.",IF(V49="INVALID_CRITERION_INPUT","Do not calculate, compare or interpret a model that contains invalid criterion inputs.","")))))))))))))))))</f>
      </c>
      <c r="Y49" s="62" t="str">
        <f>IF(V49="","",IF(V49="DECOMPOSABLE_BOUNDED","Proceed with the bounded interpretation and preserve the component record.",IF(V49="MODEL_PURPOSE_UNSUPPORTED","Use a validated predictive model or change the score purpose.",IF(V49="INPUTS_NOT_VISIBLE","Decompose and reconstruct the model before use.",IF(V49="EVIDENCE_STATES_NOT_DISCLOSED","Apply “Observed, Inferred and Unresolved Evidence” to every active input.",IF(V49="MISSING_DATA_TREATMENT_UNSAFE","Correct the treatment, obtain evidence or report a bounded range.",IF(V49="CRITICAL_GATE_FAILED_OR_MISSING","Define or resolve the veto, floor or cap before interpreting the total.",IF(V49="GATE_CONTRACT_NOT_DEFINED","Define or resolve the veto, floor or cap before interpreting the total.",IF(V49="COMPENSATION_RULE_UNSAFE","Define or resolve the veto, floor or cap before interpreting the total.",IF(V49="WEIGHT_RATIONALE_MISSING","Run and record the required sensitivity scenarios before acting.",IF(V49="WEIGHT_TOTAL_INVALID","Correct the active denominator and rerun the model.",IF(V49="SENSITIVITY_NOT_TESTED","Run and record the required sensitivity scenarios before acting.",IF(V49="RANKING_UNSTABLE","Treat the result as unstable and resolve the decisive assumptions.",IF(V49="CONTRADICTION_REVIEW_REQUIRED","Apply “How to Handle Contradictory Competitor Evidence” before final interpretation.",IF(V49="REQUIRED_TEXT_MISSING","Replace placeholders with the exact record.",IF(V49="INVALID_CONTROLLED_INPUT","Correct the invalid controlled input.",IF(V49="INVALID_CRITERION_INPUT","Correct the invalid criterion values; then recalculate the model and its active denominator.","")))))))))))))))))</f>
      </c>
      <c r="Z49" s="62" t="str">
        <f>IF(U49="","","SERPIFAI Score Integrity Method v1.0.0")</f>
      </c>
      <c r="AA49" s="85" t="str">
        <f>IF(AND(A49="",B49=""),"",IF(B49="","No",IF(OR(LOWER(TRIM(B49))="n/a",LOWER(TRIM(B49))="na",LOWER(TRIM(B49))="none",LOWER(TRIM(B49))="unknown",LOWER(TRIM(B49))="tbd",LOWER(TRIM(B49))="todo",LOWER(TRIM(B49))="placeholder",LOWER(TRIM(B49))="test",LOWER(TRIM(B49))="xxx",LOWER(TRIM(B49))="xx",LOWER(TRIM(B49))="x",LOWER(TRIM(B49))="-",LOWER(TRIM(B49))="--",LOWER(TRIM(B49))="---",LOWER(TRIM(B49))=".",LOWER(TRIM(B49))="..",LOWER(TRIM(B49))="...",LOWER(TRIM(B49))="?"),"No","Yes")))</f>
      </c>
      <c r="AB49" s="85" t="str">
        <f>IF(AND(A49="",B49=""),"",IF(OR(C49="Describe",C49="Rank",C49="Screen",C49="Prioritise",C49="Trigger review",C49="Allocate resources",C49="Enforce a gate",C49="Estimate probability"),"Yes","No"))</f>
      </c>
      <c r="AC49" s="85" t="str">
        <f>IF(AND(A49="",B49=""),"",IF(OR(E49="Yes",E49="No"),"Yes","No"))</f>
      </c>
      <c r="AD49" s="85" t="str">
        <f>IF(AND(A49="",B49=""),"",IF(OR(F49="Yes",F49="No"),"Yes","No"))</f>
      </c>
      <c r="AE49" s="85" t="str">
        <f>IF(AND(A49="",B49=""),"",IF(OR(G49="Yes",G49="No"),"Yes","No"))</f>
      </c>
      <c r="AF49" s="85" t="str">
        <f>IF(AND(A49="",B49=""),"",IF(OR(H49="Yes",H49="No"),"Yes","No"))</f>
      </c>
      <c r="AG49" s="85" t="str">
        <f>IF(AND(A49="",B49=""),"",IF(ABS(I49-100)&lt;0.0001,"Yes","No"))</f>
      </c>
      <c r="AH49" s="85" t="str">
        <f>IF(AND(A49="",B49=""),"",IF(OR(J49="Yes",J49="No",J49="Not applicable"),"Yes","No"))</f>
      </c>
      <c r="AI49" s="85" t="str">
        <f>IF(AND(A49="",B49=""),"",IF(OR(K49="Yes",K49="No"),"Yes","No"))</f>
      </c>
      <c r="AJ49" s="85" t="str">
        <f>IF(AND(A49="",B49=""),"",IF(OR(L49="Yes",L49="No",L49="Not applicable"),"Yes","No"))</f>
      </c>
      <c r="AK49" s="85" t="str">
        <f>IF(AND(A49="",B49=""),"",IF(OR(M49="Yes",M49="No"),"Yes","No"))</f>
      </c>
      <c r="AL49" s="85" t="str">
        <f>IF(AND(A49="",B49=""),"",IF(OR(N49="Yes",N49="No",N49="Not tested"),"Yes","No"))</f>
      </c>
      <c r="AM49" s="85" t="str">
        <f>IF(AND(A49="",B49=""),"",IF(OR(O49="Yes",O49="No"),"Yes","No"))</f>
      </c>
      <c r="AN49" s="85" t="str">
        <f>IF(AND(A49="",B49=""),"",IF(P49="","No",IF(OR(LOWER(TRIM(P49))="n/a",LOWER(TRIM(P49))="na",LOWER(TRIM(P49))="none",LOWER(TRIM(P49))="unknown",LOWER(TRIM(P49))="tbd",LOWER(TRIM(P49))="todo",LOWER(TRIM(P49))="placeholder",LOWER(TRIM(P49))="test",LOWER(TRIM(P49))="xxx",LOWER(TRIM(P49))="xx",LOWER(TRIM(P49))="x",LOWER(TRIM(P49))="-",LOWER(TRIM(P49))="--",LOWER(TRIM(P49))="---",LOWER(TRIM(P49))=".",LOWER(TRIM(P49))="..",LOWER(TRIM(P49))="...",LOWER(TRIM(P49))="?"),"No","Yes")))</f>
      </c>
      <c r="AO49" s="85" t="str">
        <f>IF(AND(A49="",B49=""),"",IF(Q49="","No",IF(OR(LOWER(TRIM(Q49))="n/a",LOWER(TRIM(Q49))="na",LOWER(TRIM(Q49))="none",LOWER(TRIM(Q49))="unknown",LOWER(TRIM(Q49))="tbd",LOWER(TRIM(Q49))="todo",LOWER(TRIM(Q49))="placeholder",LOWER(TRIM(Q49))="test",LOWER(TRIM(Q49))="xxx",LOWER(TRIM(Q49))="xx",LOWER(TRIM(Q49))="x",LOWER(TRIM(Q49))="-",LOWER(TRIM(Q49))="--",LOWER(TRIM(Q49))="---",LOWER(TRIM(Q49))=".",LOWER(TRIM(Q49))="..",LOWER(TRIM(Q49))="...",LOWER(TRIM(Q49))="?"),"No","Yes")))</f>
      </c>
      <c r="AP49" s="85" t="str">
        <f>IF(AND(A49="",B49=""),"",IF(OR(S49="Approved by the recorded reviewer",S49="Not approved"),"Yes","No"))</f>
      </c>
      <c r="AQ49" s="85" t="str">
        <f>IF(AND(A49="",B49=""),"",IF(K49="Yes","CRITICAL_GATE_FAILED_OR_MISSING",IF(J49="No","GATE_CONTRACT_NOT_DEFINED","COMPENSATION_RULE_UNSAFE")))</f>
      </c>
      <c r="AR49" s="85" t="str">
        <f>IF(AND(A49="",B49=""),"",IF(H49="No","WEIGHT_RATIONALE_MISSING",IF(AG49="No","WEIGHT_TOTAL_INVALID",IF(OR(M49="No",N49="Not tested"),"SENSITIVITY_NOT_TESTED","RANKING_UNSTABLE"))))</f>
      </c>
      <c r="AS49" s="85" t="str">
        <f>IF(AND(A49="",B49=""),"",IF(OR(AB49="No",AC49="No",AD49="No",AE49="No",AF49="No",AH49="No",AI49="No",AJ49="No",AK49="No",AL49="No",AM49="No",AP49="No"),"INVALID_CONTROLLED_INPUT",IF(OR(AA49="No",AN49="No",AO49="No"),"REQUIRED_TEXT_MISSING",IF(C49="Estimate probability","MODEL_PURPOSE_UNSUPPORTED",IF(O49="Yes","CONTRADICTION_REVIEW_REQUIRED",IF(E49="No","INPUTS_NOT_VISIBLE","EVIDENCE_STATES_NOT_DISCLOSED"))))))</f>
      </c>
      <c r="AT49" t="str">
        <f>IF(A49="","",COUNTIFS('Criteria Register'!$A$4:$A$504,A49,'Criteria Register'!$X$4:$X$504,"INVALID_CONTROLLED_INPUT")+COUNTIFS('Criteria Register'!$A$4:$A$504,A49,'Criteria Register'!$N$4:$N$504,"Invalid",'Criteria Register'!$X$4:$X$504,"VALID"))</f>
      </c>
      <c r="AU49" t="str">
        <f>IF(A49="","",COUNTIFS('Criteria Register'!$A$4:$A$504,A49,'Criteria Register'!$P$4:$P$504,"&lt;&gt;None",'Criteria Register'!$R$4:$R$504,"No",'Criteria Register'!$X$4:$X$504,"VALID"))</f>
      </c>
      <c r="AV49" t="str">
        <f>IF(A49="","",COUNTIFS('Criteria Register'!$A$4:$A$504,A49,'Criteria Register'!$S$4:$S$504,"Open",'Criteria Register'!$X$4:$X$504,"VALID"))</f>
      </c>
    </row>
    <row r="50">
      <c r="A50" s="93"/>
      <c r="B50" s="93"/>
      <c r="C50" s="93"/>
      <c r="D50" s="93"/>
      <c r="E50" s="93"/>
      <c r="F50" s="93"/>
      <c r="G50" s="93"/>
      <c r="H50" s="93"/>
      <c r="I50" s="74" t="str">
        <f>IF(A50="","",SUMIFS('Criteria Register'!$I$4:$I$504,'Criteria Register'!$A$4:$A$504,A50,'Criteria Register'!$X$4:$X$504,"VALID",'Criteria Register'!$N$4:$N$504,"&lt;&gt;Not applicable",'Criteria Register'!$N$4:$N$504,"&lt;&gt;Excluded with rationale",'Criteria Register'!$N$4:$N$504,"&lt;&gt;Invalid"))</f>
      </c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62" t="str">
        <f>IF(V50="","",IF(V50="DECOMPOSABLE_BOUNDED","Decomposable and bounded",IF(V50="MODEL_PURPOSE_UNSUPPORTED","Score not decision-ready",IF(V50="INPUTS_NOT_VISIBLE","Score not decision-ready",IF(V50="EVIDENCE_STATES_NOT_DISCLOSED","Score not decision-ready",IF(V50="MISSING_DATA_TREATMENT_UNSAFE","Missing-data treatment unsafe",IF(V50="CRITICAL_GATE_FAILED_OR_MISSING","Critical gate missing",IF(V50="GATE_CONTRACT_NOT_DEFINED","Critical gate missing",IF(V50="COMPENSATION_RULE_UNSAFE","Critical gate missing",IF(V50="WEIGHT_RATIONALE_MISSING","Sensitivity review required",IF(V50="WEIGHT_TOTAL_INVALID","Sensitivity review required",IF(V50="SENSITIVITY_NOT_TESTED","Sensitivity review required",IF(V50="RANKING_UNSTABLE","Sensitivity review required",IF(V50="CONTRADICTION_REVIEW_REQUIRED","Score not decision-ready",IF(V50="REQUIRED_TEXT_MISSING","Score not decision-ready",IF(V50="INVALID_CONTROLLED_INPUT","Score not decision-ready",IF(V50="INVALID_CRITERION_INPUT","Score not decision-ready","")))))))))))))))))</f>
      </c>
      <c r="V50" s="62" t="str">
        <f>IF(AND(A50="",B50=""),"",IF(OR(AB50="No",AC50="No",AD50="No",AE50="No",AF50="No",AH50="No",AI50="No",AJ50="No",AK50="No",AL50="No",AM50="No",AP50="No"),"INVALID_CONTROLLED_INPUT",IF(OR(AA50="No",AN50="No",AO50="No"),"REQUIRED_TEXT_MISSING",IF(AT50&gt;0,"INVALID_CRITERION_INPUT",IF(C50="Estimate probability","MODEL_PURPOSE_UNSUPPORTED",IF(OR(O50="Yes",AV50&gt;0),"CONTRADICTION_REVIEW_REQUIRED",IF(G50="No","MISSING_DATA_TREATMENT_UNSAFE",IF(OR(K50="Yes",AU50&gt;0),"CRITICAL_GATE_FAILED_OR_MISSING",IF(J50="No","GATE_CONTRACT_NOT_DEFINED",IF(L50="Yes","COMPENSATION_RULE_UNSAFE",IF(E50="No","INPUTS_NOT_VISIBLE",IF(F50="No","EVIDENCE_STATES_NOT_DISCLOSED",IF(H50="No","WEIGHT_RATIONALE_MISSING",IF(AG50="No","WEIGHT_TOTAL_INVALID",IF(OR(M50="No",N50="Not tested"),"SENSITIVITY_NOT_TESTED",IF(N50="Yes","RANKING_UNSTABLE","DECOMPOSABLE_BOUNDED"))))))))))))))))</f>
      </c>
      <c r="W50" s="62" t="str">
        <f>IF(V50="","",IF(V50="DECOMPOSABLE_BOUNDED","Use the score as one decision aid with the recorded model version, limitations and reopen condition.",IF(V50="MODEL_PURPOSE_UNSUPPORTED","Describe the model as a score or index unless predictive calibration is separately established.",IF(V50="INPUTS_NOT_VISIBLE","Use the current total only as a prompt for model reconstruction.",IF(V50="EVIDENCE_STATES_NOT_DISCLOSED","Use the current total only as a prompt for model reconstruction.",IF(V50="MISSING_DATA_TREATMENT_UNSAFE","State that the score is incomplete and identify the affected inputs.",IF(V50="CRITICAL_GATE_FAILED_OR_MISSING","Report the total only beside the failed or missing gate.",IF(V50="GATE_CONTRACT_NOT_DEFINED","Report the total only beside the failed or missing gate.",IF(V50="COMPENSATION_RULE_UNSAFE","Report the total only beside the failed or missing gate.",IF(V50="WEIGHT_RATIONALE_MISSING","Describe the baseline result as provisional and disclose the decisive assumptions.",IF(V50="WEIGHT_TOTAL_INVALID","Describe the baseline result as provisional and disclose the decisive assumptions.",IF(V50="SENSITIVITY_NOT_TESTED","Describe the baseline result as provisional and disclose the decisive assumptions.",IF(V50="RANKING_UNSTABLE","Describe the baseline result as provisional and disclose the decisive assumptions.",IF(V50="CONTRADICTION_REVIEW_REQUIRED","Preserve the score as provisional beside the contradiction.",IF(V50="REQUIRED_TEXT_MISSING","Complete the missing record.",IF(V50="INVALID_CONTROLLED_INPUT","Use only the controlled vocabulary.",IF(V50="INVALID_CRITERION_INPUT","Use the register only to identify and correct the invalid criteria.","")))))))))))))))))</f>
      </c>
      <c r="X50" s="62" t="str">
        <f>IF(V50="","",IF(V50="DECOMPOSABLE_BOUNDED","Do not present the total as evidence, certainty, probability or an automatic instruction.",IF(V50="MODEL_PURPOSE_UNSUPPORTED","Do not present the total as the probability of winning, failure or market response.",IF(V50="INPUTS_NOT_VISIBLE","Do not rank, allocate, approve or claim probability from the current score.",IF(V50="EVIDENCE_STATES_NOT_DISCLOSED","Do not rank, allocate, approve or claim probability from the current score.",IF(V50="MISSING_DATA_TREATMENT_UNSAFE","Do not replace missing knowledge with a neutral-looking number.",IF(V50="CRITICAL_GATE_FAILED_OR_MISSING","Do not let the weighted average override the critical condition.",IF(V50="GATE_CONTRACT_NOT_DEFINED","Do not let the weighted average override the critical condition.",IF(V50="COMPENSATION_RULE_UNSAFE","Do not let the weighted average override the critical condition.",IF(V50="WEIGHT_RATIONALE_MISSING","Do not treat the ranking as robust or use extra decimals to imply stability.",IF(V50="WEIGHT_TOTAL_INVALID","Do not treat the ranking as robust or use extra decimals to imply stability.",IF(V50="SENSITIVITY_NOT_TESTED","Do not treat the ranking as robust or use extra decimals to imply stability.",IF(V50="RANKING_UNSTABLE","Do not treat the ranking as robust or use extra decimals to imply stability.",IF(V50="CONTRADICTION_REVIEW_REQUIRED","Do not hide disagreement inside an average.",IF(V50="REQUIRED_TEXT_MISSING","Do not use a score without a meaningful decision, owner and reviewer.",IF(V50="INVALID_CONTROLLED_INPUT","Do not interpret outputs generated from unsupported categories.",IF(V50="INVALID_CRITERION_INPUT","Do not calculate, compare or interpret a model that contains invalid criterion inputs.","")))))))))))))))))</f>
      </c>
      <c r="Y50" s="62" t="str">
        <f>IF(V50="","",IF(V50="DECOMPOSABLE_BOUNDED","Proceed with the bounded interpretation and preserve the component record.",IF(V50="MODEL_PURPOSE_UNSUPPORTED","Use a validated predictive model or change the score purpose.",IF(V50="INPUTS_NOT_VISIBLE","Decompose and reconstruct the model before use.",IF(V50="EVIDENCE_STATES_NOT_DISCLOSED","Apply “Observed, Inferred and Unresolved Evidence” to every active input.",IF(V50="MISSING_DATA_TREATMENT_UNSAFE","Correct the treatment, obtain evidence or report a bounded range.",IF(V50="CRITICAL_GATE_FAILED_OR_MISSING","Define or resolve the veto, floor or cap before interpreting the total.",IF(V50="GATE_CONTRACT_NOT_DEFINED","Define or resolve the veto, floor or cap before interpreting the total.",IF(V50="COMPENSATION_RULE_UNSAFE","Define or resolve the veto, floor or cap before interpreting the total.",IF(V50="WEIGHT_RATIONALE_MISSING","Run and record the required sensitivity scenarios before acting.",IF(V50="WEIGHT_TOTAL_INVALID","Correct the active denominator and rerun the model.",IF(V50="SENSITIVITY_NOT_TESTED","Run and record the required sensitivity scenarios before acting.",IF(V50="RANKING_UNSTABLE","Treat the result as unstable and resolve the decisive assumptions.",IF(V50="CONTRADICTION_REVIEW_REQUIRED","Apply “How to Handle Contradictory Competitor Evidence” before final interpretation.",IF(V50="REQUIRED_TEXT_MISSING","Replace placeholders with the exact record.",IF(V50="INVALID_CONTROLLED_INPUT","Correct the invalid controlled input.",IF(V50="INVALID_CRITERION_INPUT","Correct the invalid criterion values; then recalculate the model and its active denominator.","")))))))))))))))))</f>
      </c>
      <c r="Z50" s="62" t="str">
        <f>IF(U50="","","SERPIFAI Score Integrity Method v1.0.0")</f>
      </c>
      <c r="AA50" s="85" t="str">
        <f>IF(AND(A50="",B50=""),"",IF(B50="","No",IF(OR(LOWER(TRIM(B50))="n/a",LOWER(TRIM(B50))="na",LOWER(TRIM(B50))="none",LOWER(TRIM(B50))="unknown",LOWER(TRIM(B50))="tbd",LOWER(TRIM(B50))="todo",LOWER(TRIM(B50))="placeholder",LOWER(TRIM(B50))="test",LOWER(TRIM(B50))="xxx",LOWER(TRIM(B50))="xx",LOWER(TRIM(B50))="x",LOWER(TRIM(B50))="-",LOWER(TRIM(B50))="--",LOWER(TRIM(B50))="---",LOWER(TRIM(B50))=".",LOWER(TRIM(B50))="..",LOWER(TRIM(B50))="...",LOWER(TRIM(B50))="?"),"No","Yes")))</f>
      </c>
      <c r="AB50" s="85" t="str">
        <f>IF(AND(A50="",B50=""),"",IF(OR(C50="Describe",C50="Rank",C50="Screen",C50="Prioritise",C50="Trigger review",C50="Allocate resources",C50="Enforce a gate",C50="Estimate probability"),"Yes","No"))</f>
      </c>
      <c r="AC50" s="85" t="str">
        <f>IF(AND(A50="",B50=""),"",IF(OR(E50="Yes",E50="No"),"Yes","No"))</f>
      </c>
      <c r="AD50" s="85" t="str">
        <f>IF(AND(A50="",B50=""),"",IF(OR(F50="Yes",F50="No"),"Yes","No"))</f>
      </c>
      <c r="AE50" s="85" t="str">
        <f>IF(AND(A50="",B50=""),"",IF(OR(G50="Yes",G50="No"),"Yes","No"))</f>
      </c>
      <c r="AF50" s="85" t="str">
        <f>IF(AND(A50="",B50=""),"",IF(OR(H50="Yes",H50="No"),"Yes","No"))</f>
      </c>
      <c r="AG50" s="85" t="str">
        <f>IF(AND(A50="",B50=""),"",IF(ABS(I50-100)&lt;0.0001,"Yes","No"))</f>
      </c>
      <c r="AH50" s="85" t="str">
        <f>IF(AND(A50="",B50=""),"",IF(OR(J50="Yes",J50="No",J50="Not applicable"),"Yes","No"))</f>
      </c>
      <c r="AI50" s="85" t="str">
        <f>IF(AND(A50="",B50=""),"",IF(OR(K50="Yes",K50="No"),"Yes","No"))</f>
      </c>
      <c r="AJ50" s="85" t="str">
        <f>IF(AND(A50="",B50=""),"",IF(OR(L50="Yes",L50="No",L50="Not applicable"),"Yes","No"))</f>
      </c>
      <c r="AK50" s="85" t="str">
        <f>IF(AND(A50="",B50=""),"",IF(OR(M50="Yes",M50="No"),"Yes","No"))</f>
      </c>
      <c r="AL50" s="85" t="str">
        <f>IF(AND(A50="",B50=""),"",IF(OR(N50="Yes",N50="No",N50="Not tested"),"Yes","No"))</f>
      </c>
      <c r="AM50" s="85" t="str">
        <f>IF(AND(A50="",B50=""),"",IF(OR(O50="Yes",O50="No"),"Yes","No"))</f>
      </c>
      <c r="AN50" s="85" t="str">
        <f>IF(AND(A50="",B50=""),"",IF(P50="","No",IF(OR(LOWER(TRIM(P50))="n/a",LOWER(TRIM(P50))="na",LOWER(TRIM(P50))="none",LOWER(TRIM(P50))="unknown",LOWER(TRIM(P50))="tbd",LOWER(TRIM(P50))="todo",LOWER(TRIM(P50))="placeholder",LOWER(TRIM(P50))="test",LOWER(TRIM(P50))="xxx",LOWER(TRIM(P50))="xx",LOWER(TRIM(P50))="x",LOWER(TRIM(P50))="-",LOWER(TRIM(P50))="--",LOWER(TRIM(P50))="---",LOWER(TRIM(P50))=".",LOWER(TRIM(P50))="..",LOWER(TRIM(P50))="...",LOWER(TRIM(P50))="?"),"No","Yes")))</f>
      </c>
      <c r="AO50" s="85" t="str">
        <f>IF(AND(A50="",B50=""),"",IF(Q50="","No",IF(OR(LOWER(TRIM(Q50))="n/a",LOWER(TRIM(Q50))="na",LOWER(TRIM(Q50))="none",LOWER(TRIM(Q50))="unknown",LOWER(TRIM(Q50))="tbd",LOWER(TRIM(Q50))="todo",LOWER(TRIM(Q50))="placeholder",LOWER(TRIM(Q50))="test",LOWER(TRIM(Q50))="xxx",LOWER(TRIM(Q50))="xx",LOWER(TRIM(Q50))="x",LOWER(TRIM(Q50))="-",LOWER(TRIM(Q50))="--",LOWER(TRIM(Q50))="---",LOWER(TRIM(Q50))=".",LOWER(TRIM(Q50))="..",LOWER(TRIM(Q50))="...",LOWER(TRIM(Q50))="?"),"No","Yes")))</f>
      </c>
      <c r="AP50" s="85" t="str">
        <f>IF(AND(A50="",B50=""),"",IF(OR(S50="Approved by the recorded reviewer",S50="Not approved"),"Yes","No"))</f>
      </c>
      <c r="AQ50" s="85" t="str">
        <f>IF(AND(A50="",B50=""),"",IF(K50="Yes","CRITICAL_GATE_FAILED_OR_MISSING",IF(J50="No","GATE_CONTRACT_NOT_DEFINED","COMPENSATION_RULE_UNSAFE")))</f>
      </c>
      <c r="AR50" s="85" t="str">
        <f>IF(AND(A50="",B50=""),"",IF(H50="No","WEIGHT_RATIONALE_MISSING",IF(AG50="No","WEIGHT_TOTAL_INVALID",IF(OR(M50="No",N50="Not tested"),"SENSITIVITY_NOT_TESTED","RANKING_UNSTABLE"))))</f>
      </c>
      <c r="AS50" s="85" t="str">
        <f>IF(AND(A50="",B50=""),"",IF(OR(AB50="No",AC50="No",AD50="No",AE50="No",AF50="No",AH50="No",AI50="No",AJ50="No",AK50="No",AL50="No",AM50="No",AP50="No"),"INVALID_CONTROLLED_INPUT",IF(OR(AA50="No",AN50="No",AO50="No"),"REQUIRED_TEXT_MISSING",IF(C50="Estimate probability","MODEL_PURPOSE_UNSUPPORTED",IF(O50="Yes","CONTRADICTION_REVIEW_REQUIRED",IF(E50="No","INPUTS_NOT_VISIBLE","EVIDENCE_STATES_NOT_DISCLOSED"))))))</f>
      </c>
      <c r="AT50" t="str">
        <f>IF(A50="","",COUNTIFS('Criteria Register'!$A$4:$A$504,A50,'Criteria Register'!$X$4:$X$504,"INVALID_CONTROLLED_INPUT")+COUNTIFS('Criteria Register'!$A$4:$A$504,A50,'Criteria Register'!$N$4:$N$504,"Invalid",'Criteria Register'!$X$4:$X$504,"VALID"))</f>
      </c>
      <c r="AU50" t="str">
        <f>IF(A50="","",COUNTIFS('Criteria Register'!$A$4:$A$504,A50,'Criteria Register'!$P$4:$P$504,"&lt;&gt;None",'Criteria Register'!$R$4:$R$504,"No",'Criteria Register'!$X$4:$X$504,"VALID"))</f>
      </c>
      <c r="AV50" t="str">
        <f>IF(A50="","",COUNTIFS('Criteria Register'!$A$4:$A$504,A50,'Criteria Register'!$S$4:$S$504,"Open",'Criteria Register'!$X$4:$X$504,"VALID"))</f>
      </c>
    </row>
    <row r="51">
      <c r="A51" s="93"/>
      <c r="B51" s="93"/>
      <c r="C51" s="93"/>
      <c r="D51" s="93"/>
      <c r="E51" s="93"/>
      <c r="F51" s="93"/>
      <c r="G51" s="93"/>
      <c r="H51" s="93"/>
      <c r="I51" s="74" t="str">
        <f>IF(A51="","",SUMIFS('Criteria Register'!$I$4:$I$504,'Criteria Register'!$A$4:$A$504,A51,'Criteria Register'!$X$4:$X$504,"VALID",'Criteria Register'!$N$4:$N$504,"&lt;&gt;Not applicable",'Criteria Register'!$N$4:$N$504,"&lt;&gt;Excluded with rationale",'Criteria Register'!$N$4:$N$504,"&lt;&gt;Invalid"))</f>
      </c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62" t="str">
        <f>IF(V51="","",IF(V51="DECOMPOSABLE_BOUNDED","Decomposable and bounded",IF(V51="MODEL_PURPOSE_UNSUPPORTED","Score not decision-ready",IF(V51="INPUTS_NOT_VISIBLE","Score not decision-ready",IF(V51="EVIDENCE_STATES_NOT_DISCLOSED","Score not decision-ready",IF(V51="MISSING_DATA_TREATMENT_UNSAFE","Missing-data treatment unsafe",IF(V51="CRITICAL_GATE_FAILED_OR_MISSING","Critical gate missing",IF(V51="GATE_CONTRACT_NOT_DEFINED","Critical gate missing",IF(V51="COMPENSATION_RULE_UNSAFE","Critical gate missing",IF(V51="WEIGHT_RATIONALE_MISSING","Sensitivity review required",IF(V51="WEIGHT_TOTAL_INVALID","Sensitivity review required",IF(V51="SENSITIVITY_NOT_TESTED","Sensitivity review required",IF(V51="RANKING_UNSTABLE","Sensitivity review required",IF(V51="CONTRADICTION_REVIEW_REQUIRED","Score not decision-ready",IF(V51="REQUIRED_TEXT_MISSING","Score not decision-ready",IF(V51="INVALID_CONTROLLED_INPUT","Score not decision-ready",IF(V51="INVALID_CRITERION_INPUT","Score not decision-ready","")))))))))))))))))</f>
      </c>
      <c r="V51" s="62" t="str">
        <f>IF(AND(A51="",B51=""),"",IF(OR(AB51="No",AC51="No",AD51="No",AE51="No",AF51="No",AH51="No",AI51="No",AJ51="No",AK51="No",AL51="No",AM51="No",AP51="No"),"INVALID_CONTROLLED_INPUT",IF(OR(AA51="No",AN51="No",AO51="No"),"REQUIRED_TEXT_MISSING",IF(AT51&gt;0,"INVALID_CRITERION_INPUT",IF(C51="Estimate probability","MODEL_PURPOSE_UNSUPPORTED",IF(OR(O51="Yes",AV51&gt;0),"CONTRADICTION_REVIEW_REQUIRED",IF(G51="No","MISSING_DATA_TREATMENT_UNSAFE",IF(OR(K51="Yes",AU51&gt;0),"CRITICAL_GATE_FAILED_OR_MISSING",IF(J51="No","GATE_CONTRACT_NOT_DEFINED",IF(L51="Yes","COMPENSATION_RULE_UNSAFE",IF(E51="No","INPUTS_NOT_VISIBLE",IF(F51="No","EVIDENCE_STATES_NOT_DISCLOSED",IF(H51="No","WEIGHT_RATIONALE_MISSING",IF(AG51="No","WEIGHT_TOTAL_INVALID",IF(OR(M51="No",N51="Not tested"),"SENSITIVITY_NOT_TESTED",IF(N51="Yes","RANKING_UNSTABLE","DECOMPOSABLE_BOUNDED"))))))))))))))))</f>
      </c>
      <c r="W51" s="62" t="str">
        <f>IF(V51="","",IF(V51="DECOMPOSABLE_BOUNDED","Use the score as one decision aid with the recorded model version, limitations and reopen condition.",IF(V51="MODEL_PURPOSE_UNSUPPORTED","Describe the model as a score or index unless predictive calibration is separately established.",IF(V51="INPUTS_NOT_VISIBLE","Use the current total only as a prompt for model reconstruction.",IF(V51="EVIDENCE_STATES_NOT_DISCLOSED","Use the current total only as a prompt for model reconstruction.",IF(V51="MISSING_DATA_TREATMENT_UNSAFE","State that the score is incomplete and identify the affected inputs.",IF(V51="CRITICAL_GATE_FAILED_OR_MISSING","Report the total only beside the failed or missing gate.",IF(V51="GATE_CONTRACT_NOT_DEFINED","Report the total only beside the failed or missing gate.",IF(V51="COMPENSATION_RULE_UNSAFE","Report the total only beside the failed or missing gate.",IF(V51="WEIGHT_RATIONALE_MISSING","Describe the baseline result as provisional and disclose the decisive assumptions.",IF(V51="WEIGHT_TOTAL_INVALID","Describe the baseline result as provisional and disclose the decisive assumptions.",IF(V51="SENSITIVITY_NOT_TESTED","Describe the baseline result as provisional and disclose the decisive assumptions.",IF(V51="RANKING_UNSTABLE","Describe the baseline result as provisional and disclose the decisive assumptions.",IF(V51="CONTRADICTION_REVIEW_REQUIRED","Preserve the score as provisional beside the contradiction.",IF(V51="REQUIRED_TEXT_MISSING","Complete the missing record.",IF(V51="INVALID_CONTROLLED_INPUT","Use only the controlled vocabulary.",IF(V51="INVALID_CRITERION_INPUT","Use the register only to identify and correct the invalid criteria.","")))))))))))))))))</f>
      </c>
      <c r="X51" s="62" t="str">
        <f>IF(V51="","",IF(V51="DECOMPOSABLE_BOUNDED","Do not present the total as evidence, certainty, probability or an automatic instruction.",IF(V51="MODEL_PURPOSE_UNSUPPORTED","Do not present the total as the probability of winning, failure or market response.",IF(V51="INPUTS_NOT_VISIBLE","Do not rank, allocate, approve or claim probability from the current score.",IF(V51="EVIDENCE_STATES_NOT_DISCLOSED","Do not rank, allocate, approve or claim probability from the current score.",IF(V51="MISSING_DATA_TREATMENT_UNSAFE","Do not replace missing knowledge with a neutral-looking number.",IF(V51="CRITICAL_GATE_FAILED_OR_MISSING","Do not let the weighted average override the critical condition.",IF(V51="GATE_CONTRACT_NOT_DEFINED","Do not let the weighted average override the critical condition.",IF(V51="COMPENSATION_RULE_UNSAFE","Do not let the weighted average override the critical condition.",IF(V51="WEIGHT_RATIONALE_MISSING","Do not treat the ranking as robust or use extra decimals to imply stability.",IF(V51="WEIGHT_TOTAL_INVALID","Do not treat the ranking as robust or use extra decimals to imply stability.",IF(V51="SENSITIVITY_NOT_TESTED","Do not treat the ranking as robust or use extra decimals to imply stability.",IF(V51="RANKING_UNSTABLE","Do not treat the ranking as robust or use extra decimals to imply stability.",IF(V51="CONTRADICTION_REVIEW_REQUIRED","Do not hide disagreement inside an average.",IF(V51="REQUIRED_TEXT_MISSING","Do not use a score without a meaningful decision, owner and reviewer.",IF(V51="INVALID_CONTROLLED_INPUT","Do not interpret outputs generated from unsupported categories.",IF(V51="INVALID_CRITERION_INPUT","Do not calculate, compare or interpret a model that contains invalid criterion inputs.","")))))))))))))))))</f>
      </c>
      <c r="Y51" s="62" t="str">
        <f>IF(V51="","",IF(V51="DECOMPOSABLE_BOUNDED","Proceed with the bounded interpretation and preserve the component record.",IF(V51="MODEL_PURPOSE_UNSUPPORTED","Use a validated predictive model or change the score purpose.",IF(V51="INPUTS_NOT_VISIBLE","Decompose and reconstruct the model before use.",IF(V51="EVIDENCE_STATES_NOT_DISCLOSED","Apply “Observed, Inferred and Unresolved Evidence” to every active input.",IF(V51="MISSING_DATA_TREATMENT_UNSAFE","Correct the treatment, obtain evidence or report a bounded range.",IF(V51="CRITICAL_GATE_FAILED_OR_MISSING","Define or resolve the veto, floor or cap before interpreting the total.",IF(V51="GATE_CONTRACT_NOT_DEFINED","Define or resolve the veto, floor or cap before interpreting the total.",IF(V51="COMPENSATION_RULE_UNSAFE","Define or resolve the veto, floor or cap before interpreting the total.",IF(V51="WEIGHT_RATIONALE_MISSING","Run and record the required sensitivity scenarios before acting.",IF(V51="WEIGHT_TOTAL_INVALID","Correct the active denominator and rerun the model.",IF(V51="SENSITIVITY_NOT_TESTED","Run and record the required sensitivity scenarios before acting.",IF(V51="RANKING_UNSTABLE","Treat the result as unstable and resolve the decisive assumptions.",IF(V51="CONTRADICTION_REVIEW_REQUIRED","Apply “How to Handle Contradictory Competitor Evidence” before final interpretation.",IF(V51="REQUIRED_TEXT_MISSING","Replace placeholders with the exact record.",IF(V51="INVALID_CONTROLLED_INPUT","Correct the invalid controlled input.",IF(V51="INVALID_CRITERION_INPUT","Correct the invalid criterion values; then recalculate the model and its active denominator.","")))))))))))))))))</f>
      </c>
      <c r="Z51" s="62" t="str">
        <f>IF(U51="","","SERPIFAI Score Integrity Method v1.0.0")</f>
      </c>
      <c r="AA51" s="85" t="str">
        <f>IF(AND(A51="",B51=""),"",IF(B51="","No",IF(OR(LOWER(TRIM(B51))="n/a",LOWER(TRIM(B51))="na",LOWER(TRIM(B51))="none",LOWER(TRIM(B51))="unknown",LOWER(TRIM(B51))="tbd",LOWER(TRIM(B51))="todo",LOWER(TRIM(B51))="placeholder",LOWER(TRIM(B51))="test",LOWER(TRIM(B51))="xxx",LOWER(TRIM(B51))="xx",LOWER(TRIM(B51))="x",LOWER(TRIM(B51))="-",LOWER(TRIM(B51))="--",LOWER(TRIM(B51))="---",LOWER(TRIM(B51))=".",LOWER(TRIM(B51))="..",LOWER(TRIM(B51))="...",LOWER(TRIM(B51))="?"),"No","Yes")))</f>
      </c>
      <c r="AB51" s="85" t="str">
        <f>IF(AND(A51="",B51=""),"",IF(OR(C51="Describe",C51="Rank",C51="Screen",C51="Prioritise",C51="Trigger review",C51="Allocate resources",C51="Enforce a gate",C51="Estimate probability"),"Yes","No"))</f>
      </c>
      <c r="AC51" s="85" t="str">
        <f>IF(AND(A51="",B51=""),"",IF(OR(E51="Yes",E51="No"),"Yes","No"))</f>
      </c>
      <c r="AD51" s="85" t="str">
        <f>IF(AND(A51="",B51=""),"",IF(OR(F51="Yes",F51="No"),"Yes","No"))</f>
      </c>
      <c r="AE51" s="85" t="str">
        <f>IF(AND(A51="",B51=""),"",IF(OR(G51="Yes",G51="No"),"Yes","No"))</f>
      </c>
      <c r="AF51" s="85" t="str">
        <f>IF(AND(A51="",B51=""),"",IF(OR(H51="Yes",H51="No"),"Yes","No"))</f>
      </c>
      <c r="AG51" s="85" t="str">
        <f>IF(AND(A51="",B51=""),"",IF(ABS(I51-100)&lt;0.0001,"Yes","No"))</f>
      </c>
      <c r="AH51" s="85" t="str">
        <f>IF(AND(A51="",B51=""),"",IF(OR(J51="Yes",J51="No",J51="Not applicable"),"Yes","No"))</f>
      </c>
      <c r="AI51" s="85" t="str">
        <f>IF(AND(A51="",B51=""),"",IF(OR(K51="Yes",K51="No"),"Yes","No"))</f>
      </c>
      <c r="AJ51" s="85" t="str">
        <f>IF(AND(A51="",B51=""),"",IF(OR(L51="Yes",L51="No",L51="Not applicable"),"Yes","No"))</f>
      </c>
      <c r="AK51" s="85" t="str">
        <f>IF(AND(A51="",B51=""),"",IF(OR(M51="Yes",M51="No"),"Yes","No"))</f>
      </c>
      <c r="AL51" s="85" t="str">
        <f>IF(AND(A51="",B51=""),"",IF(OR(N51="Yes",N51="No",N51="Not tested"),"Yes","No"))</f>
      </c>
      <c r="AM51" s="85" t="str">
        <f>IF(AND(A51="",B51=""),"",IF(OR(O51="Yes",O51="No"),"Yes","No"))</f>
      </c>
      <c r="AN51" s="85" t="str">
        <f>IF(AND(A51="",B51=""),"",IF(P51="","No",IF(OR(LOWER(TRIM(P51))="n/a",LOWER(TRIM(P51))="na",LOWER(TRIM(P51))="none",LOWER(TRIM(P51))="unknown",LOWER(TRIM(P51))="tbd",LOWER(TRIM(P51))="todo",LOWER(TRIM(P51))="placeholder",LOWER(TRIM(P51))="test",LOWER(TRIM(P51))="xxx",LOWER(TRIM(P51))="xx",LOWER(TRIM(P51))="x",LOWER(TRIM(P51))="-",LOWER(TRIM(P51))="--",LOWER(TRIM(P51))="---",LOWER(TRIM(P51))=".",LOWER(TRIM(P51))="..",LOWER(TRIM(P51))="...",LOWER(TRIM(P51))="?"),"No","Yes")))</f>
      </c>
      <c r="AO51" s="85" t="str">
        <f>IF(AND(A51="",B51=""),"",IF(Q51="","No",IF(OR(LOWER(TRIM(Q51))="n/a",LOWER(TRIM(Q51))="na",LOWER(TRIM(Q51))="none",LOWER(TRIM(Q51))="unknown",LOWER(TRIM(Q51))="tbd",LOWER(TRIM(Q51))="todo",LOWER(TRIM(Q51))="placeholder",LOWER(TRIM(Q51))="test",LOWER(TRIM(Q51))="xxx",LOWER(TRIM(Q51))="xx",LOWER(TRIM(Q51))="x",LOWER(TRIM(Q51))="-",LOWER(TRIM(Q51))="--",LOWER(TRIM(Q51))="---",LOWER(TRIM(Q51))=".",LOWER(TRIM(Q51))="..",LOWER(TRIM(Q51))="...",LOWER(TRIM(Q51))="?"),"No","Yes")))</f>
      </c>
      <c r="AP51" s="85" t="str">
        <f>IF(AND(A51="",B51=""),"",IF(OR(S51="Approved by the recorded reviewer",S51="Not approved"),"Yes","No"))</f>
      </c>
      <c r="AQ51" s="85" t="str">
        <f>IF(AND(A51="",B51=""),"",IF(K51="Yes","CRITICAL_GATE_FAILED_OR_MISSING",IF(J51="No","GATE_CONTRACT_NOT_DEFINED","COMPENSATION_RULE_UNSAFE")))</f>
      </c>
      <c r="AR51" s="85" t="str">
        <f>IF(AND(A51="",B51=""),"",IF(H51="No","WEIGHT_RATIONALE_MISSING",IF(AG51="No","WEIGHT_TOTAL_INVALID",IF(OR(M51="No",N51="Not tested"),"SENSITIVITY_NOT_TESTED","RANKING_UNSTABLE"))))</f>
      </c>
      <c r="AS51" s="85" t="str">
        <f>IF(AND(A51="",B51=""),"",IF(OR(AB51="No",AC51="No",AD51="No",AE51="No",AF51="No",AH51="No",AI51="No",AJ51="No",AK51="No",AL51="No",AM51="No",AP51="No"),"INVALID_CONTROLLED_INPUT",IF(OR(AA51="No",AN51="No",AO51="No"),"REQUIRED_TEXT_MISSING",IF(C51="Estimate probability","MODEL_PURPOSE_UNSUPPORTED",IF(O51="Yes","CONTRADICTION_REVIEW_REQUIRED",IF(E51="No","INPUTS_NOT_VISIBLE","EVIDENCE_STATES_NOT_DISCLOSED"))))))</f>
      </c>
      <c r="AT51" t="str">
        <f>IF(A51="","",COUNTIFS('Criteria Register'!$A$4:$A$504,A51,'Criteria Register'!$X$4:$X$504,"INVALID_CONTROLLED_INPUT")+COUNTIFS('Criteria Register'!$A$4:$A$504,A51,'Criteria Register'!$N$4:$N$504,"Invalid",'Criteria Register'!$X$4:$X$504,"VALID"))</f>
      </c>
      <c r="AU51" t="str">
        <f>IF(A51="","",COUNTIFS('Criteria Register'!$A$4:$A$504,A51,'Criteria Register'!$P$4:$P$504,"&lt;&gt;None",'Criteria Register'!$R$4:$R$504,"No",'Criteria Register'!$X$4:$X$504,"VALID"))</f>
      </c>
      <c r="AV51" t="str">
        <f>IF(A51="","",COUNTIFS('Criteria Register'!$A$4:$A$504,A51,'Criteria Register'!$S$4:$S$504,"Open",'Criteria Register'!$X$4:$X$504,"VALID"))</f>
      </c>
    </row>
    <row r="52">
      <c r="A52" s="93"/>
      <c r="B52" s="93"/>
      <c r="C52" s="93"/>
      <c r="D52" s="93"/>
      <c r="E52" s="93"/>
      <c r="F52" s="93"/>
      <c r="G52" s="93"/>
      <c r="H52" s="93"/>
      <c r="I52" s="74" t="str">
        <f>IF(A52="","",SUMIFS('Criteria Register'!$I$4:$I$504,'Criteria Register'!$A$4:$A$504,A52,'Criteria Register'!$X$4:$X$504,"VALID",'Criteria Register'!$N$4:$N$504,"&lt;&gt;Not applicable",'Criteria Register'!$N$4:$N$504,"&lt;&gt;Excluded with rationale",'Criteria Register'!$N$4:$N$504,"&lt;&gt;Invalid"))</f>
      </c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62" t="str">
        <f>IF(V52="","",IF(V52="DECOMPOSABLE_BOUNDED","Decomposable and bounded",IF(V52="MODEL_PURPOSE_UNSUPPORTED","Score not decision-ready",IF(V52="INPUTS_NOT_VISIBLE","Score not decision-ready",IF(V52="EVIDENCE_STATES_NOT_DISCLOSED","Score not decision-ready",IF(V52="MISSING_DATA_TREATMENT_UNSAFE","Missing-data treatment unsafe",IF(V52="CRITICAL_GATE_FAILED_OR_MISSING","Critical gate missing",IF(V52="GATE_CONTRACT_NOT_DEFINED","Critical gate missing",IF(V52="COMPENSATION_RULE_UNSAFE","Critical gate missing",IF(V52="WEIGHT_RATIONALE_MISSING","Sensitivity review required",IF(V52="WEIGHT_TOTAL_INVALID","Sensitivity review required",IF(V52="SENSITIVITY_NOT_TESTED","Sensitivity review required",IF(V52="RANKING_UNSTABLE","Sensitivity review required",IF(V52="CONTRADICTION_REVIEW_REQUIRED","Score not decision-ready",IF(V52="REQUIRED_TEXT_MISSING","Score not decision-ready",IF(V52="INVALID_CONTROLLED_INPUT","Score not decision-ready",IF(V52="INVALID_CRITERION_INPUT","Score not decision-ready","")))))))))))))))))</f>
      </c>
      <c r="V52" s="62" t="str">
        <f>IF(AND(A52="",B52=""),"",IF(OR(AB52="No",AC52="No",AD52="No",AE52="No",AF52="No",AH52="No",AI52="No",AJ52="No",AK52="No",AL52="No",AM52="No",AP52="No"),"INVALID_CONTROLLED_INPUT",IF(OR(AA52="No",AN52="No",AO52="No"),"REQUIRED_TEXT_MISSING",IF(AT52&gt;0,"INVALID_CRITERION_INPUT",IF(C52="Estimate probability","MODEL_PURPOSE_UNSUPPORTED",IF(OR(O52="Yes",AV52&gt;0),"CONTRADICTION_REVIEW_REQUIRED",IF(G52="No","MISSING_DATA_TREATMENT_UNSAFE",IF(OR(K52="Yes",AU52&gt;0),"CRITICAL_GATE_FAILED_OR_MISSING",IF(J52="No","GATE_CONTRACT_NOT_DEFINED",IF(L52="Yes","COMPENSATION_RULE_UNSAFE",IF(E52="No","INPUTS_NOT_VISIBLE",IF(F52="No","EVIDENCE_STATES_NOT_DISCLOSED",IF(H52="No","WEIGHT_RATIONALE_MISSING",IF(AG52="No","WEIGHT_TOTAL_INVALID",IF(OR(M52="No",N52="Not tested"),"SENSITIVITY_NOT_TESTED",IF(N52="Yes","RANKING_UNSTABLE","DECOMPOSABLE_BOUNDED"))))))))))))))))</f>
      </c>
      <c r="W52" s="62" t="str">
        <f>IF(V52="","",IF(V52="DECOMPOSABLE_BOUNDED","Use the score as one decision aid with the recorded model version, limitations and reopen condition.",IF(V52="MODEL_PURPOSE_UNSUPPORTED","Describe the model as a score or index unless predictive calibration is separately established.",IF(V52="INPUTS_NOT_VISIBLE","Use the current total only as a prompt for model reconstruction.",IF(V52="EVIDENCE_STATES_NOT_DISCLOSED","Use the current total only as a prompt for model reconstruction.",IF(V52="MISSING_DATA_TREATMENT_UNSAFE","State that the score is incomplete and identify the affected inputs.",IF(V52="CRITICAL_GATE_FAILED_OR_MISSING","Report the total only beside the failed or missing gate.",IF(V52="GATE_CONTRACT_NOT_DEFINED","Report the total only beside the failed or missing gate.",IF(V52="COMPENSATION_RULE_UNSAFE","Report the total only beside the failed or missing gate.",IF(V52="WEIGHT_RATIONALE_MISSING","Describe the baseline result as provisional and disclose the decisive assumptions.",IF(V52="WEIGHT_TOTAL_INVALID","Describe the baseline result as provisional and disclose the decisive assumptions.",IF(V52="SENSITIVITY_NOT_TESTED","Describe the baseline result as provisional and disclose the decisive assumptions.",IF(V52="RANKING_UNSTABLE","Describe the baseline result as provisional and disclose the decisive assumptions.",IF(V52="CONTRADICTION_REVIEW_REQUIRED","Preserve the score as provisional beside the contradiction.",IF(V52="REQUIRED_TEXT_MISSING","Complete the missing record.",IF(V52="INVALID_CONTROLLED_INPUT","Use only the controlled vocabulary.",IF(V52="INVALID_CRITERION_INPUT","Use the register only to identify and correct the invalid criteria.","")))))))))))))))))</f>
      </c>
      <c r="X52" s="62" t="str">
        <f>IF(V52="","",IF(V52="DECOMPOSABLE_BOUNDED","Do not present the total as evidence, certainty, probability or an automatic instruction.",IF(V52="MODEL_PURPOSE_UNSUPPORTED","Do not present the total as the probability of winning, failure or market response.",IF(V52="INPUTS_NOT_VISIBLE","Do not rank, allocate, approve or claim probability from the current score.",IF(V52="EVIDENCE_STATES_NOT_DISCLOSED","Do not rank, allocate, approve or claim probability from the current score.",IF(V52="MISSING_DATA_TREATMENT_UNSAFE","Do not replace missing knowledge with a neutral-looking number.",IF(V52="CRITICAL_GATE_FAILED_OR_MISSING","Do not let the weighted average override the critical condition.",IF(V52="GATE_CONTRACT_NOT_DEFINED","Do not let the weighted average override the critical condition.",IF(V52="COMPENSATION_RULE_UNSAFE","Do not let the weighted average override the critical condition.",IF(V52="WEIGHT_RATIONALE_MISSING","Do not treat the ranking as robust or use extra decimals to imply stability.",IF(V52="WEIGHT_TOTAL_INVALID","Do not treat the ranking as robust or use extra decimals to imply stability.",IF(V52="SENSITIVITY_NOT_TESTED","Do not treat the ranking as robust or use extra decimals to imply stability.",IF(V52="RANKING_UNSTABLE","Do not treat the ranking as robust or use extra decimals to imply stability.",IF(V52="CONTRADICTION_REVIEW_REQUIRED","Do not hide disagreement inside an average.",IF(V52="REQUIRED_TEXT_MISSING","Do not use a score without a meaningful decision, owner and reviewer.",IF(V52="INVALID_CONTROLLED_INPUT","Do not interpret outputs generated from unsupported categories.",IF(V52="INVALID_CRITERION_INPUT","Do not calculate, compare or interpret a model that contains invalid criterion inputs.","")))))))))))))))))</f>
      </c>
      <c r="Y52" s="62" t="str">
        <f>IF(V52="","",IF(V52="DECOMPOSABLE_BOUNDED","Proceed with the bounded interpretation and preserve the component record.",IF(V52="MODEL_PURPOSE_UNSUPPORTED","Use a validated predictive model or change the score purpose.",IF(V52="INPUTS_NOT_VISIBLE","Decompose and reconstruct the model before use.",IF(V52="EVIDENCE_STATES_NOT_DISCLOSED","Apply “Observed, Inferred and Unresolved Evidence” to every active input.",IF(V52="MISSING_DATA_TREATMENT_UNSAFE","Correct the treatment, obtain evidence or report a bounded range.",IF(V52="CRITICAL_GATE_FAILED_OR_MISSING","Define or resolve the veto, floor or cap before interpreting the total.",IF(V52="GATE_CONTRACT_NOT_DEFINED","Define or resolve the veto, floor or cap before interpreting the total.",IF(V52="COMPENSATION_RULE_UNSAFE","Define or resolve the veto, floor or cap before interpreting the total.",IF(V52="WEIGHT_RATIONALE_MISSING","Run and record the required sensitivity scenarios before acting.",IF(V52="WEIGHT_TOTAL_INVALID","Correct the active denominator and rerun the model.",IF(V52="SENSITIVITY_NOT_TESTED","Run and record the required sensitivity scenarios before acting.",IF(V52="RANKING_UNSTABLE","Treat the result as unstable and resolve the decisive assumptions.",IF(V52="CONTRADICTION_REVIEW_REQUIRED","Apply “How to Handle Contradictory Competitor Evidence” before final interpretation.",IF(V52="REQUIRED_TEXT_MISSING","Replace placeholders with the exact record.",IF(V52="INVALID_CONTROLLED_INPUT","Correct the invalid controlled input.",IF(V52="INVALID_CRITERION_INPUT","Correct the invalid criterion values; then recalculate the model and its active denominator.","")))))))))))))))))</f>
      </c>
      <c r="Z52" s="62" t="str">
        <f>IF(U52="","","SERPIFAI Score Integrity Method v1.0.0")</f>
      </c>
      <c r="AA52" s="85" t="str">
        <f>IF(AND(A52="",B52=""),"",IF(B52="","No",IF(OR(LOWER(TRIM(B52))="n/a",LOWER(TRIM(B52))="na",LOWER(TRIM(B52))="none",LOWER(TRIM(B52))="unknown",LOWER(TRIM(B52))="tbd",LOWER(TRIM(B52))="todo",LOWER(TRIM(B52))="placeholder",LOWER(TRIM(B52))="test",LOWER(TRIM(B52))="xxx",LOWER(TRIM(B52))="xx",LOWER(TRIM(B52))="x",LOWER(TRIM(B52))="-",LOWER(TRIM(B52))="--",LOWER(TRIM(B52))="---",LOWER(TRIM(B52))=".",LOWER(TRIM(B52))="..",LOWER(TRIM(B52))="...",LOWER(TRIM(B52))="?"),"No","Yes")))</f>
      </c>
      <c r="AB52" s="85" t="str">
        <f>IF(AND(A52="",B52=""),"",IF(OR(C52="Describe",C52="Rank",C52="Screen",C52="Prioritise",C52="Trigger review",C52="Allocate resources",C52="Enforce a gate",C52="Estimate probability"),"Yes","No"))</f>
      </c>
      <c r="AC52" s="85" t="str">
        <f>IF(AND(A52="",B52=""),"",IF(OR(E52="Yes",E52="No"),"Yes","No"))</f>
      </c>
      <c r="AD52" s="85" t="str">
        <f>IF(AND(A52="",B52=""),"",IF(OR(F52="Yes",F52="No"),"Yes","No"))</f>
      </c>
      <c r="AE52" s="85" t="str">
        <f>IF(AND(A52="",B52=""),"",IF(OR(G52="Yes",G52="No"),"Yes","No"))</f>
      </c>
      <c r="AF52" s="85" t="str">
        <f>IF(AND(A52="",B52=""),"",IF(OR(H52="Yes",H52="No"),"Yes","No"))</f>
      </c>
      <c r="AG52" s="85" t="str">
        <f>IF(AND(A52="",B52=""),"",IF(ABS(I52-100)&lt;0.0001,"Yes","No"))</f>
      </c>
      <c r="AH52" s="85" t="str">
        <f>IF(AND(A52="",B52=""),"",IF(OR(J52="Yes",J52="No",J52="Not applicable"),"Yes","No"))</f>
      </c>
      <c r="AI52" s="85" t="str">
        <f>IF(AND(A52="",B52=""),"",IF(OR(K52="Yes",K52="No"),"Yes","No"))</f>
      </c>
      <c r="AJ52" s="85" t="str">
        <f>IF(AND(A52="",B52=""),"",IF(OR(L52="Yes",L52="No",L52="Not applicable"),"Yes","No"))</f>
      </c>
      <c r="AK52" s="85" t="str">
        <f>IF(AND(A52="",B52=""),"",IF(OR(M52="Yes",M52="No"),"Yes","No"))</f>
      </c>
      <c r="AL52" s="85" t="str">
        <f>IF(AND(A52="",B52=""),"",IF(OR(N52="Yes",N52="No",N52="Not tested"),"Yes","No"))</f>
      </c>
      <c r="AM52" s="85" t="str">
        <f>IF(AND(A52="",B52=""),"",IF(OR(O52="Yes",O52="No"),"Yes","No"))</f>
      </c>
      <c r="AN52" s="85" t="str">
        <f>IF(AND(A52="",B52=""),"",IF(P52="","No",IF(OR(LOWER(TRIM(P52))="n/a",LOWER(TRIM(P52))="na",LOWER(TRIM(P52))="none",LOWER(TRIM(P52))="unknown",LOWER(TRIM(P52))="tbd",LOWER(TRIM(P52))="todo",LOWER(TRIM(P52))="placeholder",LOWER(TRIM(P52))="test",LOWER(TRIM(P52))="xxx",LOWER(TRIM(P52))="xx",LOWER(TRIM(P52))="x",LOWER(TRIM(P52))="-",LOWER(TRIM(P52))="--",LOWER(TRIM(P52))="---",LOWER(TRIM(P52))=".",LOWER(TRIM(P52))="..",LOWER(TRIM(P52))="...",LOWER(TRIM(P52))="?"),"No","Yes")))</f>
      </c>
      <c r="AO52" s="85" t="str">
        <f>IF(AND(A52="",B52=""),"",IF(Q52="","No",IF(OR(LOWER(TRIM(Q52))="n/a",LOWER(TRIM(Q52))="na",LOWER(TRIM(Q52))="none",LOWER(TRIM(Q52))="unknown",LOWER(TRIM(Q52))="tbd",LOWER(TRIM(Q52))="todo",LOWER(TRIM(Q52))="placeholder",LOWER(TRIM(Q52))="test",LOWER(TRIM(Q52))="xxx",LOWER(TRIM(Q52))="xx",LOWER(TRIM(Q52))="x",LOWER(TRIM(Q52))="-",LOWER(TRIM(Q52))="--",LOWER(TRIM(Q52))="---",LOWER(TRIM(Q52))=".",LOWER(TRIM(Q52))="..",LOWER(TRIM(Q52))="...",LOWER(TRIM(Q52))="?"),"No","Yes")))</f>
      </c>
      <c r="AP52" s="85" t="str">
        <f>IF(AND(A52="",B52=""),"",IF(OR(S52="Approved by the recorded reviewer",S52="Not approved"),"Yes","No"))</f>
      </c>
      <c r="AQ52" s="85" t="str">
        <f>IF(AND(A52="",B52=""),"",IF(K52="Yes","CRITICAL_GATE_FAILED_OR_MISSING",IF(J52="No","GATE_CONTRACT_NOT_DEFINED","COMPENSATION_RULE_UNSAFE")))</f>
      </c>
      <c r="AR52" s="85" t="str">
        <f>IF(AND(A52="",B52=""),"",IF(H52="No","WEIGHT_RATIONALE_MISSING",IF(AG52="No","WEIGHT_TOTAL_INVALID",IF(OR(M52="No",N52="Not tested"),"SENSITIVITY_NOT_TESTED","RANKING_UNSTABLE"))))</f>
      </c>
      <c r="AS52" s="85" t="str">
        <f>IF(AND(A52="",B52=""),"",IF(OR(AB52="No",AC52="No",AD52="No",AE52="No",AF52="No",AH52="No",AI52="No",AJ52="No",AK52="No",AL52="No",AM52="No",AP52="No"),"INVALID_CONTROLLED_INPUT",IF(OR(AA52="No",AN52="No",AO52="No"),"REQUIRED_TEXT_MISSING",IF(C52="Estimate probability","MODEL_PURPOSE_UNSUPPORTED",IF(O52="Yes","CONTRADICTION_REVIEW_REQUIRED",IF(E52="No","INPUTS_NOT_VISIBLE","EVIDENCE_STATES_NOT_DISCLOSED"))))))</f>
      </c>
      <c r="AT52" t="str">
        <f>IF(A52="","",COUNTIFS('Criteria Register'!$A$4:$A$504,A52,'Criteria Register'!$X$4:$X$504,"INVALID_CONTROLLED_INPUT")+COUNTIFS('Criteria Register'!$A$4:$A$504,A52,'Criteria Register'!$N$4:$N$504,"Invalid",'Criteria Register'!$X$4:$X$504,"VALID"))</f>
      </c>
      <c r="AU52" t="str">
        <f>IF(A52="","",COUNTIFS('Criteria Register'!$A$4:$A$504,A52,'Criteria Register'!$P$4:$P$504,"&lt;&gt;None",'Criteria Register'!$R$4:$R$504,"No",'Criteria Register'!$X$4:$X$504,"VALID"))</f>
      </c>
      <c r="AV52" t="str">
        <f>IF(A52="","",COUNTIFS('Criteria Register'!$A$4:$A$504,A52,'Criteria Register'!$S$4:$S$504,"Open",'Criteria Register'!$X$4:$X$504,"VALID"))</f>
      </c>
    </row>
    <row r="53">
      <c r="A53" s="93"/>
      <c r="B53" s="93"/>
      <c r="C53" s="93"/>
      <c r="D53" s="93"/>
      <c r="E53" s="93"/>
      <c r="F53" s="93"/>
      <c r="G53" s="93"/>
      <c r="H53" s="93"/>
      <c r="I53" s="74" t="str">
        <f>IF(A53="","",SUMIFS('Criteria Register'!$I$4:$I$504,'Criteria Register'!$A$4:$A$504,A53,'Criteria Register'!$X$4:$X$504,"VALID",'Criteria Register'!$N$4:$N$504,"&lt;&gt;Not applicable",'Criteria Register'!$N$4:$N$504,"&lt;&gt;Excluded with rationale",'Criteria Register'!$N$4:$N$504,"&lt;&gt;Invalid"))</f>
      </c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62" t="str">
        <f>IF(V53="","",IF(V53="DECOMPOSABLE_BOUNDED","Decomposable and bounded",IF(V53="MODEL_PURPOSE_UNSUPPORTED","Score not decision-ready",IF(V53="INPUTS_NOT_VISIBLE","Score not decision-ready",IF(V53="EVIDENCE_STATES_NOT_DISCLOSED","Score not decision-ready",IF(V53="MISSING_DATA_TREATMENT_UNSAFE","Missing-data treatment unsafe",IF(V53="CRITICAL_GATE_FAILED_OR_MISSING","Critical gate missing",IF(V53="GATE_CONTRACT_NOT_DEFINED","Critical gate missing",IF(V53="COMPENSATION_RULE_UNSAFE","Critical gate missing",IF(V53="WEIGHT_RATIONALE_MISSING","Sensitivity review required",IF(V53="WEIGHT_TOTAL_INVALID","Sensitivity review required",IF(V53="SENSITIVITY_NOT_TESTED","Sensitivity review required",IF(V53="RANKING_UNSTABLE","Sensitivity review required",IF(V53="CONTRADICTION_REVIEW_REQUIRED","Score not decision-ready",IF(V53="REQUIRED_TEXT_MISSING","Score not decision-ready",IF(V53="INVALID_CONTROLLED_INPUT","Score not decision-ready",IF(V53="INVALID_CRITERION_INPUT","Score not decision-ready","")))))))))))))))))</f>
      </c>
      <c r="V53" s="62" t="str">
        <f>IF(AND(A53="",B53=""),"",IF(OR(AB53="No",AC53="No",AD53="No",AE53="No",AF53="No",AH53="No",AI53="No",AJ53="No",AK53="No",AL53="No",AM53="No",AP53="No"),"INVALID_CONTROLLED_INPUT",IF(OR(AA53="No",AN53="No",AO53="No"),"REQUIRED_TEXT_MISSING",IF(AT53&gt;0,"INVALID_CRITERION_INPUT",IF(C53="Estimate probability","MODEL_PURPOSE_UNSUPPORTED",IF(OR(O53="Yes",AV53&gt;0),"CONTRADICTION_REVIEW_REQUIRED",IF(G53="No","MISSING_DATA_TREATMENT_UNSAFE",IF(OR(K53="Yes",AU53&gt;0),"CRITICAL_GATE_FAILED_OR_MISSING",IF(J53="No","GATE_CONTRACT_NOT_DEFINED",IF(L53="Yes","COMPENSATION_RULE_UNSAFE",IF(E53="No","INPUTS_NOT_VISIBLE",IF(F53="No","EVIDENCE_STATES_NOT_DISCLOSED",IF(H53="No","WEIGHT_RATIONALE_MISSING",IF(AG53="No","WEIGHT_TOTAL_INVALID",IF(OR(M53="No",N53="Not tested"),"SENSITIVITY_NOT_TESTED",IF(N53="Yes","RANKING_UNSTABLE","DECOMPOSABLE_BOUNDED"))))))))))))))))</f>
      </c>
      <c r="W53" s="62" t="str">
        <f>IF(V53="","",IF(V53="DECOMPOSABLE_BOUNDED","Use the score as one decision aid with the recorded model version, limitations and reopen condition.",IF(V53="MODEL_PURPOSE_UNSUPPORTED","Describe the model as a score or index unless predictive calibration is separately established.",IF(V53="INPUTS_NOT_VISIBLE","Use the current total only as a prompt for model reconstruction.",IF(V53="EVIDENCE_STATES_NOT_DISCLOSED","Use the current total only as a prompt for model reconstruction.",IF(V53="MISSING_DATA_TREATMENT_UNSAFE","State that the score is incomplete and identify the affected inputs.",IF(V53="CRITICAL_GATE_FAILED_OR_MISSING","Report the total only beside the failed or missing gate.",IF(V53="GATE_CONTRACT_NOT_DEFINED","Report the total only beside the failed or missing gate.",IF(V53="COMPENSATION_RULE_UNSAFE","Report the total only beside the failed or missing gate.",IF(V53="WEIGHT_RATIONALE_MISSING","Describe the baseline result as provisional and disclose the decisive assumptions.",IF(V53="WEIGHT_TOTAL_INVALID","Describe the baseline result as provisional and disclose the decisive assumptions.",IF(V53="SENSITIVITY_NOT_TESTED","Describe the baseline result as provisional and disclose the decisive assumptions.",IF(V53="RANKING_UNSTABLE","Describe the baseline result as provisional and disclose the decisive assumptions.",IF(V53="CONTRADICTION_REVIEW_REQUIRED","Preserve the score as provisional beside the contradiction.",IF(V53="REQUIRED_TEXT_MISSING","Complete the missing record.",IF(V53="INVALID_CONTROLLED_INPUT","Use only the controlled vocabulary.",IF(V53="INVALID_CRITERION_INPUT","Use the register only to identify and correct the invalid criteria.","")))))))))))))))))</f>
      </c>
      <c r="X53" s="62" t="str">
        <f>IF(V53="","",IF(V53="DECOMPOSABLE_BOUNDED","Do not present the total as evidence, certainty, probability or an automatic instruction.",IF(V53="MODEL_PURPOSE_UNSUPPORTED","Do not present the total as the probability of winning, failure or market response.",IF(V53="INPUTS_NOT_VISIBLE","Do not rank, allocate, approve or claim probability from the current score.",IF(V53="EVIDENCE_STATES_NOT_DISCLOSED","Do not rank, allocate, approve or claim probability from the current score.",IF(V53="MISSING_DATA_TREATMENT_UNSAFE","Do not replace missing knowledge with a neutral-looking number.",IF(V53="CRITICAL_GATE_FAILED_OR_MISSING","Do not let the weighted average override the critical condition.",IF(V53="GATE_CONTRACT_NOT_DEFINED","Do not let the weighted average override the critical condition.",IF(V53="COMPENSATION_RULE_UNSAFE","Do not let the weighted average override the critical condition.",IF(V53="WEIGHT_RATIONALE_MISSING","Do not treat the ranking as robust or use extra decimals to imply stability.",IF(V53="WEIGHT_TOTAL_INVALID","Do not treat the ranking as robust or use extra decimals to imply stability.",IF(V53="SENSITIVITY_NOT_TESTED","Do not treat the ranking as robust or use extra decimals to imply stability.",IF(V53="RANKING_UNSTABLE","Do not treat the ranking as robust or use extra decimals to imply stability.",IF(V53="CONTRADICTION_REVIEW_REQUIRED","Do not hide disagreement inside an average.",IF(V53="REQUIRED_TEXT_MISSING","Do not use a score without a meaningful decision, owner and reviewer.",IF(V53="INVALID_CONTROLLED_INPUT","Do not interpret outputs generated from unsupported categories.",IF(V53="INVALID_CRITERION_INPUT","Do not calculate, compare or interpret a model that contains invalid criterion inputs.","")))))))))))))))))</f>
      </c>
      <c r="Y53" s="62" t="str">
        <f>IF(V53="","",IF(V53="DECOMPOSABLE_BOUNDED","Proceed with the bounded interpretation and preserve the component record.",IF(V53="MODEL_PURPOSE_UNSUPPORTED","Use a validated predictive model or change the score purpose.",IF(V53="INPUTS_NOT_VISIBLE","Decompose and reconstruct the model before use.",IF(V53="EVIDENCE_STATES_NOT_DISCLOSED","Apply “Observed, Inferred and Unresolved Evidence” to every active input.",IF(V53="MISSING_DATA_TREATMENT_UNSAFE","Correct the treatment, obtain evidence or report a bounded range.",IF(V53="CRITICAL_GATE_FAILED_OR_MISSING","Define or resolve the veto, floor or cap before interpreting the total.",IF(V53="GATE_CONTRACT_NOT_DEFINED","Define or resolve the veto, floor or cap before interpreting the total.",IF(V53="COMPENSATION_RULE_UNSAFE","Define or resolve the veto, floor or cap before interpreting the total.",IF(V53="WEIGHT_RATIONALE_MISSING","Run and record the required sensitivity scenarios before acting.",IF(V53="WEIGHT_TOTAL_INVALID","Correct the active denominator and rerun the model.",IF(V53="SENSITIVITY_NOT_TESTED","Run and record the required sensitivity scenarios before acting.",IF(V53="RANKING_UNSTABLE","Treat the result as unstable and resolve the decisive assumptions.",IF(V53="CONTRADICTION_REVIEW_REQUIRED","Apply “How to Handle Contradictory Competitor Evidence” before final interpretation.",IF(V53="REQUIRED_TEXT_MISSING","Replace placeholders with the exact record.",IF(V53="INVALID_CONTROLLED_INPUT","Correct the invalid controlled input.",IF(V53="INVALID_CRITERION_INPUT","Correct the invalid criterion values; then recalculate the model and its active denominator.","")))))))))))))))))</f>
      </c>
      <c r="Z53" s="62" t="str">
        <f>IF(U53="","","SERPIFAI Score Integrity Method v1.0.0")</f>
      </c>
      <c r="AA53" s="85" t="str">
        <f>IF(AND(A53="",B53=""),"",IF(B53="","No",IF(OR(LOWER(TRIM(B53))="n/a",LOWER(TRIM(B53))="na",LOWER(TRIM(B53))="none",LOWER(TRIM(B53))="unknown",LOWER(TRIM(B53))="tbd",LOWER(TRIM(B53))="todo",LOWER(TRIM(B53))="placeholder",LOWER(TRIM(B53))="test",LOWER(TRIM(B53))="xxx",LOWER(TRIM(B53))="xx",LOWER(TRIM(B53))="x",LOWER(TRIM(B53))="-",LOWER(TRIM(B53))="--",LOWER(TRIM(B53))="---",LOWER(TRIM(B53))=".",LOWER(TRIM(B53))="..",LOWER(TRIM(B53))="...",LOWER(TRIM(B53))="?"),"No","Yes")))</f>
      </c>
      <c r="AB53" s="85" t="str">
        <f>IF(AND(A53="",B53=""),"",IF(OR(C53="Describe",C53="Rank",C53="Screen",C53="Prioritise",C53="Trigger review",C53="Allocate resources",C53="Enforce a gate",C53="Estimate probability"),"Yes","No"))</f>
      </c>
      <c r="AC53" s="85" t="str">
        <f>IF(AND(A53="",B53=""),"",IF(OR(E53="Yes",E53="No"),"Yes","No"))</f>
      </c>
      <c r="AD53" s="85" t="str">
        <f>IF(AND(A53="",B53=""),"",IF(OR(F53="Yes",F53="No"),"Yes","No"))</f>
      </c>
      <c r="AE53" s="85" t="str">
        <f>IF(AND(A53="",B53=""),"",IF(OR(G53="Yes",G53="No"),"Yes","No"))</f>
      </c>
      <c r="AF53" s="85" t="str">
        <f>IF(AND(A53="",B53=""),"",IF(OR(H53="Yes",H53="No"),"Yes","No"))</f>
      </c>
      <c r="AG53" s="85" t="str">
        <f>IF(AND(A53="",B53=""),"",IF(ABS(I53-100)&lt;0.0001,"Yes","No"))</f>
      </c>
      <c r="AH53" s="85" t="str">
        <f>IF(AND(A53="",B53=""),"",IF(OR(J53="Yes",J53="No",J53="Not applicable"),"Yes","No"))</f>
      </c>
      <c r="AI53" s="85" t="str">
        <f>IF(AND(A53="",B53=""),"",IF(OR(K53="Yes",K53="No"),"Yes","No"))</f>
      </c>
      <c r="AJ53" s="85" t="str">
        <f>IF(AND(A53="",B53=""),"",IF(OR(L53="Yes",L53="No",L53="Not applicable"),"Yes","No"))</f>
      </c>
      <c r="AK53" s="85" t="str">
        <f>IF(AND(A53="",B53=""),"",IF(OR(M53="Yes",M53="No"),"Yes","No"))</f>
      </c>
      <c r="AL53" s="85" t="str">
        <f>IF(AND(A53="",B53=""),"",IF(OR(N53="Yes",N53="No",N53="Not tested"),"Yes","No"))</f>
      </c>
      <c r="AM53" s="85" t="str">
        <f>IF(AND(A53="",B53=""),"",IF(OR(O53="Yes",O53="No"),"Yes","No"))</f>
      </c>
      <c r="AN53" s="85" t="str">
        <f>IF(AND(A53="",B53=""),"",IF(P53="","No",IF(OR(LOWER(TRIM(P53))="n/a",LOWER(TRIM(P53))="na",LOWER(TRIM(P53))="none",LOWER(TRIM(P53))="unknown",LOWER(TRIM(P53))="tbd",LOWER(TRIM(P53))="todo",LOWER(TRIM(P53))="placeholder",LOWER(TRIM(P53))="test",LOWER(TRIM(P53))="xxx",LOWER(TRIM(P53))="xx",LOWER(TRIM(P53))="x",LOWER(TRIM(P53))="-",LOWER(TRIM(P53))="--",LOWER(TRIM(P53))="---",LOWER(TRIM(P53))=".",LOWER(TRIM(P53))="..",LOWER(TRIM(P53))="...",LOWER(TRIM(P53))="?"),"No","Yes")))</f>
      </c>
      <c r="AO53" s="85" t="str">
        <f>IF(AND(A53="",B53=""),"",IF(Q53="","No",IF(OR(LOWER(TRIM(Q53))="n/a",LOWER(TRIM(Q53))="na",LOWER(TRIM(Q53))="none",LOWER(TRIM(Q53))="unknown",LOWER(TRIM(Q53))="tbd",LOWER(TRIM(Q53))="todo",LOWER(TRIM(Q53))="placeholder",LOWER(TRIM(Q53))="test",LOWER(TRIM(Q53))="xxx",LOWER(TRIM(Q53))="xx",LOWER(TRIM(Q53))="x",LOWER(TRIM(Q53))="-",LOWER(TRIM(Q53))="--",LOWER(TRIM(Q53))="---",LOWER(TRIM(Q53))=".",LOWER(TRIM(Q53))="..",LOWER(TRIM(Q53))="...",LOWER(TRIM(Q53))="?"),"No","Yes")))</f>
      </c>
      <c r="AP53" s="85" t="str">
        <f>IF(AND(A53="",B53=""),"",IF(OR(S53="Approved by the recorded reviewer",S53="Not approved"),"Yes","No"))</f>
      </c>
      <c r="AQ53" s="85" t="str">
        <f>IF(AND(A53="",B53=""),"",IF(K53="Yes","CRITICAL_GATE_FAILED_OR_MISSING",IF(J53="No","GATE_CONTRACT_NOT_DEFINED","COMPENSATION_RULE_UNSAFE")))</f>
      </c>
      <c r="AR53" s="85" t="str">
        <f>IF(AND(A53="",B53=""),"",IF(H53="No","WEIGHT_RATIONALE_MISSING",IF(AG53="No","WEIGHT_TOTAL_INVALID",IF(OR(M53="No",N53="Not tested"),"SENSITIVITY_NOT_TESTED","RANKING_UNSTABLE"))))</f>
      </c>
      <c r="AS53" s="85" t="str">
        <f>IF(AND(A53="",B53=""),"",IF(OR(AB53="No",AC53="No",AD53="No",AE53="No",AF53="No",AH53="No",AI53="No",AJ53="No",AK53="No",AL53="No",AM53="No",AP53="No"),"INVALID_CONTROLLED_INPUT",IF(OR(AA53="No",AN53="No",AO53="No"),"REQUIRED_TEXT_MISSING",IF(C53="Estimate probability","MODEL_PURPOSE_UNSUPPORTED",IF(O53="Yes","CONTRADICTION_REVIEW_REQUIRED",IF(E53="No","INPUTS_NOT_VISIBLE","EVIDENCE_STATES_NOT_DISCLOSED"))))))</f>
      </c>
      <c r="AT53" t="str">
        <f>IF(A53="","",COUNTIFS('Criteria Register'!$A$4:$A$504,A53,'Criteria Register'!$X$4:$X$504,"INVALID_CONTROLLED_INPUT")+COUNTIFS('Criteria Register'!$A$4:$A$504,A53,'Criteria Register'!$N$4:$N$504,"Invalid",'Criteria Register'!$X$4:$X$504,"VALID"))</f>
      </c>
      <c r="AU53" t="str">
        <f>IF(A53="","",COUNTIFS('Criteria Register'!$A$4:$A$504,A53,'Criteria Register'!$P$4:$P$504,"&lt;&gt;None",'Criteria Register'!$R$4:$R$504,"No",'Criteria Register'!$X$4:$X$504,"VALID"))</f>
      </c>
      <c r="AV53" t="str">
        <f>IF(A53="","",COUNTIFS('Criteria Register'!$A$4:$A$504,A53,'Criteria Register'!$S$4:$S$504,"Open",'Criteria Register'!$X$4:$X$504,"VALID"))</f>
      </c>
    </row>
    <row r="54">
      <c r="A54" s="93"/>
      <c r="B54" s="93"/>
      <c r="C54" s="93"/>
      <c r="D54" s="93"/>
      <c r="E54" s="93"/>
      <c r="F54" s="93"/>
      <c r="G54" s="93"/>
      <c r="H54" s="93"/>
      <c r="I54" s="74" t="str">
        <f>IF(A54="","",SUMIFS('Criteria Register'!$I$4:$I$504,'Criteria Register'!$A$4:$A$504,A54,'Criteria Register'!$X$4:$X$504,"VALID",'Criteria Register'!$N$4:$N$504,"&lt;&gt;Not applicable",'Criteria Register'!$N$4:$N$504,"&lt;&gt;Excluded with rationale",'Criteria Register'!$N$4:$N$504,"&lt;&gt;Invalid"))</f>
      </c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62" t="str">
        <f>IF(V54="","",IF(V54="DECOMPOSABLE_BOUNDED","Decomposable and bounded",IF(V54="MODEL_PURPOSE_UNSUPPORTED","Score not decision-ready",IF(V54="INPUTS_NOT_VISIBLE","Score not decision-ready",IF(V54="EVIDENCE_STATES_NOT_DISCLOSED","Score not decision-ready",IF(V54="MISSING_DATA_TREATMENT_UNSAFE","Missing-data treatment unsafe",IF(V54="CRITICAL_GATE_FAILED_OR_MISSING","Critical gate missing",IF(V54="GATE_CONTRACT_NOT_DEFINED","Critical gate missing",IF(V54="COMPENSATION_RULE_UNSAFE","Critical gate missing",IF(V54="WEIGHT_RATIONALE_MISSING","Sensitivity review required",IF(V54="WEIGHT_TOTAL_INVALID","Sensitivity review required",IF(V54="SENSITIVITY_NOT_TESTED","Sensitivity review required",IF(V54="RANKING_UNSTABLE","Sensitivity review required",IF(V54="CONTRADICTION_REVIEW_REQUIRED","Score not decision-ready",IF(V54="REQUIRED_TEXT_MISSING","Score not decision-ready",IF(V54="INVALID_CONTROLLED_INPUT","Score not decision-ready",IF(V54="INVALID_CRITERION_INPUT","Score not decision-ready","")))))))))))))))))</f>
      </c>
      <c r="V54" s="62" t="str">
        <f>IF(AND(A54="",B54=""),"",IF(OR(AB54="No",AC54="No",AD54="No",AE54="No",AF54="No",AH54="No",AI54="No",AJ54="No",AK54="No",AL54="No",AM54="No",AP54="No"),"INVALID_CONTROLLED_INPUT",IF(OR(AA54="No",AN54="No",AO54="No"),"REQUIRED_TEXT_MISSING",IF(AT54&gt;0,"INVALID_CRITERION_INPUT",IF(C54="Estimate probability","MODEL_PURPOSE_UNSUPPORTED",IF(OR(O54="Yes",AV54&gt;0),"CONTRADICTION_REVIEW_REQUIRED",IF(G54="No","MISSING_DATA_TREATMENT_UNSAFE",IF(OR(K54="Yes",AU54&gt;0),"CRITICAL_GATE_FAILED_OR_MISSING",IF(J54="No","GATE_CONTRACT_NOT_DEFINED",IF(L54="Yes","COMPENSATION_RULE_UNSAFE",IF(E54="No","INPUTS_NOT_VISIBLE",IF(F54="No","EVIDENCE_STATES_NOT_DISCLOSED",IF(H54="No","WEIGHT_RATIONALE_MISSING",IF(AG54="No","WEIGHT_TOTAL_INVALID",IF(OR(M54="No",N54="Not tested"),"SENSITIVITY_NOT_TESTED",IF(N54="Yes","RANKING_UNSTABLE","DECOMPOSABLE_BOUNDED"))))))))))))))))</f>
      </c>
      <c r="W54" s="62" t="str">
        <f>IF(V54="","",IF(V54="DECOMPOSABLE_BOUNDED","Use the score as one decision aid with the recorded model version, limitations and reopen condition.",IF(V54="MODEL_PURPOSE_UNSUPPORTED","Describe the model as a score or index unless predictive calibration is separately established.",IF(V54="INPUTS_NOT_VISIBLE","Use the current total only as a prompt for model reconstruction.",IF(V54="EVIDENCE_STATES_NOT_DISCLOSED","Use the current total only as a prompt for model reconstruction.",IF(V54="MISSING_DATA_TREATMENT_UNSAFE","State that the score is incomplete and identify the affected inputs.",IF(V54="CRITICAL_GATE_FAILED_OR_MISSING","Report the total only beside the failed or missing gate.",IF(V54="GATE_CONTRACT_NOT_DEFINED","Report the total only beside the failed or missing gate.",IF(V54="COMPENSATION_RULE_UNSAFE","Report the total only beside the failed or missing gate.",IF(V54="WEIGHT_RATIONALE_MISSING","Describe the baseline result as provisional and disclose the decisive assumptions.",IF(V54="WEIGHT_TOTAL_INVALID","Describe the baseline result as provisional and disclose the decisive assumptions.",IF(V54="SENSITIVITY_NOT_TESTED","Describe the baseline result as provisional and disclose the decisive assumptions.",IF(V54="RANKING_UNSTABLE","Describe the baseline result as provisional and disclose the decisive assumptions.",IF(V54="CONTRADICTION_REVIEW_REQUIRED","Preserve the score as provisional beside the contradiction.",IF(V54="REQUIRED_TEXT_MISSING","Complete the missing record.",IF(V54="INVALID_CONTROLLED_INPUT","Use only the controlled vocabulary.",IF(V54="INVALID_CRITERION_INPUT","Use the register only to identify and correct the invalid criteria.","")))))))))))))))))</f>
      </c>
      <c r="X54" s="62" t="str">
        <f>IF(V54="","",IF(V54="DECOMPOSABLE_BOUNDED","Do not present the total as evidence, certainty, probability or an automatic instruction.",IF(V54="MODEL_PURPOSE_UNSUPPORTED","Do not present the total as the probability of winning, failure or market response.",IF(V54="INPUTS_NOT_VISIBLE","Do not rank, allocate, approve or claim probability from the current score.",IF(V54="EVIDENCE_STATES_NOT_DISCLOSED","Do not rank, allocate, approve or claim probability from the current score.",IF(V54="MISSING_DATA_TREATMENT_UNSAFE","Do not replace missing knowledge with a neutral-looking number.",IF(V54="CRITICAL_GATE_FAILED_OR_MISSING","Do not let the weighted average override the critical condition.",IF(V54="GATE_CONTRACT_NOT_DEFINED","Do not let the weighted average override the critical condition.",IF(V54="COMPENSATION_RULE_UNSAFE","Do not let the weighted average override the critical condition.",IF(V54="WEIGHT_RATIONALE_MISSING","Do not treat the ranking as robust or use extra decimals to imply stability.",IF(V54="WEIGHT_TOTAL_INVALID","Do not treat the ranking as robust or use extra decimals to imply stability.",IF(V54="SENSITIVITY_NOT_TESTED","Do not treat the ranking as robust or use extra decimals to imply stability.",IF(V54="RANKING_UNSTABLE","Do not treat the ranking as robust or use extra decimals to imply stability.",IF(V54="CONTRADICTION_REVIEW_REQUIRED","Do not hide disagreement inside an average.",IF(V54="REQUIRED_TEXT_MISSING","Do not use a score without a meaningful decision, owner and reviewer.",IF(V54="INVALID_CONTROLLED_INPUT","Do not interpret outputs generated from unsupported categories.",IF(V54="INVALID_CRITERION_INPUT","Do not calculate, compare or interpret a model that contains invalid criterion inputs.","")))))))))))))))))</f>
      </c>
      <c r="Y54" s="62" t="str">
        <f>IF(V54="","",IF(V54="DECOMPOSABLE_BOUNDED","Proceed with the bounded interpretation and preserve the component record.",IF(V54="MODEL_PURPOSE_UNSUPPORTED","Use a validated predictive model or change the score purpose.",IF(V54="INPUTS_NOT_VISIBLE","Decompose and reconstruct the model before use.",IF(V54="EVIDENCE_STATES_NOT_DISCLOSED","Apply “Observed, Inferred and Unresolved Evidence” to every active input.",IF(V54="MISSING_DATA_TREATMENT_UNSAFE","Correct the treatment, obtain evidence or report a bounded range.",IF(V54="CRITICAL_GATE_FAILED_OR_MISSING","Define or resolve the veto, floor or cap before interpreting the total.",IF(V54="GATE_CONTRACT_NOT_DEFINED","Define or resolve the veto, floor or cap before interpreting the total.",IF(V54="COMPENSATION_RULE_UNSAFE","Define or resolve the veto, floor or cap before interpreting the total.",IF(V54="WEIGHT_RATIONALE_MISSING","Run and record the required sensitivity scenarios before acting.",IF(V54="WEIGHT_TOTAL_INVALID","Correct the active denominator and rerun the model.",IF(V54="SENSITIVITY_NOT_TESTED","Run and record the required sensitivity scenarios before acting.",IF(V54="RANKING_UNSTABLE","Treat the result as unstable and resolve the decisive assumptions.",IF(V54="CONTRADICTION_REVIEW_REQUIRED","Apply “How to Handle Contradictory Competitor Evidence” before final interpretation.",IF(V54="REQUIRED_TEXT_MISSING","Replace placeholders with the exact record.",IF(V54="INVALID_CONTROLLED_INPUT","Correct the invalid controlled input.",IF(V54="INVALID_CRITERION_INPUT","Correct the invalid criterion values; then recalculate the model and its active denominator.","")))))))))))))))))</f>
      </c>
      <c r="Z54" s="62" t="str">
        <f>IF(U54="","","SERPIFAI Score Integrity Method v1.0.0")</f>
      </c>
      <c r="AA54" s="85" t="str">
        <f>IF(AND(A54="",B54=""),"",IF(B54="","No",IF(OR(LOWER(TRIM(B54))="n/a",LOWER(TRIM(B54))="na",LOWER(TRIM(B54))="none",LOWER(TRIM(B54))="unknown",LOWER(TRIM(B54))="tbd",LOWER(TRIM(B54))="todo",LOWER(TRIM(B54))="placeholder",LOWER(TRIM(B54))="test",LOWER(TRIM(B54))="xxx",LOWER(TRIM(B54))="xx",LOWER(TRIM(B54))="x",LOWER(TRIM(B54))="-",LOWER(TRIM(B54))="--",LOWER(TRIM(B54))="---",LOWER(TRIM(B54))=".",LOWER(TRIM(B54))="..",LOWER(TRIM(B54))="...",LOWER(TRIM(B54))="?"),"No","Yes")))</f>
      </c>
      <c r="AB54" s="85" t="str">
        <f>IF(AND(A54="",B54=""),"",IF(OR(C54="Describe",C54="Rank",C54="Screen",C54="Prioritise",C54="Trigger review",C54="Allocate resources",C54="Enforce a gate",C54="Estimate probability"),"Yes","No"))</f>
      </c>
      <c r="AC54" s="85" t="str">
        <f>IF(AND(A54="",B54=""),"",IF(OR(E54="Yes",E54="No"),"Yes","No"))</f>
      </c>
      <c r="AD54" s="85" t="str">
        <f>IF(AND(A54="",B54=""),"",IF(OR(F54="Yes",F54="No"),"Yes","No"))</f>
      </c>
      <c r="AE54" s="85" t="str">
        <f>IF(AND(A54="",B54=""),"",IF(OR(G54="Yes",G54="No"),"Yes","No"))</f>
      </c>
      <c r="AF54" s="85" t="str">
        <f>IF(AND(A54="",B54=""),"",IF(OR(H54="Yes",H54="No"),"Yes","No"))</f>
      </c>
      <c r="AG54" s="85" t="str">
        <f>IF(AND(A54="",B54=""),"",IF(ABS(I54-100)&lt;0.0001,"Yes","No"))</f>
      </c>
      <c r="AH54" s="85" t="str">
        <f>IF(AND(A54="",B54=""),"",IF(OR(J54="Yes",J54="No",J54="Not applicable"),"Yes","No"))</f>
      </c>
      <c r="AI54" s="85" t="str">
        <f>IF(AND(A54="",B54=""),"",IF(OR(K54="Yes",K54="No"),"Yes","No"))</f>
      </c>
      <c r="AJ54" s="85" t="str">
        <f>IF(AND(A54="",B54=""),"",IF(OR(L54="Yes",L54="No",L54="Not applicable"),"Yes","No"))</f>
      </c>
      <c r="AK54" s="85" t="str">
        <f>IF(AND(A54="",B54=""),"",IF(OR(M54="Yes",M54="No"),"Yes","No"))</f>
      </c>
      <c r="AL54" s="85" t="str">
        <f>IF(AND(A54="",B54=""),"",IF(OR(N54="Yes",N54="No",N54="Not tested"),"Yes","No"))</f>
      </c>
      <c r="AM54" s="85" t="str">
        <f>IF(AND(A54="",B54=""),"",IF(OR(O54="Yes",O54="No"),"Yes","No"))</f>
      </c>
      <c r="AN54" s="85" t="str">
        <f>IF(AND(A54="",B54=""),"",IF(P54="","No",IF(OR(LOWER(TRIM(P54))="n/a",LOWER(TRIM(P54))="na",LOWER(TRIM(P54))="none",LOWER(TRIM(P54))="unknown",LOWER(TRIM(P54))="tbd",LOWER(TRIM(P54))="todo",LOWER(TRIM(P54))="placeholder",LOWER(TRIM(P54))="test",LOWER(TRIM(P54))="xxx",LOWER(TRIM(P54))="xx",LOWER(TRIM(P54))="x",LOWER(TRIM(P54))="-",LOWER(TRIM(P54))="--",LOWER(TRIM(P54))="---",LOWER(TRIM(P54))=".",LOWER(TRIM(P54))="..",LOWER(TRIM(P54))="...",LOWER(TRIM(P54))="?"),"No","Yes")))</f>
      </c>
      <c r="AO54" s="85" t="str">
        <f>IF(AND(A54="",B54=""),"",IF(Q54="","No",IF(OR(LOWER(TRIM(Q54))="n/a",LOWER(TRIM(Q54))="na",LOWER(TRIM(Q54))="none",LOWER(TRIM(Q54))="unknown",LOWER(TRIM(Q54))="tbd",LOWER(TRIM(Q54))="todo",LOWER(TRIM(Q54))="placeholder",LOWER(TRIM(Q54))="test",LOWER(TRIM(Q54))="xxx",LOWER(TRIM(Q54))="xx",LOWER(TRIM(Q54))="x",LOWER(TRIM(Q54))="-",LOWER(TRIM(Q54))="--",LOWER(TRIM(Q54))="---",LOWER(TRIM(Q54))=".",LOWER(TRIM(Q54))="..",LOWER(TRIM(Q54))="...",LOWER(TRIM(Q54))="?"),"No","Yes")))</f>
      </c>
      <c r="AP54" s="85" t="str">
        <f>IF(AND(A54="",B54=""),"",IF(OR(S54="Approved by the recorded reviewer",S54="Not approved"),"Yes","No"))</f>
      </c>
      <c r="AQ54" s="85" t="str">
        <f>IF(AND(A54="",B54=""),"",IF(K54="Yes","CRITICAL_GATE_FAILED_OR_MISSING",IF(J54="No","GATE_CONTRACT_NOT_DEFINED","COMPENSATION_RULE_UNSAFE")))</f>
      </c>
      <c r="AR54" s="85" t="str">
        <f>IF(AND(A54="",B54=""),"",IF(H54="No","WEIGHT_RATIONALE_MISSING",IF(AG54="No","WEIGHT_TOTAL_INVALID",IF(OR(M54="No",N54="Not tested"),"SENSITIVITY_NOT_TESTED","RANKING_UNSTABLE"))))</f>
      </c>
      <c r="AS54" s="85" t="str">
        <f>IF(AND(A54="",B54=""),"",IF(OR(AB54="No",AC54="No",AD54="No",AE54="No",AF54="No",AH54="No",AI54="No",AJ54="No",AK54="No",AL54="No",AM54="No",AP54="No"),"INVALID_CONTROLLED_INPUT",IF(OR(AA54="No",AN54="No",AO54="No"),"REQUIRED_TEXT_MISSING",IF(C54="Estimate probability","MODEL_PURPOSE_UNSUPPORTED",IF(O54="Yes","CONTRADICTION_REVIEW_REQUIRED",IF(E54="No","INPUTS_NOT_VISIBLE","EVIDENCE_STATES_NOT_DISCLOSED"))))))</f>
      </c>
      <c r="AT54" t="str">
        <f>IF(A54="","",COUNTIFS('Criteria Register'!$A$4:$A$504,A54,'Criteria Register'!$X$4:$X$504,"INVALID_CONTROLLED_INPUT")+COUNTIFS('Criteria Register'!$A$4:$A$504,A54,'Criteria Register'!$N$4:$N$504,"Invalid",'Criteria Register'!$X$4:$X$504,"VALID"))</f>
      </c>
      <c r="AU54" t="str">
        <f>IF(A54="","",COUNTIFS('Criteria Register'!$A$4:$A$504,A54,'Criteria Register'!$P$4:$P$504,"&lt;&gt;None",'Criteria Register'!$R$4:$R$504,"No",'Criteria Register'!$X$4:$X$504,"VALID"))</f>
      </c>
      <c r="AV54" t="str">
        <f>IF(A54="","",COUNTIFS('Criteria Register'!$A$4:$A$504,A54,'Criteria Register'!$S$4:$S$504,"Open",'Criteria Register'!$X$4:$X$504,"VALID"))</f>
      </c>
    </row>
    <row r="55">
      <c r="A55" s="93"/>
      <c r="B55" s="93"/>
      <c r="C55" s="93"/>
      <c r="D55" s="93"/>
      <c r="E55" s="93"/>
      <c r="F55" s="93"/>
      <c r="G55" s="93"/>
      <c r="H55" s="93"/>
      <c r="I55" s="74" t="str">
        <f>IF(A55="","",SUMIFS('Criteria Register'!$I$4:$I$504,'Criteria Register'!$A$4:$A$504,A55,'Criteria Register'!$X$4:$X$504,"VALID",'Criteria Register'!$N$4:$N$504,"&lt;&gt;Not applicable",'Criteria Register'!$N$4:$N$504,"&lt;&gt;Excluded with rationale",'Criteria Register'!$N$4:$N$504,"&lt;&gt;Invalid"))</f>
      </c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62" t="str">
        <f>IF(V55="","",IF(V55="DECOMPOSABLE_BOUNDED","Decomposable and bounded",IF(V55="MODEL_PURPOSE_UNSUPPORTED","Score not decision-ready",IF(V55="INPUTS_NOT_VISIBLE","Score not decision-ready",IF(V55="EVIDENCE_STATES_NOT_DISCLOSED","Score not decision-ready",IF(V55="MISSING_DATA_TREATMENT_UNSAFE","Missing-data treatment unsafe",IF(V55="CRITICAL_GATE_FAILED_OR_MISSING","Critical gate missing",IF(V55="GATE_CONTRACT_NOT_DEFINED","Critical gate missing",IF(V55="COMPENSATION_RULE_UNSAFE","Critical gate missing",IF(V55="WEIGHT_RATIONALE_MISSING","Sensitivity review required",IF(V55="WEIGHT_TOTAL_INVALID","Sensitivity review required",IF(V55="SENSITIVITY_NOT_TESTED","Sensitivity review required",IF(V55="RANKING_UNSTABLE","Sensitivity review required",IF(V55="CONTRADICTION_REVIEW_REQUIRED","Score not decision-ready",IF(V55="REQUIRED_TEXT_MISSING","Score not decision-ready",IF(V55="INVALID_CONTROLLED_INPUT","Score not decision-ready",IF(V55="INVALID_CRITERION_INPUT","Score not decision-ready","")))))))))))))))))</f>
      </c>
      <c r="V55" s="62" t="str">
        <f>IF(AND(A55="",B55=""),"",IF(OR(AB55="No",AC55="No",AD55="No",AE55="No",AF55="No",AH55="No",AI55="No",AJ55="No",AK55="No",AL55="No",AM55="No",AP55="No"),"INVALID_CONTROLLED_INPUT",IF(OR(AA55="No",AN55="No",AO55="No"),"REQUIRED_TEXT_MISSING",IF(AT55&gt;0,"INVALID_CRITERION_INPUT",IF(C55="Estimate probability","MODEL_PURPOSE_UNSUPPORTED",IF(OR(O55="Yes",AV55&gt;0),"CONTRADICTION_REVIEW_REQUIRED",IF(G55="No","MISSING_DATA_TREATMENT_UNSAFE",IF(OR(K55="Yes",AU55&gt;0),"CRITICAL_GATE_FAILED_OR_MISSING",IF(J55="No","GATE_CONTRACT_NOT_DEFINED",IF(L55="Yes","COMPENSATION_RULE_UNSAFE",IF(E55="No","INPUTS_NOT_VISIBLE",IF(F55="No","EVIDENCE_STATES_NOT_DISCLOSED",IF(H55="No","WEIGHT_RATIONALE_MISSING",IF(AG55="No","WEIGHT_TOTAL_INVALID",IF(OR(M55="No",N55="Not tested"),"SENSITIVITY_NOT_TESTED",IF(N55="Yes","RANKING_UNSTABLE","DECOMPOSABLE_BOUNDED"))))))))))))))))</f>
      </c>
      <c r="W55" s="62" t="str">
        <f>IF(V55="","",IF(V55="DECOMPOSABLE_BOUNDED","Use the score as one decision aid with the recorded model version, limitations and reopen condition.",IF(V55="MODEL_PURPOSE_UNSUPPORTED","Describe the model as a score or index unless predictive calibration is separately established.",IF(V55="INPUTS_NOT_VISIBLE","Use the current total only as a prompt for model reconstruction.",IF(V55="EVIDENCE_STATES_NOT_DISCLOSED","Use the current total only as a prompt for model reconstruction.",IF(V55="MISSING_DATA_TREATMENT_UNSAFE","State that the score is incomplete and identify the affected inputs.",IF(V55="CRITICAL_GATE_FAILED_OR_MISSING","Report the total only beside the failed or missing gate.",IF(V55="GATE_CONTRACT_NOT_DEFINED","Report the total only beside the failed or missing gate.",IF(V55="COMPENSATION_RULE_UNSAFE","Report the total only beside the failed or missing gate.",IF(V55="WEIGHT_RATIONALE_MISSING","Describe the baseline result as provisional and disclose the decisive assumptions.",IF(V55="WEIGHT_TOTAL_INVALID","Describe the baseline result as provisional and disclose the decisive assumptions.",IF(V55="SENSITIVITY_NOT_TESTED","Describe the baseline result as provisional and disclose the decisive assumptions.",IF(V55="RANKING_UNSTABLE","Describe the baseline result as provisional and disclose the decisive assumptions.",IF(V55="CONTRADICTION_REVIEW_REQUIRED","Preserve the score as provisional beside the contradiction.",IF(V55="REQUIRED_TEXT_MISSING","Complete the missing record.",IF(V55="INVALID_CONTROLLED_INPUT","Use only the controlled vocabulary.",IF(V55="INVALID_CRITERION_INPUT","Use the register only to identify and correct the invalid criteria.","")))))))))))))))))</f>
      </c>
      <c r="X55" s="62" t="str">
        <f>IF(V55="","",IF(V55="DECOMPOSABLE_BOUNDED","Do not present the total as evidence, certainty, probability or an automatic instruction.",IF(V55="MODEL_PURPOSE_UNSUPPORTED","Do not present the total as the probability of winning, failure or market response.",IF(V55="INPUTS_NOT_VISIBLE","Do not rank, allocate, approve or claim probability from the current score.",IF(V55="EVIDENCE_STATES_NOT_DISCLOSED","Do not rank, allocate, approve or claim probability from the current score.",IF(V55="MISSING_DATA_TREATMENT_UNSAFE","Do not replace missing knowledge with a neutral-looking number.",IF(V55="CRITICAL_GATE_FAILED_OR_MISSING","Do not let the weighted average override the critical condition.",IF(V55="GATE_CONTRACT_NOT_DEFINED","Do not let the weighted average override the critical condition.",IF(V55="COMPENSATION_RULE_UNSAFE","Do not let the weighted average override the critical condition.",IF(V55="WEIGHT_RATIONALE_MISSING","Do not treat the ranking as robust or use extra decimals to imply stability.",IF(V55="WEIGHT_TOTAL_INVALID","Do not treat the ranking as robust or use extra decimals to imply stability.",IF(V55="SENSITIVITY_NOT_TESTED","Do not treat the ranking as robust or use extra decimals to imply stability.",IF(V55="RANKING_UNSTABLE","Do not treat the ranking as robust or use extra decimals to imply stability.",IF(V55="CONTRADICTION_REVIEW_REQUIRED","Do not hide disagreement inside an average.",IF(V55="REQUIRED_TEXT_MISSING","Do not use a score without a meaningful decision, owner and reviewer.",IF(V55="INVALID_CONTROLLED_INPUT","Do not interpret outputs generated from unsupported categories.",IF(V55="INVALID_CRITERION_INPUT","Do not calculate, compare or interpret a model that contains invalid criterion inputs.","")))))))))))))))))</f>
      </c>
      <c r="Y55" s="62" t="str">
        <f>IF(V55="","",IF(V55="DECOMPOSABLE_BOUNDED","Proceed with the bounded interpretation and preserve the component record.",IF(V55="MODEL_PURPOSE_UNSUPPORTED","Use a validated predictive model or change the score purpose.",IF(V55="INPUTS_NOT_VISIBLE","Decompose and reconstruct the model before use.",IF(V55="EVIDENCE_STATES_NOT_DISCLOSED","Apply “Observed, Inferred and Unresolved Evidence” to every active input.",IF(V55="MISSING_DATA_TREATMENT_UNSAFE","Correct the treatment, obtain evidence or report a bounded range.",IF(V55="CRITICAL_GATE_FAILED_OR_MISSING","Define or resolve the veto, floor or cap before interpreting the total.",IF(V55="GATE_CONTRACT_NOT_DEFINED","Define or resolve the veto, floor or cap before interpreting the total.",IF(V55="COMPENSATION_RULE_UNSAFE","Define or resolve the veto, floor or cap before interpreting the total.",IF(V55="WEIGHT_RATIONALE_MISSING","Run and record the required sensitivity scenarios before acting.",IF(V55="WEIGHT_TOTAL_INVALID","Correct the active denominator and rerun the model.",IF(V55="SENSITIVITY_NOT_TESTED","Run and record the required sensitivity scenarios before acting.",IF(V55="RANKING_UNSTABLE","Treat the result as unstable and resolve the decisive assumptions.",IF(V55="CONTRADICTION_REVIEW_REQUIRED","Apply “How to Handle Contradictory Competitor Evidence” before final interpretation.",IF(V55="REQUIRED_TEXT_MISSING","Replace placeholders with the exact record.",IF(V55="INVALID_CONTROLLED_INPUT","Correct the invalid controlled input.",IF(V55="INVALID_CRITERION_INPUT","Correct the invalid criterion values; then recalculate the model and its active denominator.","")))))))))))))))))</f>
      </c>
      <c r="Z55" s="62" t="str">
        <f>IF(U55="","","SERPIFAI Score Integrity Method v1.0.0")</f>
      </c>
      <c r="AA55" s="85" t="str">
        <f>IF(AND(A55="",B55=""),"",IF(B55="","No",IF(OR(LOWER(TRIM(B55))="n/a",LOWER(TRIM(B55))="na",LOWER(TRIM(B55))="none",LOWER(TRIM(B55))="unknown",LOWER(TRIM(B55))="tbd",LOWER(TRIM(B55))="todo",LOWER(TRIM(B55))="placeholder",LOWER(TRIM(B55))="test",LOWER(TRIM(B55))="xxx",LOWER(TRIM(B55))="xx",LOWER(TRIM(B55))="x",LOWER(TRIM(B55))="-",LOWER(TRIM(B55))="--",LOWER(TRIM(B55))="---",LOWER(TRIM(B55))=".",LOWER(TRIM(B55))="..",LOWER(TRIM(B55))="...",LOWER(TRIM(B55))="?"),"No","Yes")))</f>
      </c>
      <c r="AB55" s="85" t="str">
        <f>IF(AND(A55="",B55=""),"",IF(OR(C55="Describe",C55="Rank",C55="Screen",C55="Prioritise",C55="Trigger review",C55="Allocate resources",C55="Enforce a gate",C55="Estimate probability"),"Yes","No"))</f>
      </c>
      <c r="AC55" s="85" t="str">
        <f>IF(AND(A55="",B55=""),"",IF(OR(E55="Yes",E55="No"),"Yes","No"))</f>
      </c>
      <c r="AD55" s="85" t="str">
        <f>IF(AND(A55="",B55=""),"",IF(OR(F55="Yes",F55="No"),"Yes","No"))</f>
      </c>
      <c r="AE55" s="85" t="str">
        <f>IF(AND(A55="",B55=""),"",IF(OR(G55="Yes",G55="No"),"Yes","No"))</f>
      </c>
      <c r="AF55" s="85" t="str">
        <f>IF(AND(A55="",B55=""),"",IF(OR(H55="Yes",H55="No"),"Yes","No"))</f>
      </c>
      <c r="AG55" s="85" t="str">
        <f>IF(AND(A55="",B55=""),"",IF(ABS(I55-100)&lt;0.0001,"Yes","No"))</f>
      </c>
      <c r="AH55" s="85" t="str">
        <f>IF(AND(A55="",B55=""),"",IF(OR(J55="Yes",J55="No",J55="Not applicable"),"Yes","No"))</f>
      </c>
      <c r="AI55" s="85" t="str">
        <f>IF(AND(A55="",B55=""),"",IF(OR(K55="Yes",K55="No"),"Yes","No"))</f>
      </c>
      <c r="AJ55" s="85" t="str">
        <f>IF(AND(A55="",B55=""),"",IF(OR(L55="Yes",L55="No",L55="Not applicable"),"Yes","No"))</f>
      </c>
      <c r="AK55" s="85" t="str">
        <f>IF(AND(A55="",B55=""),"",IF(OR(M55="Yes",M55="No"),"Yes","No"))</f>
      </c>
      <c r="AL55" s="85" t="str">
        <f>IF(AND(A55="",B55=""),"",IF(OR(N55="Yes",N55="No",N55="Not tested"),"Yes","No"))</f>
      </c>
      <c r="AM55" s="85" t="str">
        <f>IF(AND(A55="",B55=""),"",IF(OR(O55="Yes",O55="No"),"Yes","No"))</f>
      </c>
      <c r="AN55" s="85" t="str">
        <f>IF(AND(A55="",B55=""),"",IF(P55="","No",IF(OR(LOWER(TRIM(P55))="n/a",LOWER(TRIM(P55))="na",LOWER(TRIM(P55))="none",LOWER(TRIM(P55))="unknown",LOWER(TRIM(P55))="tbd",LOWER(TRIM(P55))="todo",LOWER(TRIM(P55))="placeholder",LOWER(TRIM(P55))="test",LOWER(TRIM(P55))="xxx",LOWER(TRIM(P55))="xx",LOWER(TRIM(P55))="x",LOWER(TRIM(P55))="-",LOWER(TRIM(P55))="--",LOWER(TRIM(P55))="---",LOWER(TRIM(P55))=".",LOWER(TRIM(P55))="..",LOWER(TRIM(P55))="...",LOWER(TRIM(P55))="?"),"No","Yes")))</f>
      </c>
      <c r="AO55" s="85" t="str">
        <f>IF(AND(A55="",B55=""),"",IF(Q55="","No",IF(OR(LOWER(TRIM(Q55))="n/a",LOWER(TRIM(Q55))="na",LOWER(TRIM(Q55))="none",LOWER(TRIM(Q55))="unknown",LOWER(TRIM(Q55))="tbd",LOWER(TRIM(Q55))="todo",LOWER(TRIM(Q55))="placeholder",LOWER(TRIM(Q55))="test",LOWER(TRIM(Q55))="xxx",LOWER(TRIM(Q55))="xx",LOWER(TRIM(Q55))="x",LOWER(TRIM(Q55))="-",LOWER(TRIM(Q55))="--",LOWER(TRIM(Q55))="---",LOWER(TRIM(Q55))=".",LOWER(TRIM(Q55))="..",LOWER(TRIM(Q55))="...",LOWER(TRIM(Q55))="?"),"No","Yes")))</f>
      </c>
      <c r="AP55" s="85" t="str">
        <f>IF(AND(A55="",B55=""),"",IF(OR(S55="Approved by the recorded reviewer",S55="Not approved"),"Yes","No"))</f>
      </c>
      <c r="AQ55" s="85" t="str">
        <f>IF(AND(A55="",B55=""),"",IF(K55="Yes","CRITICAL_GATE_FAILED_OR_MISSING",IF(J55="No","GATE_CONTRACT_NOT_DEFINED","COMPENSATION_RULE_UNSAFE")))</f>
      </c>
      <c r="AR55" s="85" t="str">
        <f>IF(AND(A55="",B55=""),"",IF(H55="No","WEIGHT_RATIONALE_MISSING",IF(AG55="No","WEIGHT_TOTAL_INVALID",IF(OR(M55="No",N55="Not tested"),"SENSITIVITY_NOT_TESTED","RANKING_UNSTABLE"))))</f>
      </c>
      <c r="AS55" s="85" t="str">
        <f>IF(AND(A55="",B55=""),"",IF(OR(AB55="No",AC55="No",AD55="No",AE55="No",AF55="No",AH55="No",AI55="No",AJ55="No",AK55="No",AL55="No",AM55="No",AP55="No"),"INVALID_CONTROLLED_INPUT",IF(OR(AA55="No",AN55="No",AO55="No"),"REQUIRED_TEXT_MISSING",IF(C55="Estimate probability","MODEL_PURPOSE_UNSUPPORTED",IF(O55="Yes","CONTRADICTION_REVIEW_REQUIRED",IF(E55="No","INPUTS_NOT_VISIBLE","EVIDENCE_STATES_NOT_DISCLOSED"))))))</f>
      </c>
      <c r="AT55" t="str">
        <f>IF(A55="","",COUNTIFS('Criteria Register'!$A$4:$A$504,A55,'Criteria Register'!$X$4:$X$504,"INVALID_CONTROLLED_INPUT")+COUNTIFS('Criteria Register'!$A$4:$A$504,A55,'Criteria Register'!$N$4:$N$504,"Invalid",'Criteria Register'!$X$4:$X$504,"VALID"))</f>
      </c>
      <c r="AU55" t="str">
        <f>IF(A55="","",COUNTIFS('Criteria Register'!$A$4:$A$504,A55,'Criteria Register'!$P$4:$P$504,"&lt;&gt;None",'Criteria Register'!$R$4:$R$504,"No",'Criteria Register'!$X$4:$X$504,"VALID"))</f>
      </c>
      <c r="AV55" t="str">
        <f>IF(A55="","",COUNTIFS('Criteria Register'!$A$4:$A$504,A55,'Criteria Register'!$S$4:$S$504,"Open",'Criteria Register'!$X$4:$X$504,"VALID"))</f>
      </c>
    </row>
    <row r="56">
      <c r="A56" s="93"/>
      <c r="B56" s="93"/>
      <c r="C56" s="93"/>
      <c r="D56" s="93"/>
      <c r="E56" s="93"/>
      <c r="F56" s="93"/>
      <c r="G56" s="93"/>
      <c r="H56" s="93"/>
      <c r="I56" s="74" t="str">
        <f>IF(A56="","",SUMIFS('Criteria Register'!$I$4:$I$504,'Criteria Register'!$A$4:$A$504,A56,'Criteria Register'!$X$4:$X$504,"VALID",'Criteria Register'!$N$4:$N$504,"&lt;&gt;Not applicable",'Criteria Register'!$N$4:$N$504,"&lt;&gt;Excluded with rationale",'Criteria Register'!$N$4:$N$504,"&lt;&gt;Invalid"))</f>
      </c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62" t="str">
        <f>IF(V56="","",IF(V56="DECOMPOSABLE_BOUNDED","Decomposable and bounded",IF(V56="MODEL_PURPOSE_UNSUPPORTED","Score not decision-ready",IF(V56="INPUTS_NOT_VISIBLE","Score not decision-ready",IF(V56="EVIDENCE_STATES_NOT_DISCLOSED","Score not decision-ready",IF(V56="MISSING_DATA_TREATMENT_UNSAFE","Missing-data treatment unsafe",IF(V56="CRITICAL_GATE_FAILED_OR_MISSING","Critical gate missing",IF(V56="GATE_CONTRACT_NOT_DEFINED","Critical gate missing",IF(V56="COMPENSATION_RULE_UNSAFE","Critical gate missing",IF(V56="WEIGHT_RATIONALE_MISSING","Sensitivity review required",IF(V56="WEIGHT_TOTAL_INVALID","Sensitivity review required",IF(V56="SENSITIVITY_NOT_TESTED","Sensitivity review required",IF(V56="RANKING_UNSTABLE","Sensitivity review required",IF(V56="CONTRADICTION_REVIEW_REQUIRED","Score not decision-ready",IF(V56="REQUIRED_TEXT_MISSING","Score not decision-ready",IF(V56="INVALID_CONTROLLED_INPUT","Score not decision-ready",IF(V56="INVALID_CRITERION_INPUT","Score not decision-ready","")))))))))))))))))</f>
      </c>
      <c r="V56" s="62" t="str">
        <f>IF(AND(A56="",B56=""),"",IF(OR(AB56="No",AC56="No",AD56="No",AE56="No",AF56="No",AH56="No",AI56="No",AJ56="No",AK56="No",AL56="No",AM56="No",AP56="No"),"INVALID_CONTROLLED_INPUT",IF(OR(AA56="No",AN56="No",AO56="No"),"REQUIRED_TEXT_MISSING",IF(AT56&gt;0,"INVALID_CRITERION_INPUT",IF(C56="Estimate probability","MODEL_PURPOSE_UNSUPPORTED",IF(OR(O56="Yes",AV56&gt;0),"CONTRADICTION_REVIEW_REQUIRED",IF(G56="No","MISSING_DATA_TREATMENT_UNSAFE",IF(OR(K56="Yes",AU56&gt;0),"CRITICAL_GATE_FAILED_OR_MISSING",IF(J56="No","GATE_CONTRACT_NOT_DEFINED",IF(L56="Yes","COMPENSATION_RULE_UNSAFE",IF(E56="No","INPUTS_NOT_VISIBLE",IF(F56="No","EVIDENCE_STATES_NOT_DISCLOSED",IF(H56="No","WEIGHT_RATIONALE_MISSING",IF(AG56="No","WEIGHT_TOTAL_INVALID",IF(OR(M56="No",N56="Not tested"),"SENSITIVITY_NOT_TESTED",IF(N56="Yes","RANKING_UNSTABLE","DECOMPOSABLE_BOUNDED"))))))))))))))))</f>
      </c>
      <c r="W56" s="62" t="str">
        <f>IF(V56="","",IF(V56="DECOMPOSABLE_BOUNDED","Use the score as one decision aid with the recorded model version, limitations and reopen condition.",IF(V56="MODEL_PURPOSE_UNSUPPORTED","Describe the model as a score or index unless predictive calibration is separately established.",IF(V56="INPUTS_NOT_VISIBLE","Use the current total only as a prompt for model reconstruction.",IF(V56="EVIDENCE_STATES_NOT_DISCLOSED","Use the current total only as a prompt for model reconstruction.",IF(V56="MISSING_DATA_TREATMENT_UNSAFE","State that the score is incomplete and identify the affected inputs.",IF(V56="CRITICAL_GATE_FAILED_OR_MISSING","Report the total only beside the failed or missing gate.",IF(V56="GATE_CONTRACT_NOT_DEFINED","Report the total only beside the failed or missing gate.",IF(V56="COMPENSATION_RULE_UNSAFE","Report the total only beside the failed or missing gate.",IF(V56="WEIGHT_RATIONALE_MISSING","Describe the baseline result as provisional and disclose the decisive assumptions.",IF(V56="WEIGHT_TOTAL_INVALID","Describe the baseline result as provisional and disclose the decisive assumptions.",IF(V56="SENSITIVITY_NOT_TESTED","Describe the baseline result as provisional and disclose the decisive assumptions.",IF(V56="RANKING_UNSTABLE","Describe the baseline result as provisional and disclose the decisive assumptions.",IF(V56="CONTRADICTION_REVIEW_REQUIRED","Preserve the score as provisional beside the contradiction.",IF(V56="REQUIRED_TEXT_MISSING","Complete the missing record.",IF(V56="INVALID_CONTROLLED_INPUT","Use only the controlled vocabulary.",IF(V56="INVALID_CRITERION_INPUT","Use the register only to identify and correct the invalid criteria.","")))))))))))))))))</f>
      </c>
      <c r="X56" s="62" t="str">
        <f>IF(V56="","",IF(V56="DECOMPOSABLE_BOUNDED","Do not present the total as evidence, certainty, probability or an automatic instruction.",IF(V56="MODEL_PURPOSE_UNSUPPORTED","Do not present the total as the probability of winning, failure or market response.",IF(V56="INPUTS_NOT_VISIBLE","Do not rank, allocate, approve or claim probability from the current score.",IF(V56="EVIDENCE_STATES_NOT_DISCLOSED","Do not rank, allocate, approve or claim probability from the current score.",IF(V56="MISSING_DATA_TREATMENT_UNSAFE","Do not replace missing knowledge with a neutral-looking number.",IF(V56="CRITICAL_GATE_FAILED_OR_MISSING","Do not let the weighted average override the critical condition.",IF(V56="GATE_CONTRACT_NOT_DEFINED","Do not let the weighted average override the critical condition.",IF(V56="COMPENSATION_RULE_UNSAFE","Do not let the weighted average override the critical condition.",IF(V56="WEIGHT_RATIONALE_MISSING","Do not treat the ranking as robust or use extra decimals to imply stability.",IF(V56="WEIGHT_TOTAL_INVALID","Do not treat the ranking as robust or use extra decimals to imply stability.",IF(V56="SENSITIVITY_NOT_TESTED","Do not treat the ranking as robust or use extra decimals to imply stability.",IF(V56="RANKING_UNSTABLE","Do not treat the ranking as robust or use extra decimals to imply stability.",IF(V56="CONTRADICTION_REVIEW_REQUIRED","Do not hide disagreement inside an average.",IF(V56="REQUIRED_TEXT_MISSING","Do not use a score without a meaningful decision, owner and reviewer.",IF(V56="INVALID_CONTROLLED_INPUT","Do not interpret outputs generated from unsupported categories.",IF(V56="INVALID_CRITERION_INPUT","Do not calculate, compare or interpret a model that contains invalid criterion inputs.","")))))))))))))))))</f>
      </c>
      <c r="Y56" s="62" t="str">
        <f>IF(V56="","",IF(V56="DECOMPOSABLE_BOUNDED","Proceed with the bounded interpretation and preserve the component record.",IF(V56="MODEL_PURPOSE_UNSUPPORTED","Use a validated predictive model or change the score purpose.",IF(V56="INPUTS_NOT_VISIBLE","Decompose and reconstruct the model before use.",IF(V56="EVIDENCE_STATES_NOT_DISCLOSED","Apply “Observed, Inferred and Unresolved Evidence” to every active input.",IF(V56="MISSING_DATA_TREATMENT_UNSAFE","Correct the treatment, obtain evidence or report a bounded range.",IF(V56="CRITICAL_GATE_FAILED_OR_MISSING","Define or resolve the veto, floor or cap before interpreting the total.",IF(V56="GATE_CONTRACT_NOT_DEFINED","Define or resolve the veto, floor or cap before interpreting the total.",IF(V56="COMPENSATION_RULE_UNSAFE","Define or resolve the veto, floor or cap before interpreting the total.",IF(V56="WEIGHT_RATIONALE_MISSING","Run and record the required sensitivity scenarios before acting.",IF(V56="WEIGHT_TOTAL_INVALID","Correct the active denominator and rerun the model.",IF(V56="SENSITIVITY_NOT_TESTED","Run and record the required sensitivity scenarios before acting.",IF(V56="RANKING_UNSTABLE","Treat the result as unstable and resolve the decisive assumptions.",IF(V56="CONTRADICTION_REVIEW_REQUIRED","Apply “How to Handle Contradictory Competitor Evidence” before final interpretation.",IF(V56="REQUIRED_TEXT_MISSING","Replace placeholders with the exact record.",IF(V56="INVALID_CONTROLLED_INPUT","Correct the invalid controlled input.",IF(V56="INVALID_CRITERION_INPUT","Correct the invalid criterion values; then recalculate the model and its active denominator.","")))))))))))))))))</f>
      </c>
      <c r="Z56" s="62" t="str">
        <f>IF(U56="","","SERPIFAI Score Integrity Method v1.0.0")</f>
      </c>
      <c r="AA56" s="85" t="str">
        <f>IF(AND(A56="",B56=""),"",IF(B56="","No",IF(OR(LOWER(TRIM(B56))="n/a",LOWER(TRIM(B56))="na",LOWER(TRIM(B56))="none",LOWER(TRIM(B56))="unknown",LOWER(TRIM(B56))="tbd",LOWER(TRIM(B56))="todo",LOWER(TRIM(B56))="placeholder",LOWER(TRIM(B56))="test",LOWER(TRIM(B56))="xxx",LOWER(TRIM(B56))="xx",LOWER(TRIM(B56))="x",LOWER(TRIM(B56))="-",LOWER(TRIM(B56))="--",LOWER(TRIM(B56))="---",LOWER(TRIM(B56))=".",LOWER(TRIM(B56))="..",LOWER(TRIM(B56))="...",LOWER(TRIM(B56))="?"),"No","Yes")))</f>
      </c>
      <c r="AB56" s="85" t="str">
        <f>IF(AND(A56="",B56=""),"",IF(OR(C56="Describe",C56="Rank",C56="Screen",C56="Prioritise",C56="Trigger review",C56="Allocate resources",C56="Enforce a gate",C56="Estimate probability"),"Yes","No"))</f>
      </c>
      <c r="AC56" s="85" t="str">
        <f>IF(AND(A56="",B56=""),"",IF(OR(E56="Yes",E56="No"),"Yes","No"))</f>
      </c>
      <c r="AD56" s="85" t="str">
        <f>IF(AND(A56="",B56=""),"",IF(OR(F56="Yes",F56="No"),"Yes","No"))</f>
      </c>
      <c r="AE56" s="85" t="str">
        <f>IF(AND(A56="",B56=""),"",IF(OR(G56="Yes",G56="No"),"Yes","No"))</f>
      </c>
      <c r="AF56" s="85" t="str">
        <f>IF(AND(A56="",B56=""),"",IF(OR(H56="Yes",H56="No"),"Yes","No"))</f>
      </c>
      <c r="AG56" s="85" t="str">
        <f>IF(AND(A56="",B56=""),"",IF(ABS(I56-100)&lt;0.0001,"Yes","No"))</f>
      </c>
      <c r="AH56" s="85" t="str">
        <f>IF(AND(A56="",B56=""),"",IF(OR(J56="Yes",J56="No",J56="Not applicable"),"Yes","No"))</f>
      </c>
      <c r="AI56" s="85" t="str">
        <f>IF(AND(A56="",B56=""),"",IF(OR(K56="Yes",K56="No"),"Yes","No"))</f>
      </c>
      <c r="AJ56" s="85" t="str">
        <f>IF(AND(A56="",B56=""),"",IF(OR(L56="Yes",L56="No",L56="Not applicable"),"Yes","No"))</f>
      </c>
      <c r="AK56" s="85" t="str">
        <f>IF(AND(A56="",B56=""),"",IF(OR(M56="Yes",M56="No"),"Yes","No"))</f>
      </c>
      <c r="AL56" s="85" t="str">
        <f>IF(AND(A56="",B56=""),"",IF(OR(N56="Yes",N56="No",N56="Not tested"),"Yes","No"))</f>
      </c>
      <c r="AM56" s="85" t="str">
        <f>IF(AND(A56="",B56=""),"",IF(OR(O56="Yes",O56="No"),"Yes","No"))</f>
      </c>
      <c r="AN56" s="85" t="str">
        <f>IF(AND(A56="",B56=""),"",IF(P56="","No",IF(OR(LOWER(TRIM(P56))="n/a",LOWER(TRIM(P56))="na",LOWER(TRIM(P56))="none",LOWER(TRIM(P56))="unknown",LOWER(TRIM(P56))="tbd",LOWER(TRIM(P56))="todo",LOWER(TRIM(P56))="placeholder",LOWER(TRIM(P56))="test",LOWER(TRIM(P56))="xxx",LOWER(TRIM(P56))="xx",LOWER(TRIM(P56))="x",LOWER(TRIM(P56))="-",LOWER(TRIM(P56))="--",LOWER(TRIM(P56))="---",LOWER(TRIM(P56))=".",LOWER(TRIM(P56))="..",LOWER(TRIM(P56))="...",LOWER(TRIM(P56))="?"),"No","Yes")))</f>
      </c>
      <c r="AO56" s="85" t="str">
        <f>IF(AND(A56="",B56=""),"",IF(Q56="","No",IF(OR(LOWER(TRIM(Q56))="n/a",LOWER(TRIM(Q56))="na",LOWER(TRIM(Q56))="none",LOWER(TRIM(Q56))="unknown",LOWER(TRIM(Q56))="tbd",LOWER(TRIM(Q56))="todo",LOWER(TRIM(Q56))="placeholder",LOWER(TRIM(Q56))="test",LOWER(TRIM(Q56))="xxx",LOWER(TRIM(Q56))="xx",LOWER(TRIM(Q56))="x",LOWER(TRIM(Q56))="-",LOWER(TRIM(Q56))="--",LOWER(TRIM(Q56))="---",LOWER(TRIM(Q56))=".",LOWER(TRIM(Q56))="..",LOWER(TRIM(Q56))="...",LOWER(TRIM(Q56))="?"),"No","Yes")))</f>
      </c>
      <c r="AP56" s="85" t="str">
        <f>IF(AND(A56="",B56=""),"",IF(OR(S56="Approved by the recorded reviewer",S56="Not approved"),"Yes","No"))</f>
      </c>
      <c r="AQ56" s="85" t="str">
        <f>IF(AND(A56="",B56=""),"",IF(K56="Yes","CRITICAL_GATE_FAILED_OR_MISSING",IF(J56="No","GATE_CONTRACT_NOT_DEFINED","COMPENSATION_RULE_UNSAFE")))</f>
      </c>
      <c r="AR56" s="85" t="str">
        <f>IF(AND(A56="",B56=""),"",IF(H56="No","WEIGHT_RATIONALE_MISSING",IF(AG56="No","WEIGHT_TOTAL_INVALID",IF(OR(M56="No",N56="Not tested"),"SENSITIVITY_NOT_TESTED","RANKING_UNSTABLE"))))</f>
      </c>
      <c r="AS56" s="85" t="str">
        <f>IF(AND(A56="",B56=""),"",IF(OR(AB56="No",AC56="No",AD56="No",AE56="No",AF56="No",AH56="No",AI56="No",AJ56="No",AK56="No",AL56="No",AM56="No",AP56="No"),"INVALID_CONTROLLED_INPUT",IF(OR(AA56="No",AN56="No",AO56="No"),"REQUIRED_TEXT_MISSING",IF(C56="Estimate probability","MODEL_PURPOSE_UNSUPPORTED",IF(O56="Yes","CONTRADICTION_REVIEW_REQUIRED",IF(E56="No","INPUTS_NOT_VISIBLE","EVIDENCE_STATES_NOT_DISCLOSED"))))))</f>
      </c>
      <c r="AT56" t="str">
        <f>IF(A56="","",COUNTIFS('Criteria Register'!$A$4:$A$504,A56,'Criteria Register'!$X$4:$X$504,"INVALID_CONTROLLED_INPUT")+COUNTIFS('Criteria Register'!$A$4:$A$504,A56,'Criteria Register'!$N$4:$N$504,"Invalid",'Criteria Register'!$X$4:$X$504,"VALID"))</f>
      </c>
      <c r="AU56" t="str">
        <f>IF(A56="","",COUNTIFS('Criteria Register'!$A$4:$A$504,A56,'Criteria Register'!$P$4:$P$504,"&lt;&gt;None",'Criteria Register'!$R$4:$R$504,"No",'Criteria Register'!$X$4:$X$504,"VALID"))</f>
      </c>
      <c r="AV56" t="str">
        <f>IF(A56="","",COUNTIFS('Criteria Register'!$A$4:$A$504,A56,'Criteria Register'!$S$4:$S$504,"Open",'Criteria Register'!$X$4:$X$504,"VALID"))</f>
      </c>
    </row>
    <row r="57">
      <c r="A57" s="93"/>
      <c r="B57" s="93"/>
      <c r="C57" s="93"/>
      <c r="D57" s="93"/>
      <c r="E57" s="93"/>
      <c r="F57" s="93"/>
      <c r="G57" s="93"/>
      <c r="H57" s="93"/>
      <c r="I57" s="74" t="str">
        <f>IF(A57="","",SUMIFS('Criteria Register'!$I$4:$I$504,'Criteria Register'!$A$4:$A$504,A57,'Criteria Register'!$X$4:$X$504,"VALID",'Criteria Register'!$N$4:$N$504,"&lt;&gt;Not applicable",'Criteria Register'!$N$4:$N$504,"&lt;&gt;Excluded with rationale",'Criteria Register'!$N$4:$N$504,"&lt;&gt;Invalid"))</f>
      </c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62" t="str">
        <f>IF(V57="","",IF(V57="DECOMPOSABLE_BOUNDED","Decomposable and bounded",IF(V57="MODEL_PURPOSE_UNSUPPORTED","Score not decision-ready",IF(V57="INPUTS_NOT_VISIBLE","Score not decision-ready",IF(V57="EVIDENCE_STATES_NOT_DISCLOSED","Score not decision-ready",IF(V57="MISSING_DATA_TREATMENT_UNSAFE","Missing-data treatment unsafe",IF(V57="CRITICAL_GATE_FAILED_OR_MISSING","Critical gate missing",IF(V57="GATE_CONTRACT_NOT_DEFINED","Critical gate missing",IF(V57="COMPENSATION_RULE_UNSAFE","Critical gate missing",IF(V57="WEIGHT_RATIONALE_MISSING","Sensitivity review required",IF(V57="WEIGHT_TOTAL_INVALID","Sensitivity review required",IF(V57="SENSITIVITY_NOT_TESTED","Sensitivity review required",IF(V57="RANKING_UNSTABLE","Sensitivity review required",IF(V57="CONTRADICTION_REVIEW_REQUIRED","Score not decision-ready",IF(V57="REQUIRED_TEXT_MISSING","Score not decision-ready",IF(V57="INVALID_CONTROLLED_INPUT","Score not decision-ready",IF(V57="INVALID_CRITERION_INPUT","Score not decision-ready","")))))))))))))))))</f>
      </c>
      <c r="V57" s="62" t="str">
        <f>IF(AND(A57="",B57=""),"",IF(OR(AB57="No",AC57="No",AD57="No",AE57="No",AF57="No",AH57="No",AI57="No",AJ57="No",AK57="No",AL57="No",AM57="No",AP57="No"),"INVALID_CONTROLLED_INPUT",IF(OR(AA57="No",AN57="No",AO57="No"),"REQUIRED_TEXT_MISSING",IF(AT57&gt;0,"INVALID_CRITERION_INPUT",IF(C57="Estimate probability","MODEL_PURPOSE_UNSUPPORTED",IF(OR(O57="Yes",AV57&gt;0),"CONTRADICTION_REVIEW_REQUIRED",IF(G57="No","MISSING_DATA_TREATMENT_UNSAFE",IF(OR(K57="Yes",AU57&gt;0),"CRITICAL_GATE_FAILED_OR_MISSING",IF(J57="No","GATE_CONTRACT_NOT_DEFINED",IF(L57="Yes","COMPENSATION_RULE_UNSAFE",IF(E57="No","INPUTS_NOT_VISIBLE",IF(F57="No","EVIDENCE_STATES_NOT_DISCLOSED",IF(H57="No","WEIGHT_RATIONALE_MISSING",IF(AG57="No","WEIGHT_TOTAL_INVALID",IF(OR(M57="No",N57="Not tested"),"SENSITIVITY_NOT_TESTED",IF(N57="Yes","RANKING_UNSTABLE","DECOMPOSABLE_BOUNDED"))))))))))))))))</f>
      </c>
      <c r="W57" s="62" t="str">
        <f>IF(V57="","",IF(V57="DECOMPOSABLE_BOUNDED","Use the score as one decision aid with the recorded model version, limitations and reopen condition.",IF(V57="MODEL_PURPOSE_UNSUPPORTED","Describe the model as a score or index unless predictive calibration is separately established.",IF(V57="INPUTS_NOT_VISIBLE","Use the current total only as a prompt for model reconstruction.",IF(V57="EVIDENCE_STATES_NOT_DISCLOSED","Use the current total only as a prompt for model reconstruction.",IF(V57="MISSING_DATA_TREATMENT_UNSAFE","State that the score is incomplete and identify the affected inputs.",IF(V57="CRITICAL_GATE_FAILED_OR_MISSING","Report the total only beside the failed or missing gate.",IF(V57="GATE_CONTRACT_NOT_DEFINED","Report the total only beside the failed or missing gate.",IF(V57="COMPENSATION_RULE_UNSAFE","Report the total only beside the failed or missing gate.",IF(V57="WEIGHT_RATIONALE_MISSING","Describe the baseline result as provisional and disclose the decisive assumptions.",IF(V57="WEIGHT_TOTAL_INVALID","Describe the baseline result as provisional and disclose the decisive assumptions.",IF(V57="SENSITIVITY_NOT_TESTED","Describe the baseline result as provisional and disclose the decisive assumptions.",IF(V57="RANKING_UNSTABLE","Describe the baseline result as provisional and disclose the decisive assumptions.",IF(V57="CONTRADICTION_REVIEW_REQUIRED","Preserve the score as provisional beside the contradiction.",IF(V57="REQUIRED_TEXT_MISSING","Complete the missing record.",IF(V57="INVALID_CONTROLLED_INPUT","Use only the controlled vocabulary.",IF(V57="INVALID_CRITERION_INPUT","Use the register only to identify and correct the invalid criteria.","")))))))))))))))))</f>
      </c>
      <c r="X57" s="62" t="str">
        <f>IF(V57="","",IF(V57="DECOMPOSABLE_BOUNDED","Do not present the total as evidence, certainty, probability or an automatic instruction.",IF(V57="MODEL_PURPOSE_UNSUPPORTED","Do not present the total as the probability of winning, failure or market response.",IF(V57="INPUTS_NOT_VISIBLE","Do not rank, allocate, approve or claim probability from the current score.",IF(V57="EVIDENCE_STATES_NOT_DISCLOSED","Do not rank, allocate, approve or claim probability from the current score.",IF(V57="MISSING_DATA_TREATMENT_UNSAFE","Do not replace missing knowledge with a neutral-looking number.",IF(V57="CRITICAL_GATE_FAILED_OR_MISSING","Do not let the weighted average override the critical condition.",IF(V57="GATE_CONTRACT_NOT_DEFINED","Do not let the weighted average override the critical condition.",IF(V57="COMPENSATION_RULE_UNSAFE","Do not let the weighted average override the critical condition.",IF(V57="WEIGHT_RATIONALE_MISSING","Do not treat the ranking as robust or use extra decimals to imply stability.",IF(V57="WEIGHT_TOTAL_INVALID","Do not treat the ranking as robust or use extra decimals to imply stability.",IF(V57="SENSITIVITY_NOT_TESTED","Do not treat the ranking as robust or use extra decimals to imply stability.",IF(V57="RANKING_UNSTABLE","Do not treat the ranking as robust or use extra decimals to imply stability.",IF(V57="CONTRADICTION_REVIEW_REQUIRED","Do not hide disagreement inside an average.",IF(V57="REQUIRED_TEXT_MISSING","Do not use a score without a meaningful decision, owner and reviewer.",IF(V57="INVALID_CONTROLLED_INPUT","Do not interpret outputs generated from unsupported categories.",IF(V57="INVALID_CRITERION_INPUT","Do not calculate, compare or interpret a model that contains invalid criterion inputs.","")))))))))))))))))</f>
      </c>
      <c r="Y57" s="62" t="str">
        <f>IF(V57="","",IF(V57="DECOMPOSABLE_BOUNDED","Proceed with the bounded interpretation and preserve the component record.",IF(V57="MODEL_PURPOSE_UNSUPPORTED","Use a validated predictive model or change the score purpose.",IF(V57="INPUTS_NOT_VISIBLE","Decompose and reconstruct the model before use.",IF(V57="EVIDENCE_STATES_NOT_DISCLOSED","Apply “Observed, Inferred and Unresolved Evidence” to every active input.",IF(V57="MISSING_DATA_TREATMENT_UNSAFE","Correct the treatment, obtain evidence or report a bounded range.",IF(V57="CRITICAL_GATE_FAILED_OR_MISSING","Define or resolve the veto, floor or cap before interpreting the total.",IF(V57="GATE_CONTRACT_NOT_DEFINED","Define or resolve the veto, floor or cap before interpreting the total.",IF(V57="COMPENSATION_RULE_UNSAFE","Define or resolve the veto, floor or cap before interpreting the total.",IF(V57="WEIGHT_RATIONALE_MISSING","Run and record the required sensitivity scenarios before acting.",IF(V57="WEIGHT_TOTAL_INVALID","Correct the active denominator and rerun the model.",IF(V57="SENSITIVITY_NOT_TESTED","Run and record the required sensitivity scenarios before acting.",IF(V57="RANKING_UNSTABLE","Treat the result as unstable and resolve the decisive assumptions.",IF(V57="CONTRADICTION_REVIEW_REQUIRED","Apply “How to Handle Contradictory Competitor Evidence” before final interpretation.",IF(V57="REQUIRED_TEXT_MISSING","Replace placeholders with the exact record.",IF(V57="INVALID_CONTROLLED_INPUT","Correct the invalid controlled input.",IF(V57="INVALID_CRITERION_INPUT","Correct the invalid criterion values; then recalculate the model and its active denominator.","")))))))))))))))))</f>
      </c>
      <c r="Z57" s="62" t="str">
        <f>IF(U57="","","SERPIFAI Score Integrity Method v1.0.0")</f>
      </c>
      <c r="AA57" s="85" t="str">
        <f>IF(AND(A57="",B57=""),"",IF(B57="","No",IF(OR(LOWER(TRIM(B57))="n/a",LOWER(TRIM(B57))="na",LOWER(TRIM(B57))="none",LOWER(TRIM(B57))="unknown",LOWER(TRIM(B57))="tbd",LOWER(TRIM(B57))="todo",LOWER(TRIM(B57))="placeholder",LOWER(TRIM(B57))="test",LOWER(TRIM(B57))="xxx",LOWER(TRIM(B57))="xx",LOWER(TRIM(B57))="x",LOWER(TRIM(B57))="-",LOWER(TRIM(B57))="--",LOWER(TRIM(B57))="---",LOWER(TRIM(B57))=".",LOWER(TRIM(B57))="..",LOWER(TRIM(B57))="...",LOWER(TRIM(B57))="?"),"No","Yes")))</f>
      </c>
      <c r="AB57" s="85" t="str">
        <f>IF(AND(A57="",B57=""),"",IF(OR(C57="Describe",C57="Rank",C57="Screen",C57="Prioritise",C57="Trigger review",C57="Allocate resources",C57="Enforce a gate",C57="Estimate probability"),"Yes","No"))</f>
      </c>
      <c r="AC57" s="85" t="str">
        <f>IF(AND(A57="",B57=""),"",IF(OR(E57="Yes",E57="No"),"Yes","No"))</f>
      </c>
      <c r="AD57" s="85" t="str">
        <f>IF(AND(A57="",B57=""),"",IF(OR(F57="Yes",F57="No"),"Yes","No"))</f>
      </c>
      <c r="AE57" s="85" t="str">
        <f>IF(AND(A57="",B57=""),"",IF(OR(G57="Yes",G57="No"),"Yes","No"))</f>
      </c>
      <c r="AF57" s="85" t="str">
        <f>IF(AND(A57="",B57=""),"",IF(OR(H57="Yes",H57="No"),"Yes","No"))</f>
      </c>
      <c r="AG57" s="85" t="str">
        <f>IF(AND(A57="",B57=""),"",IF(ABS(I57-100)&lt;0.0001,"Yes","No"))</f>
      </c>
      <c r="AH57" s="85" t="str">
        <f>IF(AND(A57="",B57=""),"",IF(OR(J57="Yes",J57="No",J57="Not applicable"),"Yes","No"))</f>
      </c>
      <c r="AI57" s="85" t="str">
        <f>IF(AND(A57="",B57=""),"",IF(OR(K57="Yes",K57="No"),"Yes","No"))</f>
      </c>
      <c r="AJ57" s="85" t="str">
        <f>IF(AND(A57="",B57=""),"",IF(OR(L57="Yes",L57="No",L57="Not applicable"),"Yes","No"))</f>
      </c>
      <c r="AK57" s="85" t="str">
        <f>IF(AND(A57="",B57=""),"",IF(OR(M57="Yes",M57="No"),"Yes","No"))</f>
      </c>
      <c r="AL57" s="85" t="str">
        <f>IF(AND(A57="",B57=""),"",IF(OR(N57="Yes",N57="No",N57="Not tested"),"Yes","No"))</f>
      </c>
      <c r="AM57" s="85" t="str">
        <f>IF(AND(A57="",B57=""),"",IF(OR(O57="Yes",O57="No"),"Yes","No"))</f>
      </c>
      <c r="AN57" s="85" t="str">
        <f>IF(AND(A57="",B57=""),"",IF(P57="","No",IF(OR(LOWER(TRIM(P57))="n/a",LOWER(TRIM(P57))="na",LOWER(TRIM(P57))="none",LOWER(TRIM(P57))="unknown",LOWER(TRIM(P57))="tbd",LOWER(TRIM(P57))="todo",LOWER(TRIM(P57))="placeholder",LOWER(TRIM(P57))="test",LOWER(TRIM(P57))="xxx",LOWER(TRIM(P57))="xx",LOWER(TRIM(P57))="x",LOWER(TRIM(P57))="-",LOWER(TRIM(P57))="--",LOWER(TRIM(P57))="---",LOWER(TRIM(P57))=".",LOWER(TRIM(P57))="..",LOWER(TRIM(P57))="...",LOWER(TRIM(P57))="?"),"No","Yes")))</f>
      </c>
      <c r="AO57" s="85" t="str">
        <f>IF(AND(A57="",B57=""),"",IF(Q57="","No",IF(OR(LOWER(TRIM(Q57))="n/a",LOWER(TRIM(Q57))="na",LOWER(TRIM(Q57))="none",LOWER(TRIM(Q57))="unknown",LOWER(TRIM(Q57))="tbd",LOWER(TRIM(Q57))="todo",LOWER(TRIM(Q57))="placeholder",LOWER(TRIM(Q57))="test",LOWER(TRIM(Q57))="xxx",LOWER(TRIM(Q57))="xx",LOWER(TRIM(Q57))="x",LOWER(TRIM(Q57))="-",LOWER(TRIM(Q57))="--",LOWER(TRIM(Q57))="---",LOWER(TRIM(Q57))=".",LOWER(TRIM(Q57))="..",LOWER(TRIM(Q57))="...",LOWER(TRIM(Q57))="?"),"No","Yes")))</f>
      </c>
      <c r="AP57" s="85" t="str">
        <f>IF(AND(A57="",B57=""),"",IF(OR(S57="Approved by the recorded reviewer",S57="Not approved"),"Yes","No"))</f>
      </c>
      <c r="AQ57" s="85" t="str">
        <f>IF(AND(A57="",B57=""),"",IF(K57="Yes","CRITICAL_GATE_FAILED_OR_MISSING",IF(J57="No","GATE_CONTRACT_NOT_DEFINED","COMPENSATION_RULE_UNSAFE")))</f>
      </c>
      <c r="AR57" s="85" t="str">
        <f>IF(AND(A57="",B57=""),"",IF(H57="No","WEIGHT_RATIONALE_MISSING",IF(AG57="No","WEIGHT_TOTAL_INVALID",IF(OR(M57="No",N57="Not tested"),"SENSITIVITY_NOT_TESTED","RANKING_UNSTABLE"))))</f>
      </c>
      <c r="AS57" s="85" t="str">
        <f>IF(AND(A57="",B57=""),"",IF(OR(AB57="No",AC57="No",AD57="No",AE57="No",AF57="No",AH57="No",AI57="No",AJ57="No",AK57="No",AL57="No",AM57="No",AP57="No"),"INVALID_CONTROLLED_INPUT",IF(OR(AA57="No",AN57="No",AO57="No"),"REQUIRED_TEXT_MISSING",IF(C57="Estimate probability","MODEL_PURPOSE_UNSUPPORTED",IF(O57="Yes","CONTRADICTION_REVIEW_REQUIRED",IF(E57="No","INPUTS_NOT_VISIBLE","EVIDENCE_STATES_NOT_DISCLOSED"))))))</f>
      </c>
      <c r="AT57" t="str">
        <f>IF(A57="","",COUNTIFS('Criteria Register'!$A$4:$A$504,A57,'Criteria Register'!$X$4:$X$504,"INVALID_CONTROLLED_INPUT")+COUNTIFS('Criteria Register'!$A$4:$A$504,A57,'Criteria Register'!$N$4:$N$504,"Invalid",'Criteria Register'!$X$4:$X$504,"VALID"))</f>
      </c>
      <c r="AU57" t="str">
        <f>IF(A57="","",COUNTIFS('Criteria Register'!$A$4:$A$504,A57,'Criteria Register'!$P$4:$P$504,"&lt;&gt;None",'Criteria Register'!$R$4:$R$504,"No",'Criteria Register'!$X$4:$X$504,"VALID"))</f>
      </c>
      <c r="AV57" t="str">
        <f>IF(A57="","",COUNTIFS('Criteria Register'!$A$4:$A$504,A57,'Criteria Register'!$S$4:$S$504,"Open",'Criteria Register'!$X$4:$X$504,"VALID"))</f>
      </c>
    </row>
    <row r="58">
      <c r="A58" s="93"/>
      <c r="B58" s="93"/>
      <c r="C58" s="93"/>
      <c r="D58" s="93"/>
      <c r="E58" s="93"/>
      <c r="F58" s="93"/>
      <c r="G58" s="93"/>
      <c r="H58" s="93"/>
      <c r="I58" s="74" t="str">
        <f>IF(A58="","",SUMIFS('Criteria Register'!$I$4:$I$504,'Criteria Register'!$A$4:$A$504,A58,'Criteria Register'!$X$4:$X$504,"VALID",'Criteria Register'!$N$4:$N$504,"&lt;&gt;Not applicable",'Criteria Register'!$N$4:$N$504,"&lt;&gt;Excluded with rationale",'Criteria Register'!$N$4:$N$504,"&lt;&gt;Invalid"))</f>
      </c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62" t="str">
        <f>IF(V58="","",IF(V58="DECOMPOSABLE_BOUNDED","Decomposable and bounded",IF(V58="MODEL_PURPOSE_UNSUPPORTED","Score not decision-ready",IF(V58="INPUTS_NOT_VISIBLE","Score not decision-ready",IF(V58="EVIDENCE_STATES_NOT_DISCLOSED","Score not decision-ready",IF(V58="MISSING_DATA_TREATMENT_UNSAFE","Missing-data treatment unsafe",IF(V58="CRITICAL_GATE_FAILED_OR_MISSING","Critical gate missing",IF(V58="GATE_CONTRACT_NOT_DEFINED","Critical gate missing",IF(V58="COMPENSATION_RULE_UNSAFE","Critical gate missing",IF(V58="WEIGHT_RATIONALE_MISSING","Sensitivity review required",IF(V58="WEIGHT_TOTAL_INVALID","Sensitivity review required",IF(V58="SENSITIVITY_NOT_TESTED","Sensitivity review required",IF(V58="RANKING_UNSTABLE","Sensitivity review required",IF(V58="CONTRADICTION_REVIEW_REQUIRED","Score not decision-ready",IF(V58="REQUIRED_TEXT_MISSING","Score not decision-ready",IF(V58="INVALID_CONTROLLED_INPUT","Score not decision-ready",IF(V58="INVALID_CRITERION_INPUT","Score not decision-ready","")))))))))))))))))</f>
      </c>
      <c r="V58" s="62" t="str">
        <f>IF(AND(A58="",B58=""),"",IF(OR(AB58="No",AC58="No",AD58="No",AE58="No",AF58="No",AH58="No",AI58="No",AJ58="No",AK58="No",AL58="No",AM58="No",AP58="No"),"INVALID_CONTROLLED_INPUT",IF(OR(AA58="No",AN58="No",AO58="No"),"REQUIRED_TEXT_MISSING",IF(AT58&gt;0,"INVALID_CRITERION_INPUT",IF(C58="Estimate probability","MODEL_PURPOSE_UNSUPPORTED",IF(OR(O58="Yes",AV58&gt;0),"CONTRADICTION_REVIEW_REQUIRED",IF(G58="No","MISSING_DATA_TREATMENT_UNSAFE",IF(OR(K58="Yes",AU58&gt;0),"CRITICAL_GATE_FAILED_OR_MISSING",IF(J58="No","GATE_CONTRACT_NOT_DEFINED",IF(L58="Yes","COMPENSATION_RULE_UNSAFE",IF(E58="No","INPUTS_NOT_VISIBLE",IF(F58="No","EVIDENCE_STATES_NOT_DISCLOSED",IF(H58="No","WEIGHT_RATIONALE_MISSING",IF(AG58="No","WEIGHT_TOTAL_INVALID",IF(OR(M58="No",N58="Not tested"),"SENSITIVITY_NOT_TESTED",IF(N58="Yes","RANKING_UNSTABLE","DECOMPOSABLE_BOUNDED"))))))))))))))))</f>
      </c>
      <c r="W58" s="62" t="str">
        <f>IF(V58="","",IF(V58="DECOMPOSABLE_BOUNDED","Use the score as one decision aid with the recorded model version, limitations and reopen condition.",IF(V58="MODEL_PURPOSE_UNSUPPORTED","Describe the model as a score or index unless predictive calibration is separately established.",IF(V58="INPUTS_NOT_VISIBLE","Use the current total only as a prompt for model reconstruction.",IF(V58="EVIDENCE_STATES_NOT_DISCLOSED","Use the current total only as a prompt for model reconstruction.",IF(V58="MISSING_DATA_TREATMENT_UNSAFE","State that the score is incomplete and identify the affected inputs.",IF(V58="CRITICAL_GATE_FAILED_OR_MISSING","Report the total only beside the failed or missing gate.",IF(V58="GATE_CONTRACT_NOT_DEFINED","Report the total only beside the failed or missing gate.",IF(V58="COMPENSATION_RULE_UNSAFE","Report the total only beside the failed or missing gate.",IF(V58="WEIGHT_RATIONALE_MISSING","Describe the baseline result as provisional and disclose the decisive assumptions.",IF(V58="WEIGHT_TOTAL_INVALID","Describe the baseline result as provisional and disclose the decisive assumptions.",IF(V58="SENSITIVITY_NOT_TESTED","Describe the baseline result as provisional and disclose the decisive assumptions.",IF(V58="RANKING_UNSTABLE","Describe the baseline result as provisional and disclose the decisive assumptions.",IF(V58="CONTRADICTION_REVIEW_REQUIRED","Preserve the score as provisional beside the contradiction.",IF(V58="REQUIRED_TEXT_MISSING","Complete the missing record.",IF(V58="INVALID_CONTROLLED_INPUT","Use only the controlled vocabulary.",IF(V58="INVALID_CRITERION_INPUT","Use the register only to identify and correct the invalid criteria.","")))))))))))))))))</f>
      </c>
      <c r="X58" s="62" t="str">
        <f>IF(V58="","",IF(V58="DECOMPOSABLE_BOUNDED","Do not present the total as evidence, certainty, probability or an automatic instruction.",IF(V58="MODEL_PURPOSE_UNSUPPORTED","Do not present the total as the probability of winning, failure or market response.",IF(V58="INPUTS_NOT_VISIBLE","Do not rank, allocate, approve or claim probability from the current score.",IF(V58="EVIDENCE_STATES_NOT_DISCLOSED","Do not rank, allocate, approve or claim probability from the current score.",IF(V58="MISSING_DATA_TREATMENT_UNSAFE","Do not replace missing knowledge with a neutral-looking number.",IF(V58="CRITICAL_GATE_FAILED_OR_MISSING","Do not let the weighted average override the critical condition.",IF(V58="GATE_CONTRACT_NOT_DEFINED","Do not let the weighted average override the critical condition.",IF(V58="COMPENSATION_RULE_UNSAFE","Do not let the weighted average override the critical condition.",IF(V58="WEIGHT_RATIONALE_MISSING","Do not treat the ranking as robust or use extra decimals to imply stability.",IF(V58="WEIGHT_TOTAL_INVALID","Do not treat the ranking as robust or use extra decimals to imply stability.",IF(V58="SENSITIVITY_NOT_TESTED","Do not treat the ranking as robust or use extra decimals to imply stability.",IF(V58="RANKING_UNSTABLE","Do not treat the ranking as robust or use extra decimals to imply stability.",IF(V58="CONTRADICTION_REVIEW_REQUIRED","Do not hide disagreement inside an average.",IF(V58="REQUIRED_TEXT_MISSING","Do not use a score without a meaningful decision, owner and reviewer.",IF(V58="INVALID_CONTROLLED_INPUT","Do not interpret outputs generated from unsupported categories.",IF(V58="INVALID_CRITERION_INPUT","Do not calculate, compare or interpret a model that contains invalid criterion inputs.","")))))))))))))))))</f>
      </c>
      <c r="Y58" s="62" t="str">
        <f>IF(V58="","",IF(V58="DECOMPOSABLE_BOUNDED","Proceed with the bounded interpretation and preserve the component record.",IF(V58="MODEL_PURPOSE_UNSUPPORTED","Use a validated predictive model or change the score purpose.",IF(V58="INPUTS_NOT_VISIBLE","Decompose and reconstruct the model before use.",IF(V58="EVIDENCE_STATES_NOT_DISCLOSED","Apply “Observed, Inferred and Unresolved Evidence” to every active input.",IF(V58="MISSING_DATA_TREATMENT_UNSAFE","Correct the treatment, obtain evidence or report a bounded range.",IF(V58="CRITICAL_GATE_FAILED_OR_MISSING","Define or resolve the veto, floor or cap before interpreting the total.",IF(V58="GATE_CONTRACT_NOT_DEFINED","Define or resolve the veto, floor or cap before interpreting the total.",IF(V58="COMPENSATION_RULE_UNSAFE","Define or resolve the veto, floor or cap before interpreting the total.",IF(V58="WEIGHT_RATIONALE_MISSING","Run and record the required sensitivity scenarios before acting.",IF(V58="WEIGHT_TOTAL_INVALID","Correct the active denominator and rerun the model.",IF(V58="SENSITIVITY_NOT_TESTED","Run and record the required sensitivity scenarios before acting.",IF(V58="RANKING_UNSTABLE","Treat the result as unstable and resolve the decisive assumptions.",IF(V58="CONTRADICTION_REVIEW_REQUIRED","Apply “How to Handle Contradictory Competitor Evidence” before final interpretation.",IF(V58="REQUIRED_TEXT_MISSING","Replace placeholders with the exact record.",IF(V58="INVALID_CONTROLLED_INPUT","Correct the invalid controlled input.",IF(V58="INVALID_CRITERION_INPUT","Correct the invalid criterion values; then recalculate the model and its active denominator.","")))))))))))))))))</f>
      </c>
      <c r="Z58" s="62" t="str">
        <f>IF(U58="","","SERPIFAI Score Integrity Method v1.0.0")</f>
      </c>
      <c r="AA58" s="85" t="str">
        <f>IF(AND(A58="",B58=""),"",IF(B58="","No",IF(OR(LOWER(TRIM(B58))="n/a",LOWER(TRIM(B58))="na",LOWER(TRIM(B58))="none",LOWER(TRIM(B58))="unknown",LOWER(TRIM(B58))="tbd",LOWER(TRIM(B58))="todo",LOWER(TRIM(B58))="placeholder",LOWER(TRIM(B58))="test",LOWER(TRIM(B58))="xxx",LOWER(TRIM(B58))="xx",LOWER(TRIM(B58))="x",LOWER(TRIM(B58))="-",LOWER(TRIM(B58))="--",LOWER(TRIM(B58))="---",LOWER(TRIM(B58))=".",LOWER(TRIM(B58))="..",LOWER(TRIM(B58))="...",LOWER(TRIM(B58))="?"),"No","Yes")))</f>
      </c>
      <c r="AB58" s="85" t="str">
        <f>IF(AND(A58="",B58=""),"",IF(OR(C58="Describe",C58="Rank",C58="Screen",C58="Prioritise",C58="Trigger review",C58="Allocate resources",C58="Enforce a gate",C58="Estimate probability"),"Yes","No"))</f>
      </c>
      <c r="AC58" s="85" t="str">
        <f>IF(AND(A58="",B58=""),"",IF(OR(E58="Yes",E58="No"),"Yes","No"))</f>
      </c>
      <c r="AD58" s="85" t="str">
        <f>IF(AND(A58="",B58=""),"",IF(OR(F58="Yes",F58="No"),"Yes","No"))</f>
      </c>
      <c r="AE58" s="85" t="str">
        <f>IF(AND(A58="",B58=""),"",IF(OR(G58="Yes",G58="No"),"Yes","No"))</f>
      </c>
      <c r="AF58" s="85" t="str">
        <f>IF(AND(A58="",B58=""),"",IF(OR(H58="Yes",H58="No"),"Yes","No"))</f>
      </c>
      <c r="AG58" s="85" t="str">
        <f>IF(AND(A58="",B58=""),"",IF(ABS(I58-100)&lt;0.0001,"Yes","No"))</f>
      </c>
      <c r="AH58" s="85" t="str">
        <f>IF(AND(A58="",B58=""),"",IF(OR(J58="Yes",J58="No",J58="Not applicable"),"Yes","No"))</f>
      </c>
      <c r="AI58" s="85" t="str">
        <f>IF(AND(A58="",B58=""),"",IF(OR(K58="Yes",K58="No"),"Yes","No"))</f>
      </c>
      <c r="AJ58" s="85" t="str">
        <f>IF(AND(A58="",B58=""),"",IF(OR(L58="Yes",L58="No",L58="Not applicable"),"Yes","No"))</f>
      </c>
      <c r="AK58" s="85" t="str">
        <f>IF(AND(A58="",B58=""),"",IF(OR(M58="Yes",M58="No"),"Yes","No"))</f>
      </c>
      <c r="AL58" s="85" t="str">
        <f>IF(AND(A58="",B58=""),"",IF(OR(N58="Yes",N58="No",N58="Not tested"),"Yes","No"))</f>
      </c>
      <c r="AM58" s="85" t="str">
        <f>IF(AND(A58="",B58=""),"",IF(OR(O58="Yes",O58="No"),"Yes","No"))</f>
      </c>
      <c r="AN58" s="85" t="str">
        <f>IF(AND(A58="",B58=""),"",IF(P58="","No",IF(OR(LOWER(TRIM(P58))="n/a",LOWER(TRIM(P58))="na",LOWER(TRIM(P58))="none",LOWER(TRIM(P58))="unknown",LOWER(TRIM(P58))="tbd",LOWER(TRIM(P58))="todo",LOWER(TRIM(P58))="placeholder",LOWER(TRIM(P58))="test",LOWER(TRIM(P58))="xxx",LOWER(TRIM(P58))="xx",LOWER(TRIM(P58))="x",LOWER(TRIM(P58))="-",LOWER(TRIM(P58))="--",LOWER(TRIM(P58))="---",LOWER(TRIM(P58))=".",LOWER(TRIM(P58))="..",LOWER(TRIM(P58))="...",LOWER(TRIM(P58))="?"),"No","Yes")))</f>
      </c>
      <c r="AO58" s="85" t="str">
        <f>IF(AND(A58="",B58=""),"",IF(Q58="","No",IF(OR(LOWER(TRIM(Q58))="n/a",LOWER(TRIM(Q58))="na",LOWER(TRIM(Q58))="none",LOWER(TRIM(Q58))="unknown",LOWER(TRIM(Q58))="tbd",LOWER(TRIM(Q58))="todo",LOWER(TRIM(Q58))="placeholder",LOWER(TRIM(Q58))="test",LOWER(TRIM(Q58))="xxx",LOWER(TRIM(Q58))="xx",LOWER(TRIM(Q58))="x",LOWER(TRIM(Q58))="-",LOWER(TRIM(Q58))="--",LOWER(TRIM(Q58))="---",LOWER(TRIM(Q58))=".",LOWER(TRIM(Q58))="..",LOWER(TRIM(Q58))="...",LOWER(TRIM(Q58))="?"),"No","Yes")))</f>
      </c>
      <c r="AP58" s="85" t="str">
        <f>IF(AND(A58="",B58=""),"",IF(OR(S58="Approved by the recorded reviewer",S58="Not approved"),"Yes","No"))</f>
      </c>
      <c r="AQ58" s="85" t="str">
        <f>IF(AND(A58="",B58=""),"",IF(K58="Yes","CRITICAL_GATE_FAILED_OR_MISSING",IF(J58="No","GATE_CONTRACT_NOT_DEFINED","COMPENSATION_RULE_UNSAFE")))</f>
      </c>
      <c r="AR58" s="85" t="str">
        <f>IF(AND(A58="",B58=""),"",IF(H58="No","WEIGHT_RATIONALE_MISSING",IF(AG58="No","WEIGHT_TOTAL_INVALID",IF(OR(M58="No",N58="Not tested"),"SENSITIVITY_NOT_TESTED","RANKING_UNSTABLE"))))</f>
      </c>
      <c r="AS58" s="85" t="str">
        <f>IF(AND(A58="",B58=""),"",IF(OR(AB58="No",AC58="No",AD58="No",AE58="No",AF58="No",AH58="No",AI58="No",AJ58="No",AK58="No",AL58="No",AM58="No",AP58="No"),"INVALID_CONTROLLED_INPUT",IF(OR(AA58="No",AN58="No",AO58="No"),"REQUIRED_TEXT_MISSING",IF(C58="Estimate probability","MODEL_PURPOSE_UNSUPPORTED",IF(O58="Yes","CONTRADICTION_REVIEW_REQUIRED",IF(E58="No","INPUTS_NOT_VISIBLE","EVIDENCE_STATES_NOT_DISCLOSED"))))))</f>
      </c>
      <c r="AT58" t="str">
        <f>IF(A58="","",COUNTIFS('Criteria Register'!$A$4:$A$504,A58,'Criteria Register'!$X$4:$X$504,"INVALID_CONTROLLED_INPUT")+COUNTIFS('Criteria Register'!$A$4:$A$504,A58,'Criteria Register'!$N$4:$N$504,"Invalid",'Criteria Register'!$X$4:$X$504,"VALID"))</f>
      </c>
      <c r="AU58" t="str">
        <f>IF(A58="","",COUNTIFS('Criteria Register'!$A$4:$A$504,A58,'Criteria Register'!$P$4:$P$504,"&lt;&gt;None",'Criteria Register'!$R$4:$R$504,"No",'Criteria Register'!$X$4:$X$504,"VALID"))</f>
      </c>
      <c r="AV58" t="str">
        <f>IF(A58="","",COUNTIFS('Criteria Register'!$A$4:$A$504,A58,'Criteria Register'!$S$4:$S$504,"Open",'Criteria Register'!$X$4:$X$504,"VALID"))</f>
      </c>
    </row>
    <row r="59">
      <c r="A59" s="93"/>
      <c r="B59" s="93"/>
      <c r="C59" s="93"/>
      <c r="D59" s="93"/>
      <c r="E59" s="93"/>
      <c r="F59" s="93"/>
      <c r="G59" s="93"/>
      <c r="H59" s="93"/>
      <c r="I59" s="74" t="str">
        <f>IF(A59="","",SUMIFS('Criteria Register'!$I$4:$I$504,'Criteria Register'!$A$4:$A$504,A59,'Criteria Register'!$X$4:$X$504,"VALID",'Criteria Register'!$N$4:$N$504,"&lt;&gt;Not applicable",'Criteria Register'!$N$4:$N$504,"&lt;&gt;Excluded with rationale",'Criteria Register'!$N$4:$N$504,"&lt;&gt;Invalid"))</f>
      </c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62" t="str">
        <f>IF(V59="","",IF(V59="DECOMPOSABLE_BOUNDED","Decomposable and bounded",IF(V59="MODEL_PURPOSE_UNSUPPORTED","Score not decision-ready",IF(V59="INPUTS_NOT_VISIBLE","Score not decision-ready",IF(V59="EVIDENCE_STATES_NOT_DISCLOSED","Score not decision-ready",IF(V59="MISSING_DATA_TREATMENT_UNSAFE","Missing-data treatment unsafe",IF(V59="CRITICAL_GATE_FAILED_OR_MISSING","Critical gate missing",IF(V59="GATE_CONTRACT_NOT_DEFINED","Critical gate missing",IF(V59="COMPENSATION_RULE_UNSAFE","Critical gate missing",IF(V59="WEIGHT_RATIONALE_MISSING","Sensitivity review required",IF(V59="WEIGHT_TOTAL_INVALID","Sensitivity review required",IF(V59="SENSITIVITY_NOT_TESTED","Sensitivity review required",IF(V59="RANKING_UNSTABLE","Sensitivity review required",IF(V59="CONTRADICTION_REVIEW_REQUIRED","Score not decision-ready",IF(V59="REQUIRED_TEXT_MISSING","Score not decision-ready",IF(V59="INVALID_CONTROLLED_INPUT","Score not decision-ready",IF(V59="INVALID_CRITERION_INPUT","Score not decision-ready","")))))))))))))))))</f>
      </c>
      <c r="V59" s="62" t="str">
        <f>IF(AND(A59="",B59=""),"",IF(OR(AB59="No",AC59="No",AD59="No",AE59="No",AF59="No",AH59="No",AI59="No",AJ59="No",AK59="No",AL59="No",AM59="No",AP59="No"),"INVALID_CONTROLLED_INPUT",IF(OR(AA59="No",AN59="No",AO59="No"),"REQUIRED_TEXT_MISSING",IF(AT59&gt;0,"INVALID_CRITERION_INPUT",IF(C59="Estimate probability","MODEL_PURPOSE_UNSUPPORTED",IF(OR(O59="Yes",AV59&gt;0),"CONTRADICTION_REVIEW_REQUIRED",IF(G59="No","MISSING_DATA_TREATMENT_UNSAFE",IF(OR(K59="Yes",AU59&gt;0),"CRITICAL_GATE_FAILED_OR_MISSING",IF(J59="No","GATE_CONTRACT_NOT_DEFINED",IF(L59="Yes","COMPENSATION_RULE_UNSAFE",IF(E59="No","INPUTS_NOT_VISIBLE",IF(F59="No","EVIDENCE_STATES_NOT_DISCLOSED",IF(H59="No","WEIGHT_RATIONALE_MISSING",IF(AG59="No","WEIGHT_TOTAL_INVALID",IF(OR(M59="No",N59="Not tested"),"SENSITIVITY_NOT_TESTED",IF(N59="Yes","RANKING_UNSTABLE","DECOMPOSABLE_BOUNDED"))))))))))))))))</f>
      </c>
      <c r="W59" s="62" t="str">
        <f>IF(V59="","",IF(V59="DECOMPOSABLE_BOUNDED","Use the score as one decision aid with the recorded model version, limitations and reopen condition.",IF(V59="MODEL_PURPOSE_UNSUPPORTED","Describe the model as a score or index unless predictive calibration is separately established.",IF(V59="INPUTS_NOT_VISIBLE","Use the current total only as a prompt for model reconstruction.",IF(V59="EVIDENCE_STATES_NOT_DISCLOSED","Use the current total only as a prompt for model reconstruction.",IF(V59="MISSING_DATA_TREATMENT_UNSAFE","State that the score is incomplete and identify the affected inputs.",IF(V59="CRITICAL_GATE_FAILED_OR_MISSING","Report the total only beside the failed or missing gate.",IF(V59="GATE_CONTRACT_NOT_DEFINED","Report the total only beside the failed or missing gate.",IF(V59="COMPENSATION_RULE_UNSAFE","Report the total only beside the failed or missing gate.",IF(V59="WEIGHT_RATIONALE_MISSING","Describe the baseline result as provisional and disclose the decisive assumptions.",IF(V59="WEIGHT_TOTAL_INVALID","Describe the baseline result as provisional and disclose the decisive assumptions.",IF(V59="SENSITIVITY_NOT_TESTED","Describe the baseline result as provisional and disclose the decisive assumptions.",IF(V59="RANKING_UNSTABLE","Describe the baseline result as provisional and disclose the decisive assumptions.",IF(V59="CONTRADICTION_REVIEW_REQUIRED","Preserve the score as provisional beside the contradiction.",IF(V59="REQUIRED_TEXT_MISSING","Complete the missing record.",IF(V59="INVALID_CONTROLLED_INPUT","Use only the controlled vocabulary.",IF(V59="INVALID_CRITERION_INPUT","Use the register only to identify and correct the invalid criteria.","")))))))))))))))))</f>
      </c>
      <c r="X59" s="62" t="str">
        <f>IF(V59="","",IF(V59="DECOMPOSABLE_BOUNDED","Do not present the total as evidence, certainty, probability or an automatic instruction.",IF(V59="MODEL_PURPOSE_UNSUPPORTED","Do not present the total as the probability of winning, failure or market response.",IF(V59="INPUTS_NOT_VISIBLE","Do not rank, allocate, approve or claim probability from the current score.",IF(V59="EVIDENCE_STATES_NOT_DISCLOSED","Do not rank, allocate, approve or claim probability from the current score.",IF(V59="MISSING_DATA_TREATMENT_UNSAFE","Do not replace missing knowledge with a neutral-looking number.",IF(V59="CRITICAL_GATE_FAILED_OR_MISSING","Do not let the weighted average override the critical condition.",IF(V59="GATE_CONTRACT_NOT_DEFINED","Do not let the weighted average override the critical condition.",IF(V59="COMPENSATION_RULE_UNSAFE","Do not let the weighted average override the critical condition.",IF(V59="WEIGHT_RATIONALE_MISSING","Do not treat the ranking as robust or use extra decimals to imply stability.",IF(V59="WEIGHT_TOTAL_INVALID","Do not treat the ranking as robust or use extra decimals to imply stability.",IF(V59="SENSITIVITY_NOT_TESTED","Do not treat the ranking as robust or use extra decimals to imply stability.",IF(V59="RANKING_UNSTABLE","Do not treat the ranking as robust or use extra decimals to imply stability.",IF(V59="CONTRADICTION_REVIEW_REQUIRED","Do not hide disagreement inside an average.",IF(V59="REQUIRED_TEXT_MISSING","Do not use a score without a meaningful decision, owner and reviewer.",IF(V59="INVALID_CONTROLLED_INPUT","Do not interpret outputs generated from unsupported categories.",IF(V59="INVALID_CRITERION_INPUT","Do not calculate, compare or interpret a model that contains invalid criterion inputs.","")))))))))))))))))</f>
      </c>
      <c r="Y59" s="62" t="str">
        <f>IF(V59="","",IF(V59="DECOMPOSABLE_BOUNDED","Proceed with the bounded interpretation and preserve the component record.",IF(V59="MODEL_PURPOSE_UNSUPPORTED","Use a validated predictive model or change the score purpose.",IF(V59="INPUTS_NOT_VISIBLE","Decompose and reconstruct the model before use.",IF(V59="EVIDENCE_STATES_NOT_DISCLOSED","Apply “Observed, Inferred and Unresolved Evidence” to every active input.",IF(V59="MISSING_DATA_TREATMENT_UNSAFE","Correct the treatment, obtain evidence or report a bounded range.",IF(V59="CRITICAL_GATE_FAILED_OR_MISSING","Define or resolve the veto, floor or cap before interpreting the total.",IF(V59="GATE_CONTRACT_NOT_DEFINED","Define or resolve the veto, floor or cap before interpreting the total.",IF(V59="COMPENSATION_RULE_UNSAFE","Define or resolve the veto, floor or cap before interpreting the total.",IF(V59="WEIGHT_RATIONALE_MISSING","Run and record the required sensitivity scenarios before acting.",IF(V59="WEIGHT_TOTAL_INVALID","Correct the active denominator and rerun the model.",IF(V59="SENSITIVITY_NOT_TESTED","Run and record the required sensitivity scenarios before acting.",IF(V59="RANKING_UNSTABLE","Treat the result as unstable and resolve the decisive assumptions.",IF(V59="CONTRADICTION_REVIEW_REQUIRED","Apply “How to Handle Contradictory Competitor Evidence” before final interpretation.",IF(V59="REQUIRED_TEXT_MISSING","Replace placeholders with the exact record.",IF(V59="INVALID_CONTROLLED_INPUT","Correct the invalid controlled input.",IF(V59="INVALID_CRITERION_INPUT","Correct the invalid criterion values; then recalculate the model and its active denominator.","")))))))))))))))))</f>
      </c>
      <c r="Z59" s="62" t="str">
        <f>IF(U59="","","SERPIFAI Score Integrity Method v1.0.0")</f>
      </c>
      <c r="AA59" s="85" t="str">
        <f>IF(AND(A59="",B59=""),"",IF(B59="","No",IF(OR(LOWER(TRIM(B59))="n/a",LOWER(TRIM(B59))="na",LOWER(TRIM(B59))="none",LOWER(TRIM(B59))="unknown",LOWER(TRIM(B59))="tbd",LOWER(TRIM(B59))="todo",LOWER(TRIM(B59))="placeholder",LOWER(TRIM(B59))="test",LOWER(TRIM(B59))="xxx",LOWER(TRIM(B59))="xx",LOWER(TRIM(B59))="x",LOWER(TRIM(B59))="-",LOWER(TRIM(B59))="--",LOWER(TRIM(B59))="---",LOWER(TRIM(B59))=".",LOWER(TRIM(B59))="..",LOWER(TRIM(B59))="...",LOWER(TRIM(B59))="?"),"No","Yes")))</f>
      </c>
      <c r="AB59" s="85" t="str">
        <f>IF(AND(A59="",B59=""),"",IF(OR(C59="Describe",C59="Rank",C59="Screen",C59="Prioritise",C59="Trigger review",C59="Allocate resources",C59="Enforce a gate",C59="Estimate probability"),"Yes","No"))</f>
      </c>
      <c r="AC59" s="85" t="str">
        <f>IF(AND(A59="",B59=""),"",IF(OR(E59="Yes",E59="No"),"Yes","No"))</f>
      </c>
      <c r="AD59" s="85" t="str">
        <f>IF(AND(A59="",B59=""),"",IF(OR(F59="Yes",F59="No"),"Yes","No"))</f>
      </c>
      <c r="AE59" s="85" t="str">
        <f>IF(AND(A59="",B59=""),"",IF(OR(G59="Yes",G59="No"),"Yes","No"))</f>
      </c>
      <c r="AF59" s="85" t="str">
        <f>IF(AND(A59="",B59=""),"",IF(OR(H59="Yes",H59="No"),"Yes","No"))</f>
      </c>
      <c r="AG59" s="85" t="str">
        <f>IF(AND(A59="",B59=""),"",IF(ABS(I59-100)&lt;0.0001,"Yes","No"))</f>
      </c>
      <c r="AH59" s="85" t="str">
        <f>IF(AND(A59="",B59=""),"",IF(OR(J59="Yes",J59="No",J59="Not applicable"),"Yes","No"))</f>
      </c>
      <c r="AI59" s="85" t="str">
        <f>IF(AND(A59="",B59=""),"",IF(OR(K59="Yes",K59="No"),"Yes","No"))</f>
      </c>
      <c r="AJ59" s="85" t="str">
        <f>IF(AND(A59="",B59=""),"",IF(OR(L59="Yes",L59="No",L59="Not applicable"),"Yes","No"))</f>
      </c>
      <c r="AK59" s="85" t="str">
        <f>IF(AND(A59="",B59=""),"",IF(OR(M59="Yes",M59="No"),"Yes","No"))</f>
      </c>
      <c r="AL59" s="85" t="str">
        <f>IF(AND(A59="",B59=""),"",IF(OR(N59="Yes",N59="No",N59="Not tested"),"Yes","No"))</f>
      </c>
      <c r="AM59" s="85" t="str">
        <f>IF(AND(A59="",B59=""),"",IF(OR(O59="Yes",O59="No"),"Yes","No"))</f>
      </c>
      <c r="AN59" s="85" t="str">
        <f>IF(AND(A59="",B59=""),"",IF(P59="","No",IF(OR(LOWER(TRIM(P59))="n/a",LOWER(TRIM(P59))="na",LOWER(TRIM(P59))="none",LOWER(TRIM(P59))="unknown",LOWER(TRIM(P59))="tbd",LOWER(TRIM(P59))="todo",LOWER(TRIM(P59))="placeholder",LOWER(TRIM(P59))="test",LOWER(TRIM(P59))="xxx",LOWER(TRIM(P59))="xx",LOWER(TRIM(P59))="x",LOWER(TRIM(P59))="-",LOWER(TRIM(P59))="--",LOWER(TRIM(P59))="---",LOWER(TRIM(P59))=".",LOWER(TRIM(P59))="..",LOWER(TRIM(P59))="...",LOWER(TRIM(P59))="?"),"No","Yes")))</f>
      </c>
      <c r="AO59" s="85" t="str">
        <f>IF(AND(A59="",B59=""),"",IF(Q59="","No",IF(OR(LOWER(TRIM(Q59))="n/a",LOWER(TRIM(Q59))="na",LOWER(TRIM(Q59))="none",LOWER(TRIM(Q59))="unknown",LOWER(TRIM(Q59))="tbd",LOWER(TRIM(Q59))="todo",LOWER(TRIM(Q59))="placeholder",LOWER(TRIM(Q59))="test",LOWER(TRIM(Q59))="xxx",LOWER(TRIM(Q59))="xx",LOWER(TRIM(Q59))="x",LOWER(TRIM(Q59))="-",LOWER(TRIM(Q59))="--",LOWER(TRIM(Q59))="---",LOWER(TRIM(Q59))=".",LOWER(TRIM(Q59))="..",LOWER(TRIM(Q59))="...",LOWER(TRIM(Q59))="?"),"No","Yes")))</f>
      </c>
      <c r="AP59" s="85" t="str">
        <f>IF(AND(A59="",B59=""),"",IF(OR(S59="Approved by the recorded reviewer",S59="Not approved"),"Yes","No"))</f>
      </c>
      <c r="AQ59" s="85" t="str">
        <f>IF(AND(A59="",B59=""),"",IF(K59="Yes","CRITICAL_GATE_FAILED_OR_MISSING",IF(J59="No","GATE_CONTRACT_NOT_DEFINED","COMPENSATION_RULE_UNSAFE")))</f>
      </c>
      <c r="AR59" s="85" t="str">
        <f>IF(AND(A59="",B59=""),"",IF(H59="No","WEIGHT_RATIONALE_MISSING",IF(AG59="No","WEIGHT_TOTAL_INVALID",IF(OR(M59="No",N59="Not tested"),"SENSITIVITY_NOT_TESTED","RANKING_UNSTABLE"))))</f>
      </c>
      <c r="AS59" s="85" t="str">
        <f>IF(AND(A59="",B59=""),"",IF(OR(AB59="No",AC59="No",AD59="No",AE59="No",AF59="No",AH59="No",AI59="No",AJ59="No",AK59="No",AL59="No",AM59="No",AP59="No"),"INVALID_CONTROLLED_INPUT",IF(OR(AA59="No",AN59="No",AO59="No"),"REQUIRED_TEXT_MISSING",IF(C59="Estimate probability","MODEL_PURPOSE_UNSUPPORTED",IF(O59="Yes","CONTRADICTION_REVIEW_REQUIRED",IF(E59="No","INPUTS_NOT_VISIBLE","EVIDENCE_STATES_NOT_DISCLOSED"))))))</f>
      </c>
      <c r="AT59" t="str">
        <f>IF(A59="","",COUNTIFS('Criteria Register'!$A$4:$A$504,A59,'Criteria Register'!$X$4:$X$504,"INVALID_CONTROLLED_INPUT")+COUNTIFS('Criteria Register'!$A$4:$A$504,A59,'Criteria Register'!$N$4:$N$504,"Invalid",'Criteria Register'!$X$4:$X$504,"VALID"))</f>
      </c>
      <c r="AU59" t="str">
        <f>IF(A59="","",COUNTIFS('Criteria Register'!$A$4:$A$504,A59,'Criteria Register'!$P$4:$P$504,"&lt;&gt;None",'Criteria Register'!$R$4:$R$504,"No",'Criteria Register'!$X$4:$X$504,"VALID"))</f>
      </c>
      <c r="AV59" t="str">
        <f>IF(A59="","",COUNTIFS('Criteria Register'!$A$4:$A$504,A59,'Criteria Register'!$S$4:$S$504,"Open",'Criteria Register'!$X$4:$X$504,"VALID"))</f>
      </c>
    </row>
    <row r="60">
      <c r="A60" s="93"/>
      <c r="B60" s="93"/>
      <c r="C60" s="93"/>
      <c r="D60" s="93"/>
      <c r="E60" s="93"/>
      <c r="F60" s="93"/>
      <c r="G60" s="93"/>
      <c r="H60" s="93"/>
      <c r="I60" s="74" t="str">
        <f>IF(A60="","",SUMIFS('Criteria Register'!$I$4:$I$504,'Criteria Register'!$A$4:$A$504,A60,'Criteria Register'!$X$4:$X$504,"VALID",'Criteria Register'!$N$4:$N$504,"&lt;&gt;Not applicable",'Criteria Register'!$N$4:$N$504,"&lt;&gt;Excluded with rationale",'Criteria Register'!$N$4:$N$504,"&lt;&gt;Invalid"))</f>
      </c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62" t="str">
        <f>IF(V60="","",IF(V60="DECOMPOSABLE_BOUNDED","Decomposable and bounded",IF(V60="MODEL_PURPOSE_UNSUPPORTED","Score not decision-ready",IF(V60="INPUTS_NOT_VISIBLE","Score not decision-ready",IF(V60="EVIDENCE_STATES_NOT_DISCLOSED","Score not decision-ready",IF(V60="MISSING_DATA_TREATMENT_UNSAFE","Missing-data treatment unsafe",IF(V60="CRITICAL_GATE_FAILED_OR_MISSING","Critical gate missing",IF(V60="GATE_CONTRACT_NOT_DEFINED","Critical gate missing",IF(V60="COMPENSATION_RULE_UNSAFE","Critical gate missing",IF(V60="WEIGHT_RATIONALE_MISSING","Sensitivity review required",IF(V60="WEIGHT_TOTAL_INVALID","Sensitivity review required",IF(V60="SENSITIVITY_NOT_TESTED","Sensitivity review required",IF(V60="RANKING_UNSTABLE","Sensitivity review required",IF(V60="CONTRADICTION_REVIEW_REQUIRED","Score not decision-ready",IF(V60="REQUIRED_TEXT_MISSING","Score not decision-ready",IF(V60="INVALID_CONTROLLED_INPUT","Score not decision-ready",IF(V60="INVALID_CRITERION_INPUT","Score not decision-ready","")))))))))))))))))</f>
      </c>
      <c r="V60" s="62" t="str">
        <f>IF(AND(A60="",B60=""),"",IF(OR(AB60="No",AC60="No",AD60="No",AE60="No",AF60="No",AH60="No",AI60="No",AJ60="No",AK60="No",AL60="No",AM60="No",AP60="No"),"INVALID_CONTROLLED_INPUT",IF(OR(AA60="No",AN60="No",AO60="No"),"REQUIRED_TEXT_MISSING",IF(AT60&gt;0,"INVALID_CRITERION_INPUT",IF(C60="Estimate probability","MODEL_PURPOSE_UNSUPPORTED",IF(OR(O60="Yes",AV60&gt;0),"CONTRADICTION_REVIEW_REQUIRED",IF(G60="No","MISSING_DATA_TREATMENT_UNSAFE",IF(OR(K60="Yes",AU60&gt;0),"CRITICAL_GATE_FAILED_OR_MISSING",IF(J60="No","GATE_CONTRACT_NOT_DEFINED",IF(L60="Yes","COMPENSATION_RULE_UNSAFE",IF(E60="No","INPUTS_NOT_VISIBLE",IF(F60="No","EVIDENCE_STATES_NOT_DISCLOSED",IF(H60="No","WEIGHT_RATIONALE_MISSING",IF(AG60="No","WEIGHT_TOTAL_INVALID",IF(OR(M60="No",N60="Not tested"),"SENSITIVITY_NOT_TESTED",IF(N60="Yes","RANKING_UNSTABLE","DECOMPOSABLE_BOUNDED"))))))))))))))))</f>
      </c>
      <c r="W60" s="62" t="str">
        <f>IF(V60="","",IF(V60="DECOMPOSABLE_BOUNDED","Use the score as one decision aid with the recorded model version, limitations and reopen condition.",IF(V60="MODEL_PURPOSE_UNSUPPORTED","Describe the model as a score or index unless predictive calibration is separately established.",IF(V60="INPUTS_NOT_VISIBLE","Use the current total only as a prompt for model reconstruction.",IF(V60="EVIDENCE_STATES_NOT_DISCLOSED","Use the current total only as a prompt for model reconstruction.",IF(V60="MISSING_DATA_TREATMENT_UNSAFE","State that the score is incomplete and identify the affected inputs.",IF(V60="CRITICAL_GATE_FAILED_OR_MISSING","Report the total only beside the failed or missing gate.",IF(V60="GATE_CONTRACT_NOT_DEFINED","Report the total only beside the failed or missing gate.",IF(V60="COMPENSATION_RULE_UNSAFE","Report the total only beside the failed or missing gate.",IF(V60="WEIGHT_RATIONALE_MISSING","Describe the baseline result as provisional and disclose the decisive assumptions.",IF(V60="WEIGHT_TOTAL_INVALID","Describe the baseline result as provisional and disclose the decisive assumptions.",IF(V60="SENSITIVITY_NOT_TESTED","Describe the baseline result as provisional and disclose the decisive assumptions.",IF(V60="RANKING_UNSTABLE","Describe the baseline result as provisional and disclose the decisive assumptions.",IF(V60="CONTRADICTION_REVIEW_REQUIRED","Preserve the score as provisional beside the contradiction.",IF(V60="REQUIRED_TEXT_MISSING","Complete the missing record.",IF(V60="INVALID_CONTROLLED_INPUT","Use only the controlled vocabulary.",IF(V60="INVALID_CRITERION_INPUT","Use the register only to identify and correct the invalid criteria.","")))))))))))))))))</f>
      </c>
      <c r="X60" s="62" t="str">
        <f>IF(V60="","",IF(V60="DECOMPOSABLE_BOUNDED","Do not present the total as evidence, certainty, probability or an automatic instruction.",IF(V60="MODEL_PURPOSE_UNSUPPORTED","Do not present the total as the probability of winning, failure or market response.",IF(V60="INPUTS_NOT_VISIBLE","Do not rank, allocate, approve or claim probability from the current score.",IF(V60="EVIDENCE_STATES_NOT_DISCLOSED","Do not rank, allocate, approve or claim probability from the current score.",IF(V60="MISSING_DATA_TREATMENT_UNSAFE","Do not replace missing knowledge with a neutral-looking number.",IF(V60="CRITICAL_GATE_FAILED_OR_MISSING","Do not let the weighted average override the critical condition.",IF(V60="GATE_CONTRACT_NOT_DEFINED","Do not let the weighted average override the critical condition.",IF(V60="COMPENSATION_RULE_UNSAFE","Do not let the weighted average override the critical condition.",IF(V60="WEIGHT_RATIONALE_MISSING","Do not treat the ranking as robust or use extra decimals to imply stability.",IF(V60="WEIGHT_TOTAL_INVALID","Do not treat the ranking as robust or use extra decimals to imply stability.",IF(V60="SENSITIVITY_NOT_TESTED","Do not treat the ranking as robust or use extra decimals to imply stability.",IF(V60="RANKING_UNSTABLE","Do not treat the ranking as robust or use extra decimals to imply stability.",IF(V60="CONTRADICTION_REVIEW_REQUIRED","Do not hide disagreement inside an average.",IF(V60="REQUIRED_TEXT_MISSING","Do not use a score without a meaningful decision, owner and reviewer.",IF(V60="INVALID_CONTROLLED_INPUT","Do not interpret outputs generated from unsupported categories.",IF(V60="INVALID_CRITERION_INPUT","Do not calculate, compare or interpret a model that contains invalid criterion inputs.","")))))))))))))))))</f>
      </c>
      <c r="Y60" s="62" t="str">
        <f>IF(V60="","",IF(V60="DECOMPOSABLE_BOUNDED","Proceed with the bounded interpretation and preserve the component record.",IF(V60="MODEL_PURPOSE_UNSUPPORTED","Use a validated predictive model or change the score purpose.",IF(V60="INPUTS_NOT_VISIBLE","Decompose and reconstruct the model before use.",IF(V60="EVIDENCE_STATES_NOT_DISCLOSED","Apply “Observed, Inferred and Unresolved Evidence” to every active input.",IF(V60="MISSING_DATA_TREATMENT_UNSAFE","Correct the treatment, obtain evidence or report a bounded range.",IF(V60="CRITICAL_GATE_FAILED_OR_MISSING","Define or resolve the veto, floor or cap before interpreting the total.",IF(V60="GATE_CONTRACT_NOT_DEFINED","Define or resolve the veto, floor or cap before interpreting the total.",IF(V60="COMPENSATION_RULE_UNSAFE","Define or resolve the veto, floor or cap before interpreting the total.",IF(V60="WEIGHT_RATIONALE_MISSING","Run and record the required sensitivity scenarios before acting.",IF(V60="WEIGHT_TOTAL_INVALID","Correct the active denominator and rerun the model.",IF(V60="SENSITIVITY_NOT_TESTED","Run and record the required sensitivity scenarios before acting.",IF(V60="RANKING_UNSTABLE","Treat the result as unstable and resolve the decisive assumptions.",IF(V60="CONTRADICTION_REVIEW_REQUIRED","Apply “How to Handle Contradictory Competitor Evidence” before final interpretation.",IF(V60="REQUIRED_TEXT_MISSING","Replace placeholders with the exact record.",IF(V60="INVALID_CONTROLLED_INPUT","Correct the invalid controlled input.",IF(V60="INVALID_CRITERION_INPUT","Correct the invalid criterion values; then recalculate the model and its active denominator.","")))))))))))))))))</f>
      </c>
      <c r="Z60" s="62" t="str">
        <f>IF(U60="","","SERPIFAI Score Integrity Method v1.0.0")</f>
      </c>
      <c r="AA60" s="85" t="str">
        <f>IF(AND(A60="",B60=""),"",IF(B60="","No",IF(OR(LOWER(TRIM(B60))="n/a",LOWER(TRIM(B60))="na",LOWER(TRIM(B60))="none",LOWER(TRIM(B60))="unknown",LOWER(TRIM(B60))="tbd",LOWER(TRIM(B60))="todo",LOWER(TRIM(B60))="placeholder",LOWER(TRIM(B60))="test",LOWER(TRIM(B60))="xxx",LOWER(TRIM(B60))="xx",LOWER(TRIM(B60))="x",LOWER(TRIM(B60))="-",LOWER(TRIM(B60))="--",LOWER(TRIM(B60))="---",LOWER(TRIM(B60))=".",LOWER(TRIM(B60))="..",LOWER(TRIM(B60))="...",LOWER(TRIM(B60))="?"),"No","Yes")))</f>
      </c>
      <c r="AB60" s="85" t="str">
        <f>IF(AND(A60="",B60=""),"",IF(OR(C60="Describe",C60="Rank",C60="Screen",C60="Prioritise",C60="Trigger review",C60="Allocate resources",C60="Enforce a gate",C60="Estimate probability"),"Yes","No"))</f>
      </c>
      <c r="AC60" s="85" t="str">
        <f>IF(AND(A60="",B60=""),"",IF(OR(E60="Yes",E60="No"),"Yes","No"))</f>
      </c>
      <c r="AD60" s="85" t="str">
        <f>IF(AND(A60="",B60=""),"",IF(OR(F60="Yes",F60="No"),"Yes","No"))</f>
      </c>
      <c r="AE60" s="85" t="str">
        <f>IF(AND(A60="",B60=""),"",IF(OR(G60="Yes",G60="No"),"Yes","No"))</f>
      </c>
      <c r="AF60" s="85" t="str">
        <f>IF(AND(A60="",B60=""),"",IF(OR(H60="Yes",H60="No"),"Yes","No"))</f>
      </c>
      <c r="AG60" s="85" t="str">
        <f>IF(AND(A60="",B60=""),"",IF(ABS(I60-100)&lt;0.0001,"Yes","No"))</f>
      </c>
      <c r="AH60" s="85" t="str">
        <f>IF(AND(A60="",B60=""),"",IF(OR(J60="Yes",J60="No",J60="Not applicable"),"Yes","No"))</f>
      </c>
      <c r="AI60" s="85" t="str">
        <f>IF(AND(A60="",B60=""),"",IF(OR(K60="Yes",K60="No"),"Yes","No"))</f>
      </c>
      <c r="AJ60" s="85" t="str">
        <f>IF(AND(A60="",B60=""),"",IF(OR(L60="Yes",L60="No",L60="Not applicable"),"Yes","No"))</f>
      </c>
      <c r="AK60" s="85" t="str">
        <f>IF(AND(A60="",B60=""),"",IF(OR(M60="Yes",M60="No"),"Yes","No"))</f>
      </c>
      <c r="AL60" s="85" t="str">
        <f>IF(AND(A60="",B60=""),"",IF(OR(N60="Yes",N60="No",N60="Not tested"),"Yes","No"))</f>
      </c>
      <c r="AM60" s="85" t="str">
        <f>IF(AND(A60="",B60=""),"",IF(OR(O60="Yes",O60="No"),"Yes","No"))</f>
      </c>
      <c r="AN60" s="85" t="str">
        <f>IF(AND(A60="",B60=""),"",IF(P60="","No",IF(OR(LOWER(TRIM(P60))="n/a",LOWER(TRIM(P60))="na",LOWER(TRIM(P60))="none",LOWER(TRIM(P60))="unknown",LOWER(TRIM(P60))="tbd",LOWER(TRIM(P60))="todo",LOWER(TRIM(P60))="placeholder",LOWER(TRIM(P60))="test",LOWER(TRIM(P60))="xxx",LOWER(TRIM(P60))="xx",LOWER(TRIM(P60))="x",LOWER(TRIM(P60))="-",LOWER(TRIM(P60))="--",LOWER(TRIM(P60))="---",LOWER(TRIM(P60))=".",LOWER(TRIM(P60))="..",LOWER(TRIM(P60))="...",LOWER(TRIM(P60))="?"),"No","Yes")))</f>
      </c>
      <c r="AO60" s="85" t="str">
        <f>IF(AND(A60="",B60=""),"",IF(Q60="","No",IF(OR(LOWER(TRIM(Q60))="n/a",LOWER(TRIM(Q60))="na",LOWER(TRIM(Q60))="none",LOWER(TRIM(Q60))="unknown",LOWER(TRIM(Q60))="tbd",LOWER(TRIM(Q60))="todo",LOWER(TRIM(Q60))="placeholder",LOWER(TRIM(Q60))="test",LOWER(TRIM(Q60))="xxx",LOWER(TRIM(Q60))="xx",LOWER(TRIM(Q60))="x",LOWER(TRIM(Q60))="-",LOWER(TRIM(Q60))="--",LOWER(TRIM(Q60))="---",LOWER(TRIM(Q60))=".",LOWER(TRIM(Q60))="..",LOWER(TRIM(Q60))="...",LOWER(TRIM(Q60))="?"),"No","Yes")))</f>
      </c>
      <c r="AP60" s="85" t="str">
        <f>IF(AND(A60="",B60=""),"",IF(OR(S60="Approved by the recorded reviewer",S60="Not approved"),"Yes","No"))</f>
      </c>
      <c r="AQ60" s="85" t="str">
        <f>IF(AND(A60="",B60=""),"",IF(K60="Yes","CRITICAL_GATE_FAILED_OR_MISSING",IF(J60="No","GATE_CONTRACT_NOT_DEFINED","COMPENSATION_RULE_UNSAFE")))</f>
      </c>
      <c r="AR60" s="85" t="str">
        <f>IF(AND(A60="",B60=""),"",IF(H60="No","WEIGHT_RATIONALE_MISSING",IF(AG60="No","WEIGHT_TOTAL_INVALID",IF(OR(M60="No",N60="Not tested"),"SENSITIVITY_NOT_TESTED","RANKING_UNSTABLE"))))</f>
      </c>
      <c r="AS60" s="85" t="str">
        <f>IF(AND(A60="",B60=""),"",IF(OR(AB60="No",AC60="No",AD60="No",AE60="No",AF60="No",AH60="No",AI60="No",AJ60="No",AK60="No",AL60="No",AM60="No",AP60="No"),"INVALID_CONTROLLED_INPUT",IF(OR(AA60="No",AN60="No",AO60="No"),"REQUIRED_TEXT_MISSING",IF(C60="Estimate probability","MODEL_PURPOSE_UNSUPPORTED",IF(O60="Yes","CONTRADICTION_REVIEW_REQUIRED",IF(E60="No","INPUTS_NOT_VISIBLE","EVIDENCE_STATES_NOT_DISCLOSED"))))))</f>
      </c>
      <c r="AT60" t="str">
        <f>IF(A60="","",COUNTIFS('Criteria Register'!$A$4:$A$504,A60,'Criteria Register'!$X$4:$X$504,"INVALID_CONTROLLED_INPUT")+COUNTIFS('Criteria Register'!$A$4:$A$504,A60,'Criteria Register'!$N$4:$N$504,"Invalid",'Criteria Register'!$X$4:$X$504,"VALID"))</f>
      </c>
      <c r="AU60" t="str">
        <f>IF(A60="","",COUNTIFS('Criteria Register'!$A$4:$A$504,A60,'Criteria Register'!$P$4:$P$504,"&lt;&gt;None",'Criteria Register'!$R$4:$R$504,"No",'Criteria Register'!$X$4:$X$504,"VALID"))</f>
      </c>
      <c r="AV60" t="str">
        <f>IF(A60="","",COUNTIFS('Criteria Register'!$A$4:$A$504,A60,'Criteria Register'!$S$4:$S$504,"Open",'Criteria Register'!$X$4:$X$504,"VALID"))</f>
      </c>
    </row>
    <row r="61">
      <c r="A61" s="93"/>
      <c r="B61" s="93"/>
      <c r="C61" s="93"/>
      <c r="D61" s="93"/>
      <c r="E61" s="93"/>
      <c r="F61" s="93"/>
      <c r="G61" s="93"/>
      <c r="H61" s="93"/>
      <c r="I61" s="74" t="str">
        <f>IF(A61="","",SUMIFS('Criteria Register'!$I$4:$I$504,'Criteria Register'!$A$4:$A$504,A61,'Criteria Register'!$X$4:$X$504,"VALID",'Criteria Register'!$N$4:$N$504,"&lt;&gt;Not applicable",'Criteria Register'!$N$4:$N$504,"&lt;&gt;Excluded with rationale",'Criteria Register'!$N$4:$N$504,"&lt;&gt;Invalid"))</f>
      </c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62" t="str">
        <f>IF(V61="","",IF(V61="DECOMPOSABLE_BOUNDED","Decomposable and bounded",IF(V61="MODEL_PURPOSE_UNSUPPORTED","Score not decision-ready",IF(V61="INPUTS_NOT_VISIBLE","Score not decision-ready",IF(V61="EVIDENCE_STATES_NOT_DISCLOSED","Score not decision-ready",IF(V61="MISSING_DATA_TREATMENT_UNSAFE","Missing-data treatment unsafe",IF(V61="CRITICAL_GATE_FAILED_OR_MISSING","Critical gate missing",IF(V61="GATE_CONTRACT_NOT_DEFINED","Critical gate missing",IF(V61="COMPENSATION_RULE_UNSAFE","Critical gate missing",IF(V61="WEIGHT_RATIONALE_MISSING","Sensitivity review required",IF(V61="WEIGHT_TOTAL_INVALID","Sensitivity review required",IF(V61="SENSITIVITY_NOT_TESTED","Sensitivity review required",IF(V61="RANKING_UNSTABLE","Sensitivity review required",IF(V61="CONTRADICTION_REVIEW_REQUIRED","Score not decision-ready",IF(V61="REQUIRED_TEXT_MISSING","Score not decision-ready",IF(V61="INVALID_CONTROLLED_INPUT","Score not decision-ready",IF(V61="INVALID_CRITERION_INPUT","Score not decision-ready","")))))))))))))))))</f>
      </c>
      <c r="V61" s="62" t="str">
        <f>IF(AND(A61="",B61=""),"",IF(OR(AB61="No",AC61="No",AD61="No",AE61="No",AF61="No",AH61="No",AI61="No",AJ61="No",AK61="No",AL61="No",AM61="No",AP61="No"),"INVALID_CONTROLLED_INPUT",IF(OR(AA61="No",AN61="No",AO61="No"),"REQUIRED_TEXT_MISSING",IF(AT61&gt;0,"INVALID_CRITERION_INPUT",IF(C61="Estimate probability","MODEL_PURPOSE_UNSUPPORTED",IF(OR(O61="Yes",AV61&gt;0),"CONTRADICTION_REVIEW_REQUIRED",IF(G61="No","MISSING_DATA_TREATMENT_UNSAFE",IF(OR(K61="Yes",AU61&gt;0),"CRITICAL_GATE_FAILED_OR_MISSING",IF(J61="No","GATE_CONTRACT_NOT_DEFINED",IF(L61="Yes","COMPENSATION_RULE_UNSAFE",IF(E61="No","INPUTS_NOT_VISIBLE",IF(F61="No","EVIDENCE_STATES_NOT_DISCLOSED",IF(H61="No","WEIGHT_RATIONALE_MISSING",IF(AG61="No","WEIGHT_TOTAL_INVALID",IF(OR(M61="No",N61="Not tested"),"SENSITIVITY_NOT_TESTED",IF(N61="Yes","RANKING_UNSTABLE","DECOMPOSABLE_BOUNDED"))))))))))))))))</f>
      </c>
      <c r="W61" s="62" t="str">
        <f>IF(V61="","",IF(V61="DECOMPOSABLE_BOUNDED","Use the score as one decision aid with the recorded model version, limitations and reopen condition.",IF(V61="MODEL_PURPOSE_UNSUPPORTED","Describe the model as a score or index unless predictive calibration is separately established.",IF(V61="INPUTS_NOT_VISIBLE","Use the current total only as a prompt for model reconstruction.",IF(V61="EVIDENCE_STATES_NOT_DISCLOSED","Use the current total only as a prompt for model reconstruction.",IF(V61="MISSING_DATA_TREATMENT_UNSAFE","State that the score is incomplete and identify the affected inputs.",IF(V61="CRITICAL_GATE_FAILED_OR_MISSING","Report the total only beside the failed or missing gate.",IF(V61="GATE_CONTRACT_NOT_DEFINED","Report the total only beside the failed or missing gate.",IF(V61="COMPENSATION_RULE_UNSAFE","Report the total only beside the failed or missing gate.",IF(V61="WEIGHT_RATIONALE_MISSING","Describe the baseline result as provisional and disclose the decisive assumptions.",IF(V61="WEIGHT_TOTAL_INVALID","Describe the baseline result as provisional and disclose the decisive assumptions.",IF(V61="SENSITIVITY_NOT_TESTED","Describe the baseline result as provisional and disclose the decisive assumptions.",IF(V61="RANKING_UNSTABLE","Describe the baseline result as provisional and disclose the decisive assumptions.",IF(V61="CONTRADICTION_REVIEW_REQUIRED","Preserve the score as provisional beside the contradiction.",IF(V61="REQUIRED_TEXT_MISSING","Complete the missing record.",IF(V61="INVALID_CONTROLLED_INPUT","Use only the controlled vocabulary.",IF(V61="INVALID_CRITERION_INPUT","Use the register only to identify and correct the invalid criteria.","")))))))))))))))))</f>
      </c>
      <c r="X61" s="62" t="str">
        <f>IF(V61="","",IF(V61="DECOMPOSABLE_BOUNDED","Do not present the total as evidence, certainty, probability or an automatic instruction.",IF(V61="MODEL_PURPOSE_UNSUPPORTED","Do not present the total as the probability of winning, failure or market response.",IF(V61="INPUTS_NOT_VISIBLE","Do not rank, allocate, approve or claim probability from the current score.",IF(V61="EVIDENCE_STATES_NOT_DISCLOSED","Do not rank, allocate, approve or claim probability from the current score.",IF(V61="MISSING_DATA_TREATMENT_UNSAFE","Do not replace missing knowledge with a neutral-looking number.",IF(V61="CRITICAL_GATE_FAILED_OR_MISSING","Do not let the weighted average override the critical condition.",IF(V61="GATE_CONTRACT_NOT_DEFINED","Do not let the weighted average override the critical condition.",IF(V61="COMPENSATION_RULE_UNSAFE","Do not let the weighted average override the critical condition.",IF(V61="WEIGHT_RATIONALE_MISSING","Do not treat the ranking as robust or use extra decimals to imply stability.",IF(V61="WEIGHT_TOTAL_INVALID","Do not treat the ranking as robust or use extra decimals to imply stability.",IF(V61="SENSITIVITY_NOT_TESTED","Do not treat the ranking as robust or use extra decimals to imply stability.",IF(V61="RANKING_UNSTABLE","Do not treat the ranking as robust or use extra decimals to imply stability.",IF(V61="CONTRADICTION_REVIEW_REQUIRED","Do not hide disagreement inside an average.",IF(V61="REQUIRED_TEXT_MISSING","Do not use a score without a meaningful decision, owner and reviewer.",IF(V61="INVALID_CONTROLLED_INPUT","Do not interpret outputs generated from unsupported categories.",IF(V61="INVALID_CRITERION_INPUT","Do not calculate, compare or interpret a model that contains invalid criterion inputs.","")))))))))))))))))</f>
      </c>
      <c r="Y61" s="62" t="str">
        <f>IF(V61="","",IF(V61="DECOMPOSABLE_BOUNDED","Proceed with the bounded interpretation and preserve the component record.",IF(V61="MODEL_PURPOSE_UNSUPPORTED","Use a validated predictive model or change the score purpose.",IF(V61="INPUTS_NOT_VISIBLE","Decompose and reconstruct the model before use.",IF(V61="EVIDENCE_STATES_NOT_DISCLOSED","Apply “Observed, Inferred and Unresolved Evidence” to every active input.",IF(V61="MISSING_DATA_TREATMENT_UNSAFE","Correct the treatment, obtain evidence or report a bounded range.",IF(V61="CRITICAL_GATE_FAILED_OR_MISSING","Define or resolve the veto, floor or cap before interpreting the total.",IF(V61="GATE_CONTRACT_NOT_DEFINED","Define or resolve the veto, floor or cap before interpreting the total.",IF(V61="COMPENSATION_RULE_UNSAFE","Define or resolve the veto, floor or cap before interpreting the total.",IF(V61="WEIGHT_RATIONALE_MISSING","Run and record the required sensitivity scenarios before acting.",IF(V61="WEIGHT_TOTAL_INVALID","Correct the active denominator and rerun the model.",IF(V61="SENSITIVITY_NOT_TESTED","Run and record the required sensitivity scenarios before acting.",IF(V61="RANKING_UNSTABLE","Treat the result as unstable and resolve the decisive assumptions.",IF(V61="CONTRADICTION_REVIEW_REQUIRED","Apply “How to Handle Contradictory Competitor Evidence” before final interpretation.",IF(V61="REQUIRED_TEXT_MISSING","Replace placeholders with the exact record.",IF(V61="INVALID_CONTROLLED_INPUT","Correct the invalid controlled input.",IF(V61="INVALID_CRITERION_INPUT","Correct the invalid criterion values; then recalculate the model and its active denominator.","")))))))))))))))))</f>
      </c>
      <c r="Z61" s="62" t="str">
        <f>IF(U61="","","SERPIFAI Score Integrity Method v1.0.0")</f>
      </c>
      <c r="AA61" s="85" t="str">
        <f>IF(AND(A61="",B61=""),"",IF(B61="","No",IF(OR(LOWER(TRIM(B61))="n/a",LOWER(TRIM(B61))="na",LOWER(TRIM(B61))="none",LOWER(TRIM(B61))="unknown",LOWER(TRIM(B61))="tbd",LOWER(TRIM(B61))="todo",LOWER(TRIM(B61))="placeholder",LOWER(TRIM(B61))="test",LOWER(TRIM(B61))="xxx",LOWER(TRIM(B61))="xx",LOWER(TRIM(B61))="x",LOWER(TRIM(B61))="-",LOWER(TRIM(B61))="--",LOWER(TRIM(B61))="---",LOWER(TRIM(B61))=".",LOWER(TRIM(B61))="..",LOWER(TRIM(B61))="...",LOWER(TRIM(B61))="?"),"No","Yes")))</f>
      </c>
      <c r="AB61" s="85" t="str">
        <f>IF(AND(A61="",B61=""),"",IF(OR(C61="Describe",C61="Rank",C61="Screen",C61="Prioritise",C61="Trigger review",C61="Allocate resources",C61="Enforce a gate",C61="Estimate probability"),"Yes","No"))</f>
      </c>
      <c r="AC61" s="85" t="str">
        <f>IF(AND(A61="",B61=""),"",IF(OR(E61="Yes",E61="No"),"Yes","No"))</f>
      </c>
      <c r="AD61" s="85" t="str">
        <f>IF(AND(A61="",B61=""),"",IF(OR(F61="Yes",F61="No"),"Yes","No"))</f>
      </c>
      <c r="AE61" s="85" t="str">
        <f>IF(AND(A61="",B61=""),"",IF(OR(G61="Yes",G61="No"),"Yes","No"))</f>
      </c>
      <c r="AF61" s="85" t="str">
        <f>IF(AND(A61="",B61=""),"",IF(OR(H61="Yes",H61="No"),"Yes","No"))</f>
      </c>
      <c r="AG61" s="85" t="str">
        <f>IF(AND(A61="",B61=""),"",IF(ABS(I61-100)&lt;0.0001,"Yes","No"))</f>
      </c>
      <c r="AH61" s="85" t="str">
        <f>IF(AND(A61="",B61=""),"",IF(OR(J61="Yes",J61="No",J61="Not applicable"),"Yes","No"))</f>
      </c>
      <c r="AI61" s="85" t="str">
        <f>IF(AND(A61="",B61=""),"",IF(OR(K61="Yes",K61="No"),"Yes","No"))</f>
      </c>
      <c r="AJ61" s="85" t="str">
        <f>IF(AND(A61="",B61=""),"",IF(OR(L61="Yes",L61="No",L61="Not applicable"),"Yes","No"))</f>
      </c>
      <c r="AK61" s="85" t="str">
        <f>IF(AND(A61="",B61=""),"",IF(OR(M61="Yes",M61="No"),"Yes","No"))</f>
      </c>
      <c r="AL61" s="85" t="str">
        <f>IF(AND(A61="",B61=""),"",IF(OR(N61="Yes",N61="No",N61="Not tested"),"Yes","No"))</f>
      </c>
      <c r="AM61" s="85" t="str">
        <f>IF(AND(A61="",B61=""),"",IF(OR(O61="Yes",O61="No"),"Yes","No"))</f>
      </c>
      <c r="AN61" s="85" t="str">
        <f>IF(AND(A61="",B61=""),"",IF(P61="","No",IF(OR(LOWER(TRIM(P61))="n/a",LOWER(TRIM(P61))="na",LOWER(TRIM(P61))="none",LOWER(TRIM(P61))="unknown",LOWER(TRIM(P61))="tbd",LOWER(TRIM(P61))="todo",LOWER(TRIM(P61))="placeholder",LOWER(TRIM(P61))="test",LOWER(TRIM(P61))="xxx",LOWER(TRIM(P61))="xx",LOWER(TRIM(P61))="x",LOWER(TRIM(P61))="-",LOWER(TRIM(P61))="--",LOWER(TRIM(P61))="---",LOWER(TRIM(P61))=".",LOWER(TRIM(P61))="..",LOWER(TRIM(P61))="...",LOWER(TRIM(P61))="?"),"No","Yes")))</f>
      </c>
      <c r="AO61" s="85" t="str">
        <f>IF(AND(A61="",B61=""),"",IF(Q61="","No",IF(OR(LOWER(TRIM(Q61))="n/a",LOWER(TRIM(Q61))="na",LOWER(TRIM(Q61))="none",LOWER(TRIM(Q61))="unknown",LOWER(TRIM(Q61))="tbd",LOWER(TRIM(Q61))="todo",LOWER(TRIM(Q61))="placeholder",LOWER(TRIM(Q61))="test",LOWER(TRIM(Q61))="xxx",LOWER(TRIM(Q61))="xx",LOWER(TRIM(Q61))="x",LOWER(TRIM(Q61))="-",LOWER(TRIM(Q61))="--",LOWER(TRIM(Q61))="---",LOWER(TRIM(Q61))=".",LOWER(TRIM(Q61))="..",LOWER(TRIM(Q61))="...",LOWER(TRIM(Q61))="?"),"No","Yes")))</f>
      </c>
      <c r="AP61" s="85" t="str">
        <f>IF(AND(A61="",B61=""),"",IF(OR(S61="Approved by the recorded reviewer",S61="Not approved"),"Yes","No"))</f>
      </c>
      <c r="AQ61" s="85" t="str">
        <f>IF(AND(A61="",B61=""),"",IF(K61="Yes","CRITICAL_GATE_FAILED_OR_MISSING",IF(J61="No","GATE_CONTRACT_NOT_DEFINED","COMPENSATION_RULE_UNSAFE")))</f>
      </c>
      <c r="AR61" s="85" t="str">
        <f>IF(AND(A61="",B61=""),"",IF(H61="No","WEIGHT_RATIONALE_MISSING",IF(AG61="No","WEIGHT_TOTAL_INVALID",IF(OR(M61="No",N61="Not tested"),"SENSITIVITY_NOT_TESTED","RANKING_UNSTABLE"))))</f>
      </c>
      <c r="AS61" s="85" t="str">
        <f>IF(AND(A61="",B61=""),"",IF(OR(AB61="No",AC61="No",AD61="No",AE61="No",AF61="No",AH61="No",AI61="No",AJ61="No",AK61="No",AL61="No",AM61="No",AP61="No"),"INVALID_CONTROLLED_INPUT",IF(OR(AA61="No",AN61="No",AO61="No"),"REQUIRED_TEXT_MISSING",IF(C61="Estimate probability","MODEL_PURPOSE_UNSUPPORTED",IF(O61="Yes","CONTRADICTION_REVIEW_REQUIRED",IF(E61="No","INPUTS_NOT_VISIBLE","EVIDENCE_STATES_NOT_DISCLOSED"))))))</f>
      </c>
      <c r="AT61" t="str">
        <f>IF(A61="","",COUNTIFS('Criteria Register'!$A$4:$A$504,A61,'Criteria Register'!$X$4:$X$504,"INVALID_CONTROLLED_INPUT")+COUNTIFS('Criteria Register'!$A$4:$A$504,A61,'Criteria Register'!$N$4:$N$504,"Invalid",'Criteria Register'!$X$4:$X$504,"VALID"))</f>
      </c>
      <c r="AU61" t="str">
        <f>IF(A61="","",COUNTIFS('Criteria Register'!$A$4:$A$504,A61,'Criteria Register'!$P$4:$P$504,"&lt;&gt;None",'Criteria Register'!$R$4:$R$504,"No",'Criteria Register'!$X$4:$X$504,"VALID"))</f>
      </c>
      <c r="AV61" t="str">
        <f>IF(A61="","",COUNTIFS('Criteria Register'!$A$4:$A$504,A61,'Criteria Register'!$S$4:$S$504,"Open",'Criteria Register'!$X$4:$X$504,"VALID"))</f>
      </c>
    </row>
    <row r="62">
      <c r="A62" s="93"/>
      <c r="B62" s="93"/>
      <c r="C62" s="93"/>
      <c r="D62" s="93"/>
      <c r="E62" s="93"/>
      <c r="F62" s="93"/>
      <c r="G62" s="93"/>
      <c r="H62" s="93"/>
      <c r="I62" s="74" t="str">
        <f>IF(A62="","",SUMIFS('Criteria Register'!$I$4:$I$504,'Criteria Register'!$A$4:$A$504,A62,'Criteria Register'!$X$4:$X$504,"VALID",'Criteria Register'!$N$4:$N$504,"&lt;&gt;Not applicable",'Criteria Register'!$N$4:$N$504,"&lt;&gt;Excluded with rationale",'Criteria Register'!$N$4:$N$504,"&lt;&gt;Invalid"))</f>
      </c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62" t="str">
        <f>IF(V62="","",IF(V62="DECOMPOSABLE_BOUNDED","Decomposable and bounded",IF(V62="MODEL_PURPOSE_UNSUPPORTED","Score not decision-ready",IF(V62="INPUTS_NOT_VISIBLE","Score not decision-ready",IF(V62="EVIDENCE_STATES_NOT_DISCLOSED","Score not decision-ready",IF(V62="MISSING_DATA_TREATMENT_UNSAFE","Missing-data treatment unsafe",IF(V62="CRITICAL_GATE_FAILED_OR_MISSING","Critical gate missing",IF(V62="GATE_CONTRACT_NOT_DEFINED","Critical gate missing",IF(V62="COMPENSATION_RULE_UNSAFE","Critical gate missing",IF(V62="WEIGHT_RATIONALE_MISSING","Sensitivity review required",IF(V62="WEIGHT_TOTAL_INVALID","Sensitivity review required",IF(V62="SENSITIVITY_NOT_TESTED","Sensitivity review required",IF(V62="RANKING_UNSTABLE","Sensitivity review required",IF(V62="CONTRADICTION_REVIEW_REQUIRED","Score not decision-ready",IF(V62="REQUIRED_TEXT_MISSING","Score not decision-ready",IF(V62="INVALID_CONTROLLED_INPUT","Score not decision-ready",IF(V62="INVALID_CRITERION_INPUT","Score not decision-ready","")))))))))))))))))</f>
      </c>
      <c r="V62" s="62" t="str">
        <f>IF(AND(A62="",B62=""),"",IF(OR(AB62="No",AC62="No",AD62="No",AE62="No",AF62="No",AH62="No",AI62="No",AJ62="No",AK62="No",AL62="No",AM62="No",AP62="No"),"INVALID_CONTROLLED_INPUT",IF(OR(AA62="No",AN62="No",AO62="No"),"REQUIRED_TEXT_MISSING",IF(AT62&gt;0,"INVALID_CRITERION_INPUT",IF(C62="Estimate probability","MODEL_PURPOSE_UNSUPPORTED",IF(OR(O62="Yes",AV62&gt;0),"CONTRADICTION_REVIEW_REQUIRED",IF(G62="No","MISSING_DATA_TREATMENT_UNSAFE",IF(OR(K62="Yes",AU62&gt;0),"CRITICAL_GATE_FAILED_OR_MISSING",IF(J62="No","GATE_CONTRACT_NOT_DEFINED",IF(L62="Yes","COMPENSATION_RULE_UNSAFE",IF(E62="No","INPUTS_NOT_VISIBLE",IF(F62="No","EVIDENCE_STATES_NOT_DISCLOSED",IF(H62="No","WEIGHT_RATIONALE_MISSING",IF(AG62="No","WEIGHT_TOTAL_INVALID",IF(OR(M62="No",N62="Not tested"),"SENSITIVITY_NOT_TESTED",IF(N62="Yes","RANKING_UNSTABLE","DECOMPOSABLE_BOUNDED"))))))))))))))))</f>
      </c>
      <c r="W62" s="62" t="str">
        <f>IF(V62="","",IF(V62="DECOMPOSABLE_BOUNDED","Use the score as one decision aid with the recorded model version, limitations and reopen condition.",IF(V62="MODEL_PURPOSE_UNSUPPORTED","Describe the model as a score or index unless predictive calibration is separately established.",IF(V62="INPUTS_NOT_VISIBLE","Use the current total only as a prompt for model reconstruction.",IF(V62="EVIDENCE_STATES_NOT_DISCLOSED","Use the current total only as a prompt for model reconstruction.",IF(V62="MISSING_DATA_TREATMENT_UNSAFE","State that the score is incomplete and identify the affected inputs.",IF(V62="CRITICAL_GATE_FAILED_OR_MISSING","Report the total only beside the failed or missing gate.",IF(V62="GATE_CONTRACT_NOT_DEFINED","Report the total only beside the failed or missing gate.",IF(V62="COMPENSATION_RULE_UNSAFE","Report the total only beside the failed or missing gate.",IF(V62="WEIGHT_RATIONALE_MISSING","Describe the baseline result as provisional and disclose the decisive assumptions.",IF(V62="WEIGHT_TOTAL_INVALID","Describe the baseline result as provisional and disclose the decisive assumptions.",IF(V62="SENSITIVITY_NOT_TESTED","Describe the baseline result as provisional and disclose the decisive assumptions.",IF(V62="RANKING_UNSTABLE","Describe the baseline result as provisional and disclose the decisive assumptions.",IF(V62="CONTRADICTION_REVIEW_REQUIRED","Preserve the score as provisional beside the contradiction.",IF(V62="REQUIRED_TEXT_MISSING","Complete the missing record.",IF(V62="INVALID_CONTROLLED_INPUT","Use only the controlled vocabulary.",IF(V62="INVALID_CRITERION_INPUT","Use the register only to identify and correct the invalid criteria.","")))))))))))))))))</f>
      </c>
      <c r="X62" s="62" t="str">
        <f>IF(V62="","",IF(V62="DECOMPOSABLE_BOUNDED","Do not present the total as evidence, certainty, probability or an automatic instruction.",IF(V62="MODEL_PURPOSE_UNSUPPORTED","Do not present the total as the probability of winning, failure or market response.",IF(V62="INPUTS_NOT_VISIBLE","Do not rank, allocate, approve or claim probability from the current score.",IF(V62="EVIDENCE_STATES_NOT_DISCLOSED","Do not rank, allocate, approve or claim probability from the current score.",IF(V62="MISSING_DATA_TREATMENT_UNSAFE","Do not replace missing knowledge with a neutral-looking number.",IF(V62="CRITICAL_GATE_FAILED_OR_MISSING","Do not let the weighted average override the critical condition.",IF(V62="GATE_CONTRACT_NOT_DEFINED","Do not let the weighted average override the critical condition.",IF(V62="COMPENSATION_RULE_UNSAFE","Do not let the weighted average override the critical condition.",IF(V62="WEIGHT_RATIONALE_MISSING","Do not treat the ranking as robust or use extra decimals to imply stability.",IF(V62="WEIGHT_TOTAL_INVALID","Do not treat the ranking as robust or use extra decimals to imply stability.",IF(V62="SENSITIVITY_NOT_TESTED","Do not treat the ranking as robust or use extra decimals to imply stability.",IF(V62="RANKING_UNSTABLE","Do not treat the ranking as robust or use extra decimals to imply stability.",IF(V62="CONTRADICTION_REVIEW_REQUIRED","Do not hide disagreement inside an average.",IF(V62="REQUIRED_TEXT_MISSING","Do not use a score without a meaningful decision, owner and reviewer.",IF(V62="INVALID_CONTROLLED_INPUT","Do not interpret outputs generated from unsupported categories.",IF(V62="INVALID_CRITERION_INPUT","Do not calculate, compare or interpret a model that contains invalid criterion inputs.","")))))))))))))))))</f>
      </c>
      <c r="Y62" s="62" t="str">
        <f>IF(V62="","",IF(V62="DECOMPOSABLE_BOUNDED","Proceed with the bounded interpretation and preserve the component record.",IF(V62="MODEL_PURPOSE_UNSUPPORTED","Use a validated predictive model or change the score purpose.",IF(V62="INPUTS_NOT_VISIBLE","Decompose and reconstruct the model before use.",IF(V62="EVIDENCE_STATES_NOT_DISCLOSED","Apply “Observed, Inferred and Unresolved Evidence” to every active input.",IF(V62="MISSING_DATA_TREATMENT_UNSAFE","Correct the treatment, obtain evidence or report a bounded range.",IF(V62="CRITICAL_GATE_FAILED_OR_MISSING","Define or resolve the veto, floor or cap before interpreting the total.",IF(V62="GATE_CONTRACT_NOT_DEFINED","Define or resolve the veto, floor or cap before interpreting the total.",IF(V62="COMPENSATION_RULE_UNSAFE","Define or resolve the veto, floor or cap before interpreting the total.",IF(V62="WEIGHT_RATIONALE_MISSING","Run and record the required sensitivity scenarios before acting.",IF(V62="WEIGHT_TOTAL_INVALID","Correct the active denominator and rerun the model.",IF(V62="SENSITIVITY_NOT_TESTED","Run and record the required sensitivity scenarios before acting.",IF(V62="RANKING_UNSTABLE","Treat the result as unstable and resolve the decisive assumptions.",IF(V62="CONTRADICTION_REVIEW_REQUIRED","Apply “How to Handle Contradictory Competitor Evidence” before final interpretation.",IF(V62="REQUIRED_TEXT_MISSING","Replace placeholders with the exact record.",IF(V62="INVALID_CONTROLLED_INPUT","Correct the invalid controlled input.",IF(V62="INVALID_CRITERION_INPUT","Correct the invalid criterion values; then recalculate the model and its active denominator.","")))))))))))))))))</f>
      </c>
      <c r="Z62" s="62" t="str">
        <f>IF(U62="","","SERPIFAI Score Integrity Method v1.0.0")</f>
      </c>
      <c r="AA62" s="85" t="str">
        <f>IF(AND(A62="",B62=""),"",IF(B62="","No",IF(OR(LOWER(TRIM(B62))="n/a",LOWER(TRIM(B62))="na",LOWER(TRIM(B62))="none",LOWER(TRIM(B62))="unknown",LOWER(TRIM(B62))="tbd",LOWER(TRIM(B62))="todo",LOWER(TRIM(B62))="placeholder",LOWER(TRIM(B62))="test",LOWER(TRIM(B62))="xxx",LOWER(TRIM(B62))="xx",LOWER(TRIM(B62))="x",LOWER(TRIM(B62))="-",LOWER(TRIM(B62))="--",LOWER(TRIM(B62))="---",LOWER(TRIM(B62))=".",LOWER(TRIM(B62))="..",LOWER(TRIM(B62))="...",LOWER(TRIM(B62))="?"),"No","Yes")))</f>
      </c>
      <c r="AB62" s="85" t="str">
        <f>IF(AND(A62="",B62=""),"",IF(OR(C62="Describe",C62="Rank",C62="Screen",C62="Prioritise",C62="Trigger review",C62="Allocate resources",C62="Enforce a gate",C62="Estimate probability"),"Yes","No"))</f>
      </c>
      <c r="AC62" s="85" t="str">
        <f>IF(AND(A62="",B62=""),"",IF(OR(E62="Yes",E62="No"),"Yes","No"))</f>
      </c>
      <c r="AD62" s="85" t="str">
        <f>IF(AND(A62="",B62=""),"",IF(OR(F62="Yes",F62="No"),"Yes","No"))</f>
      </c>
      <c r="AE62" s="85" t="str">
        <f>IF(AND(A62="",B62=""),"",IF(OR(G62="Yes",G62="No"),"Yes","No"))</f>
      </c>
      <c r="AF62" s="85" t="str">
        <f>IF(AND(A62="",B62=""),"",IF(OR(H62="Yes",H62="No"),"Yes","No"))</f>
      </c>
      <c r="AG62" s="85" t="str">
        <f>IF(AND(A62="",B62=""),"",IF(ABS(I62-100)&lt;0.0001,"Yes","No"))</f>
      </c>
      <c r="AH62" s="85" t="str">
        <f>IF(AND(A62="",B62=""),"",IF(OR(J62="Yes",J62="No",J62="Not applicable"),"Yes","No"))</f>
      </c>
      <c r="AI62" s="85" t="str">
        <f>IF(AND(A62="",B62=""),"",IF(OR(K62="Yes",K62="No"),"Yes","No"))</f>
      </c>
      <c r="AJ62" s="85" t="str">
        <f>IF(AND(A62="",B62=""),"",IF(OR(L62="Yes",L62="No",L62="Not applicable"),"Yes","No"))</f>
      </c>
      <c r="AK62" s="85" t="str">
        <f>IF(AND(A62="",B62=""),"",IF(OR(M62="Yes",M62="No"),"Yes","No"))</f>
      </c>
      <c r="AL62" s="85" t="str">
        <f>IF(AND(A62="",B62=""),"",IF(OR(N62="Yes",N62="No",N62="Not tested"),"Yes","No"))</f>
      </c>
      <c r="AM62" s="85" t="str">
        <f>IF(AND(A62="",B62=""),"",IF(OR(O62="Yes",O62="No"),"Yes","No"))</f>
      </c>
      <c r="AN62" s="85" t="str">
        <f>IF(AND(A62="",B62=""),"",IF(P62="","No",IF(OR(LOWER(TRIM(P62))="n/a",LOWER(TRIM(P62))="na",LOWER(TRIM(P62))="none",LOWER(TRIM(P62))="unknown",LOWER(TRIM(P62))="tbd",LOWER(TRIM(P62))="todo",LOWER(TRIM(P62))="placeholder",LOWER(TRIM(P62))="test",LOWER(TRIM(P62))="xxx",LOWER(TRIM(P62))="xx",LOWER(TRIM(P62))="x",LOWER(TRIM(P62))="-",LOWER(TRIM(P62))="--",LOWER(TRIM(P62))="---",LOWER(TRIM(P62))=".",LOWER(TRIM(P62))="..",LOWER(TRIM(P62))="...",LOWER(TRIM(P62))="?"),"No","Yes")))</f>
      </c>
      <c r="AO62" s="85" t="str">
        <f>IF(AND(A62="",B62=""),"",IF(Q62="","No",IF(OR(LOWER(TRIM(Q62))="n/a",LOWER(TRIM(Q62))="na",LOWER(TRIM(Q62))="none",LOWER(TRIM(Q62))="unknown",LOWER(TRIM(Q62))="tbd",LOWER(TRIM(Q62))="todo",LOWER(TRIM(Q62))="placeholder",LOWER(TRIM(Q62))="test",LOWER(TRIM(Q62))="xxx",LOWER(TRIM(Q62))="xx",LOWER(TRIM(Q62))="x",LOWER(TRIM(Q62))="-",LOWER(TRIM(Q62))="--",LOWER(TRIM(Q62))="---",LOWER(TRIM(Q62))=".",LOWER(TRIM(Q62))="..",LOWER(TRIM(Q62))="...",LOWER(TRIM(Q62))="?"),"No","Yes")))</f>
      </c>
      <c r="AP62" s="85" t="str">
        <f>IF(AND(A62="",B62=""),"",IF(OR(S62="Approved by the recorded reviewer",S62="Not approved"),"Yes","No"))</f>
      </c>
      <c r="AQ62" s="85" t="str">
        <f>IF(AND(A62="",B62=""),"",IF(K62="Yes","CRITICAL_GATE_FAILED_OR_MISSING",IF(J62="No","GATE_CONTRACT_NOT_DEFINED","COMPENSATION_RULE_UNSAFE")))</f>
      </c>
      <c r="AR62" s="85" t="str">
        <f>IF(AND(A62="",B62=""),"",IF(H62="No","WEIGHT_RATIONALE_MISSING",IF(AG62="No","WEIGHT_TOTAL_INVALID",IF(OR(M62="No",N62="Not tested"),"SENSITIVITY_NOT_TESTED","RANKING_UNSTABLE"))))</f>
      </c>
      <c r="AS62" s="85" t="str">
        <f>IF(AND(A62="",B62=""),"",IF(OR(AB62="No",AC62="No",AD62="No",AE62="No",AF62="No",AH62="No",AI62="No",AJ62="No",AK62="No",AL62="No",AM62="No",AP62="No"),"INVALID_CONTROLLED_INPUT",IF(OR(AA62="No",AN62="No",AO62="No"),"REQUIRED_TEXT_MISSING",IF(C62="Estimate probability","MODEL_PURPOSE_UNSUPPORTED",IF(O62="Yes","CONTRADICTION_REVIEW_REQUIRED",IF(E62="No","INPUTS_NOT_VISIBLE","EVIDENCE_STATES_NOT_DISCLOSED"))))))</f>
      </c>
      <c r="AT62" t="str">
        <f>IF(A62="","",COUNTIFS('Criteria Register'!$A$4:$A$504,A62,'Criteria Register'!$X$4:$X$504,"INVALID_CONTROLLED_INPUT")+COUNTIFS('Criteria Register'!$A$4:$A$504,A62,'Criteria Register'!$N$4:$N$504,"Invalid",'Criteria Register'!$X$4:$X$504,"VALID"))</f>
      </c>
      <c r="AU62" t="str">
        <f>IF(A62="","",COUNTIFS('Criteria Register'!$A$4:$A$504,A62,'Criteria Register'!$P$4:$P$504,"&lt;&gt;None",'Criteria Register'!$R$4:$R$504,"No",'Criteria Register'!$X$4:$X$504,"VALID"))</f>
      </c>
      <c r="AV62" t="str">
        <f>IF(A62="","",COUNTIFS('Criteria Register'!$A$4:$A$504,A62,'Criteria Register'!$S$4:$S$504,"Open",'Criteria Register'!$X$4:$X$504,"VALID"))</f>
      </c>
    </row>
    <row r="63">
      <c r="A63" s="93"/>
      <c r="B63" s="93"/>
      <c r="C63" s="93"/>
      <c r="D63" s="93"/>
      <c r="E63" s="93"/>
      <c r="F63" s="93"/>
      <c r="G63" s="93"/>
      <c r="H63" s="93"/>
      <c r="I63" s="74" t="str">
        <f>IF(A63="","",SUMIFS('Criteria Register'!$I$4:$I$504,'Criteria Register'!$A$4:$A$504,A63,'Criteria Register'!$X$4:$X$504,"VALID",'Criteria Register'!$N$4:$N$504,"&lt;&gt;Not applicable",'Criteria Register'!$N$4:$N$504,"&lt;&gt;Excluded with rationale",'Criteria Register'!$N$4:$N$504,"&lt;&gt;Invalid"))</f>
      </c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62" t="str">
        <f>IF(V63="","",IF(V63="DECOMPOSABLE_BOUNDED","Decomposable and bounded",IF(V63="MODEL_PURPOSE_UNSUPPORTED","Score not decision-ready",IF(V63="INPUTS_NOT_VISIBLE","Score not decision-ready",IF(V63="EVIDENCE_STATES_NOT_DISCLOSED","Score not decision-ready",IF(V63="MISSING_DATA_TREATMENT_UNSAFE","Missing-data treatment unsafe",IF(V63="CRITICAL_GATE_FAILED_OR_MISSING","Critical gate missing",IF(V63="GATE_CONTRACT_NOT_DEFINED","Critical gate missing",IF(V63="COMPENSATION_RULE_UNSAFE","Critical gate missing",IF(V63="WEIGHT_RATIONALE_MISSING","Sensitivity review required",IF(V63="WEIGHT_TOTAL_INVALID","Sensitivity review required",IF(V63="SENSITIVITY_NOT_TESTED","Sensitivity review required",IF(V63="RANKING_UNSTABLE","Sensitivity review required",IF(V63="CONTRADICTION_REVIEW_REQUIRED","Score not decision-ready",IF(V63="REQUIRED_TEXT_MISSING","Score not decision-ready",IF(V63="INVALID_CONTROLLED_INPUT","Score not decision-ready",IF(V63="INVALID_CRITERION_INPUT","Score not decision-ready","")))))))))))))))))</f>
      </c>
      <c r="V63" s="62" t="str">
        <f>IF(AND(A63="",B63=""),"",IF(OR(AB63="No",AC63="No",AD63="No",AE63="No",AF63="No",AH63="No",AI63="No",AJ63="No",AK63="No",AL63="No",AM63="No",AP63="No"),"INVALID_CONTROLLED_INPUT",IF(OR(AA63="No",AN63="No",AO63="No"),"REQUIRED_TEXT_MISSING",IF(AT63&gt;0,"INVALID_CRITERION_INPUT",IF(C63="Estimate probability","MODEL_PURPOSE_UNSUPPORTED",IF(OR(O63="Yes",AV63&gt;0),"CONTRADICTION_REVIEW_REQUIRED",IF(G63="No","MISSING_DATA_TREATMENT_UNSAFE",IF(OR(K63="Yes",AU63&gt;0),"CRITICAL_GATE_FAILED_OR_MISSING",IF(J63="No","GATE_CONTRACT_NOT_DEFINED",IF(L63="Yes","COMPENSATION_RULE_UNSAFE",IF(E63="No","INPUTS_NOT_VISIBLE",IF(F63="No","EVIDENCE_STATES_NOT_DISCLOSED",IF(H63="No","WEIGHT_RATIONALE_MISSING",IF(AG63="No","WEIGHT_TOTAL_INVALID",IF(OR(M63="No",N63="Not tested"),"SENSITIVITY_NOT_TESTED",IF(N63="Yes","RANKING_UNSTABLE","DECOMPOSABLE_BOUNDED"))))))))))))))))</f>
      </c>
      <c r="W63" s="62" t="str">
        <f>IF(V63="","",IF(V63="DECOMPOSABLE_BOUNDED","Use the score as one decision aid with the recorded model version, limitations and reopen condition.",IF(V63="MODEL_PURPOSE_UNSUPPORTED","Describe the model as a score or index unless predictive calibration is separately established.",IF(V63="INPUTS_NOT_VISIBLE","Use the current total only as a prompt for model reconstruction.",IF(V63="EVIDENCE_STATES_NOT_DISCLOSED","Use the current total only as a prompt for model reconstruction.",IF(V63="MISSING_DATA_TREATMENT_UNSAFE","State that the score is incomplete and identify the affected inputs.",IF(V63="CRITICAL_GATE_FAILED_OR_MISSING","Report the total only beside the failed or missing gate.",IF(V63="GATE_CONTRACT_NOT_DEFINED","Report the total only beside the failed or missing gate.",IF(V63="COMPENSATION_RULE_UNSAFE","Report the total only beside the failed or missing gate.",IF(V63="WEIGHT_RATIONALE_MISSING","Describe the baseline result as provisional and disclose the decisive assumptions.",IF(V63="WEIGHT_TOTAL_INVALID","Describe the baseline result as provisional and disclose the decisive assumptions.",IF(V63="SENSITIVITY_NOT_TESTED","Describe the baseline result as provisional and disclose the decisive assumptions.",IF(V63="RANKING_UNSTABLE","Describe the baseline result as provisional and disclose the decisive assumptions.",IF(V63="CONTRADICTION_REVIEW_REQUIRED","Preserve the score as provisional beside the contradiction.",IF(V63="REQUIRED_TEXT_MISSING","Complete the missing record.",IF(V63="INVALID_CONTROLLED_INPUT","Use only the controlled vocabulary.",IF(V63="INVALID_CRITERION_INPUT","Use the register only to identify and correct the invalid criteria.","")))))))))))))))))</f>
      </c>
      <c r="X63" s="62" t="str">
        <f>IF(V63="","",IF(V63="DECOMPOSABLE_BOUNDED","Do not present the total as evidence, certainty, probability or an automatic instruction.",IF(V63="MODEL_PURPOSE_UNSUPPORTED","Do not present the total as the probability of winning, failure or market response.",IF(V63="INPUTS_NOT_VISIBLE","Do not rank, allocate, approve or claim probability from the current score.",IF(V63="EVIDENCE_STATES_NOT_DISCLOSED","Do not rank, allocate, approve or claim probability from the current score.",IF(V63="MISSING_DATA_TREATMENT_UNSAFE","Do not replace missing knowledge with a neutral-looking number.",IF(V63="CRITICAL_GATE_FAILED_OR_MISSING","Do not let the weighted average override the critical condition.",IF(V63="GATE_CONTRACT_NOT_DEFINED","Do not let the weighted average override the critical condition.",IF(V63="COMPENSATION_RULE_UNSAFE","Do not let the weighted average override the critical condition.",IF(V63="WEIGHT_RATIONALE_MISSING","Do not treat the ranking as robust or use extra decimals to imply stability.",IF(V63="WEIGHT_TOTAL_INVALID","Do not treat the ranking as robust or use extra decimals to imply stability.",IF(V63="SENSITIVITY_NOT_TESTED","Do not treat the ranking as robust or use extra decimals to imply stability.",IF(V63="RANKING_UNSTABLE","Do not treat the ranking as robust or use extra decimals to imply stability.",IF(V63="CONTRADICTION_REVIEW_REQUIRED","Do not hide disagreement inside an average.",IF(V63="REQUIRED_TEXT_MISSING","Do not use a score without a meaningful decision, owner and reviewer.",IF(V63="INVALID_CONTROLLED_INPUT","Do not interpret outputs generated from unsupported categories.",IF(V63="INVALID_CRITERION_INPUT","Do not calculate, compare or interpret a model that contains invalid criterion inputs.","")))))))))))))))))</f>
      </c>
      <c r="Y63" s="62" t="str">
        <f>IF(V63="","",IF(V63="DECOMPOSABLE_BOUNDED","Proceed with the bounded interpretation and preserve the component record.",IF(V63="MODEL_PURPOSE_UNSUPPORTED","Use a validated predictive model or change the score purpose.",IF(V63="INPUTS_NOT_VISIBLE","Decompose and reconstruct the model before use.",IF(V63="EVIDENCE_STATES_NOT_DISCLOSED","Apply “Observed, Inferred and Unresolved Evidence” to every active input.",IF(V63="MISSING_DATA_TREATMENT_UNSAFE","Correct the treatment, obtain evidence or report a bounded range.",IF(V63="CRITICAL_GATE_FAILED_OR_MISSING","Define or resolve the veto, floor or cap before interpreting the total.",IF(V63="GATE_CONTRACT_NOT_DEFINED","Define or resolve the veto, floor or cap before interpreting the total.",IF(V63="COMPENSATION_RULE_UNSAFE","Define or resolve the veto, floor or cap before interpreting the total.",IF(V63="WEIGHT_RATIONALE_MISSING","Run and record the required sensitivity scenarios before acting.",IF(V63="WEIGHT_TOTAL_INVALID","Correct the active denominator and rerun the model.",IF(V63="SENSITIVITY_NOT_TESTED","Run and record the required sensitivity scenarios before acting.",IF(V63="RANKING_UNSTABLE","Treat the result as unstable and resolve the decisive assumptions.",IF(V63="CONTRADICTION_REVIEW_REQUIRED","Apply “How to Handle Contradictory Competitor Evidence” before final interpretation.",IF(V63="REQUIRED_TEXT_MISSING","Replace placeholders with the exact record.",IF(V63="INVALID_CONTROLLED_INPUT","Correct the invalid controlled input.",IF(V63="INVALID_CRITERION_INPUT","Correct the invalid criterion values; then recalculate the model and its active denominator.","")))))))))))))))))</f>
      </c>
      <c r="Z63" s="62" t="str">
        <f>IF(U63="","","SERPIFAI Score Integrity Method v1.0.0")</f>
      </c>
      <c r="AA63" s="85" t="str">
        <f>IF(AND(A63="",B63=""),"",IF(B63="","No",IF(OR(LOWER(TRIM(B63))="n/a",LOWER(TRIM(B63))="na",LOWER(TRIM(B63))="none",LOWER(TRIM(B63))="unknown",LOWER(TRIM(B63))="tbd",LOWER(TRIM(B63))="todo",LOWER(TRIM(B63))="placeholder",LOWER(TRIM(B63))="test",LOWER(TRIM(B63))="xxx",LOWER(TRIM(B63))="xx",LOWER(TRIM(B63))="x",LOWER(TRIM(B63))="-",LOWER(TRIM(B63))="--",LOWER(TRIM(B63))="---",LOWER(TRIM(B63))=".",LOWER(TRIM(B63))="..",LOWER(TRIM(B63))="...",LOWER(TRIM(B63))="?"),"No","Yes")))</f>
      </c>
      <c r="AB63" s="85" t="str">
        <f>IF(AND(A63="",B63=""),"",IF(OR(C63="Describe",C63="Rank",C63="Screen",C63="Prioritise",C63="Trigger review",C63="Allocate resources",C63="Enforce a gate",C63="Estimate probability"),"Yes","No"))</f>
      </c>
      <c r="AC63" s="85" t="str">
        <f>IF(AND(A63="",B63=""),"",IF(OR(E63="Yes",E63="No"),"Yes","No"))</f>
      </c>
      <c r="AD63" s="85" t="str">
        <f>IF(AND(A63="",B63=""),"",IF(OR(F63="Yes",F63="No"),"Yes","No"))</f>
      </c>
      <c r="AE63" s="85" t="str">
        <f>IF(AND(A63="",B63=""),"",IF(OR(G63="Yes",G63="No"),"Yes","No"))</f>
      </c>
      <c r="AF63" s="85" t="str">
        <f>IF(AND(A63="",B63=""),"",IF(OR(H63="Yes",H63="No"),"Yes","No"))</f>
      </c>
      <c r="AG63" s="85" t="str">
        <f>IF(AND(A63="",B63=""),"",IF(ABS(I63-100)&lt;0.0001,"Yes","No"))</f>
      </c>
      <c r="AH63" s="85" t="str">
        <f>IF(AND(A63="",B63=""),"",IF(OR(J63="Yes",J63="No",J63="Not applicable"),"Yes","No"))</f>
      </c>
      <c r="AI63" s="85" t="str">
        <f>IF(AND(A63="",B63=""),"",IF(OR(K63="Yes",K63="No"),"Yes","No"))</f>
      </c>
      <c r="AJ63" s="85" t="str">
        <f>IF(AND(A63="",B63=""),"",IF(OR(L63="Yes",L63="No",L63="Not applicable"),"Yes","No"))</f>
      </c>
      <c r="AK63" s="85" t="str">
        <f>IF(AND(A63="",B63=""),"",IF(OR(M63="Yes",M63="No"),"Yes","No"))</f>
      </c>
      <c r="AL63" s="85" t="str">
        <f>IF(AND(A63="",B63=""),"",IF(OR(N63="Yes",N63="No",N63="Not tested"),"Yes","No"))</f>
      </c>
      <c r="AM63" s="85" t="str">
        <f>IF(AND(A63="",B63=""),"",IF(OR(O63="Yes",O63="No"),"Yes","No"))</f>
      </c>
      <c r="AN63" s="85" t="str">
        <f>IF(AND(A63="",B63=""),"",IF(P63="","No",IF(OR(LOWER(TRIM(P63))="n/a",LOWER(TRIM(P63))="na",LOWER(TRIM(P63))="none",LOWER(TRIM(P63))="unknown",LOWER(TRIM(P63))="tbd",LOWER(TRIM(P63))="todo",LOWER(TRIM(P63))="placeholder",LOWER(TRIM(P63))="test",LOWER(TRIM(P63))="xxx",LOWER(TRIM(P63))="xx",LOWER(TRIM(P63))="x",LOWER(TRIM(P63))="-",LOWER(TRIM(P63))="--",LOWER(TRIM(P63))="---",LOWER(TRIM(P63))=".",LOWER(TRIM(P63))="..",LOWER(TRIM(P63))="...",LOWER(TRIM(P63))="?"),"No","Yes")))</f>
      </c>
      <c r="AO63" s="85" t="str">
        <f>IF(AND(A63="",B63=""),"",IF(Q63="","No",IF(OR(LOWER(TRIM(Q63))="n/a",LOWER(TRIM(Q63))="na",LOWER(TRIM(Q63))="none",LOWER(TRIM(Q63))="unknown",LOWER(TRIM(Q63))="tbd",LOWER(TRIM(Q63))="todo",LOWER(TRIM(Q63))="placeholder",LOWER(TRIM(Q63))="test",LOWER(TRIM(Q63))="xxx",LOWER(TRIM(Q63))="xx",LOWER(TRIM(Q63))="x",LOWER(TRIM(Q63))="-",LOWER(TRIM(Q63))="--",LOWER(TRIM(Q63))="---",LOWER(TRIM(Q63))=".",LOWER(TRIM(Q63))="..",LOWER(TRIM(Q63))="...",LOWER(TRIM(Q63))="?"),"No","Yes")))</f>
      </c>
      <c r="AP63" s="85" t="str">
        <f>IF(AND(A63="",B63=""),"",IF(OR(S63="Approved by the recorded reviewer",S63="Not approved"),"Yes","No"))</f>
      </c>
      <c r="AQ63" s="85" t="str">
        <f>IF(AND(A63="",B63=""),"",IF(K63="Yes","CRITICAL_GATE_FAILED_OR_MISSING",IF(J63="No","GATE_CONTRACT_NOT_DEFINED","COMPENSATION_RULE_UNSAFE")))</f>
      </c>
      <c r="AR63" s="85" t="str">
        <f>IF(AND(A63="",B63=""),"",IF(H63="No","WEIGHT_RATIONALE_MISSING",IF(AG63="No","WEIGHT_TOTAL_INVALID",IF(OR(M63="No",N63="Not tested"),"SENSITIVITY_NOT_TESTED","RANKING_UNSTABLE"))))</f>
      </c>
      <c r="AS63" s="85" t="str">
        <f>IF(AND(A63="",B63=""),"",IF(OR(AB63="No",AC63="No",AD63="No",AE63="No",AF63="No",AH63="No",AI63="No",AJ63="No",AK63="No",AL63="No",AM63="No",AP63="No"),"INVALID_CONTROLLED_INPUT",IF(OR(AA63="No",AN63="No",AO63="No"),"REQUIRED_TEXT_MISSING",IF(C63="Estimate probability","MODEL_PURPOSE_UNSUPPORTED",IF(O63="Yes","CONTRADICTION_REVIEW_REQUIRED",IF(E63="No","INPUTS_NOT_VISIBLE","EVIDENCE_STATES_NOT_DISCLOSED"))))))</f>
      </c>
      <c r="AT63" t="str">
        <f>IF(A63="","",COUNTIFS('Criteria Register'!$A$4:$A$504,A63,'Criteria Register'!$X$4:$X$504,"INVALID_CONTROLLED_INPUT")+COUNTIFS('Criteria Register'!$A$4:$A$504,A63,'Criteria Register'!$N$4:$N$504,"Invalid",'Criteria Register'!$X$4:$X$504,"VALID"))</f>
      </c>
      <c r="AU63" t="str">
        <f>IF(A63="","",COUNTIFS('Criteria Register'!$A$4:$A$504,A63,'Criteria Register'!$P$4:$P$504,"&lt;&gt;None",'Criteria Register'!$R$4:$R$504,"No",'Criteria Register'!$X$4:$X$504,"VALID"))</f>
      </c>
      <c r="AV63" t="str">
        <f>IF(A63="","",COUNTIFS('Criteria Register'!$A$4:$A$504,A63,'Criteria Register'!$S$4:$S$504,"Open",'Criteria Register'!$X$4:$X$504,"VALID"))</f>
      </c>
    </row>
    <row r="64">
      <c r="A64" s="93"/>
      <c r="B64" s="93"/>
      <c r="C64" s="93"/>
      <c r="D64" s="93"/>
      <c r="E64" s="93"/>
      <c r="F64" s="93"/>
      <c r="G64" s="93"/>
      <c r="H64" s="93"/>
      <c r="I64" s="74" t="str">
        <f>IF(A64="","",SUMIFS('Criteria Register'!$I$4:$I$504,'Criteria Register'!$A$4:$A$504,A64,'Criteria Register'!$X$4:$X$504,"VALID",'Criteria Register'!$N$4:$N$504,"&lt;&gt;Not applicable",'Criteria Register'!$N$4:$N$504,"&lt;&gt;Excluded with rationale",'Criteria Register'!$N$4:$N$504,"&lt;&gt;Invalid"))</f>
      </c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62" t="str">
        <f>IF(V64="","",IF(V64="DECOMPOSABLE_BOUNDED","Decomposable and bounded",IF(V64="MODEL_PURPOSE_UNSUPPORTED","Score not decision-ready",IF(V64="INPUTS_NOT_VISIBLE","Score not decision-ready",IF(V64="EVIDENCE_STATES_NOT_DISCLOSED","Score not decision-ready",IF(V64="MISSING_DATA_TREATMENT_UNSAFE","Missing-data treatment unsafe",IF(V64="CRITICAL_GATE_FAILED_OR_MISSING","Critical gate missing",IF(V64="GATE_CONTRACT_NOT_DEFINED","Critical gate missing",IF(V64="COMPENSATION_RULE_UNSAFE","Critical gate missing",IF(V64="WEIGHT_RATIONALE_MISSING","Sensitivity review required",IF(V64="WEIGHT_TOTAL_INVALID","Sensitivity review required",IF(V64="SENSITIVITY_NOT_TESTED","Sensitivity review required",IF(V64="RANKING_UNSTABLE","Sensitivity review required",IF(V64="CONTRADICTION_REVIEW_REQUIRED","Score not decision-ready",IF(V64="REQUIRED_TEXT_MISSING","Score not decision-ready",IF(V64="INVALID_CONTROLLED_INPUT","Score not decision-ready",IF(V64="INVALID_CRITERION_INPUT","Score not decision-ready","")))))))))))))))))</f>
      </c>
      <c r="V64" s="62" t="str">
        <f>IF(AND(A64="",B64=""),"",IF(OR(AB64="No",AC64="No",AD64="No",AE64="No",AF64="No",AH64="No",AI64="No",AJ64="No",AK64="No",AL64="No",AM64="No",AP64="No"),"INVALID_CONTROLLED_INPUT",IF(OR(AA64="No",AN64="No",AO64="No"),"REQUIRED_TEXT_MISSING",IF(AT64&gt;0,"INVALID_CRITERION_INPUT",IF(C64="Estimate probability","MODEL_PURPOSE_UNSUPPORTED",IF(OR(O64="Yes",AV64&gt;0),"CONTRADICTION_REVIEW_REQUIRED",IF(G64="No","MISSING_DATA_TREATMENT_UNSAFE",IF(OR(K64="Yes",AU64&gt;0),"CRITICAL_GATE_FAILED_OR_MISSING",IF(J64="No","GATE_CONTRACT_NOT_DEFINED",IF(L64="Yes","COMPENSATION_RULE_UNSAFE",IF(E64="No","INPUTS_NOT_VISIBLE",IF(F64="No","EVIDENCE_STATES_NOT_DISCLOSED",IF(H64="No","WEIGHT_RATIONALE_MISSING",IF(AG64="No","WEIGHT_TOTAL_INVALID",IF(OR(M64="No",N64="Not tested"),"SENSITIVITY_NOT_TESTED",IF(N64="Yes","RANKING_UNSTABLE","DECOMPOSABLE_BOUNDED"))))))))))))))))</f>
      </c>
      <c r="W64" s="62" t="str">
        <f>IF(V64="","",IF(V64="DECOMPOSABLE_BOUNDED","Use the score as one decision aid with the recorded model version, limitations and reopen condition.",IF(V64="MODEL_PURPOSE_UNSUPPORTED","Describe the model as a score or index unless predictive calibration is separately established.",IF(V64="INPUTS_NOT_VISIBLE","Use the current total only as a prompt for model reconstruction.",IF(V64="EVIDENCE_STATES_NOT_DISCLOSED","Use the current total only as a prompt for model reconstruction.",IF(V64="MISSING_DATA_TREATMENT_UNSAFE","State that the score is incomplete and identify the affected inputs.",IF(V64="CRITICAL_GATE_FAILED_OR_MISSING","Report the total only beside the failed or missing gate.",IF(V64="GATE_CONTRACT_NOT_DEFINED","Report the total only beside the failed or missing gate.",IF(V64="COMPENSATION_RULE_UNSAFE","Report the total only beside the failed or missing gate.",IF(V64="WEIGHT_RATIONALE_MISSING","Describe the baseline result as provisional and disclose the decisive assumptions.",IF(V64="WEIGHT_TOTAL_INVALID","Describe the baseline result as provisional and disclose the decisive assumptions.",IF(V64="SENSITIVITY_NOT_TESTED","Describe the baseline result as provisional and disclose the decisive assumptions.",IF(V64="RANKING_UNSTABLE","Describe the baseline result as provisional and disclose the decisive assumptions.",IF(V64="CONTRADICTION_REVIEW_REQUIRED","Preserve the score as provisional beside the contradiction.",IF(V64="REQUIRED_TEXT_MISSING","Complete the missing record.",IF(V64="INVALID_CONTROLLED_INPUT","Use only the controlled vocabulary.",IF(V64="INVALID_CRITERION_INPUT","Use the register only to identify and correct the invalid criteria.","")))))))))))))))))</f>
      </c>
      <c r="X64" s="62" t="str">
        <f>IF(V64="","",IF(V64="DECOMPOSABLE_BOUNDED","Do not present the total as evidence, certainty, probability or an automatic instruction.",IF(V64="MODEL_PURPOSE_UNSUPPORTED","Do not present the total as the probability of winning, failure or market response.",IF(V64="INPUTS_NOT_VISIBLE","Do not rank, allocate, approve or claim probability from the current score.",IF(V64="EVIDENCE_STATES_NOT_DISCLOSED","Do not rank, allocate, approve or claim probability from the current score.",IF(V64="MISSING_DATA_TREATMENT_UNSAFE","Do not replace missing knowledge with a neutral-looking number.",IF(V64="CRITICAL_GATE_FAILED_OR_MISSING","Do not let the weighted average override the critical condition.",IF(V64="GATE_CONTRACT_NOT_DEFINED","Do not let the weighted average override the critical condition.",IF(V64="COMPENSATION_RULE_UNSAFE","Do not let the weighted average override the critical condition.",IF(V64="WEIGHT_RATIONALE_MISSING","Do not treat the ranking as robust or use extra decimals to imply stability.",IF(V64="WEIGHT_TOTAL_INVALID","Do not treat the ranking as robust or use extra decimals to imply stability.",IF(V64="SENSITIVITY_NOT_TESTED","Do not treat the ranking as robust or use extra decimals to imply stability.",IF(V64="RANKING_UNSTABLE","Do not treat the ranking as robust or use extra decimals to imply stability.",IF(V64="CONTRADICTION_REVIEW_REQUIRED","Do not hide disagreement inside an average.",IF(V64="REQUIRED_TEXT_MISSING","Do not use a score without a meaningful decision, owner and reviewer.",IF(V64="INVALID_CONTROLLED_INPUT","Do not interpret outputs generated from unsupported categories.",IF(V64="INVALID_CRITERION_INPUT","Do not calculate, compare or interpret a model that contains invalid criterion inputs.","")))))))))))))))))</f>
      </c>
      <c r="Y64" s="62" t="str">
        <f>IF(V64="","",IF(V64="DECOMPOSABLE_BOUNDED","Proceed with the bounded interpretation and preserve the component record.",IF(V64="MODEL_PURPOSE_UNSUPPORTED","Use a validated predictive model or change the score purpose.",IF(V64="INPUTS_NOT_VISIBLE","Decompose and reconstruct the model before use.",IF(V64="EVIDENCE_STATES_NOT_DISCLOSED","Apply “Observed, Inferred and Unresolved Evidence” to every active input.",IF(V64="MISSING_DATA_TREATMENT_UNSAFE","Correct the treatment, obtain evidence or report a bounded range.",IF(V64="CRITICAL_GATE_FAILED_OR_MISSING","Define or resolve the veto, floor or cap before interpreting the total.",IF(V64="GATE_CONTRACT_NOT_DEFINED","Define or resolve the veto, floor or cap before interpreting the total.",IF(V64="COMPENSATION_RULE_UNSAFE","Define or resolve the veto, floor or cap before interpreting the total.",IF(V64="WEIGHT_RATIONALE_MISSING","Run and record the required sensitivity scenarios before acting.",IF(V64="WEIGHT_TOTAL_INVALID","Correct the active denominator and rerun the model.",IF(V64="SENSITIVITY_NOT_TESTED","Run and record the required sensitivity scenarios before acting.",IF(V64="RANKING_UNSTABLE","Treat the result as unstable and resolve the decisive assumptions.",IF(V64="CONTRADICTION_REVIEW_REQUIRED","Apply “How to Handle Contradictory Competitor Evidence” before final interpretation.",IF(V64="REQUIRED_TEXT_MISSING","Replace placeholders with the exact record.",IF(V64="INVALID_CONTROLLED_INPUT","Correct the invalid controlled input.",IF(V64="INVALID_CRITERION_INPUT","Correct the invalid criterion values; then recalculate the model and its active denominator.","")))))))))))))))))</f>
      </c>
      <c r="Z64" s="62" t="str">
        <f>IF(U64="","","SERPIFAI Score Integrity Method v1.0.0")</f>
      </c>
      <c r="AA64" s="85" t="str">
        <f>IF(AND(A64="",B64=""),"",IF(B64="","No",IF(OR(LOWER(TRIM(B64))="n/a",LOWER(TRIM(B64))="na",LOWER(TRIM(B64))="none",LOWER(TRIM(B64))="unknown",LOWER(TRIM(B64))="tbd",LOWER(TRIM(B64))="todo",LOWER(TRIM(B64))="placeholder",LOWER(TRIM(B64))="test",LOWER(TRIM(B64))="xxx",LOWER(TRIM(B64))="xx",LOWER(TRIM(B64))="x",LOWER(TRIM(B64))="-",LOWER(TRIM(B64))="--",LOWER(TRIM(B64))="---",LOWER(TRIM(B64))=".",LOWER(TRIM(B64))="..",LOWER(TRIM(B64))="...",LOWER(TRIM(B64))="?"),"No","Yes")))</f>
      </c>
      <c r="AB64" s="85" t="str">
        <f>IF(AND(A64="",B64=""),"",IF(OR(C64="Describe",C64="Rank",C64="Screen",C64="Prioritise",C64="Trigger review",C64="Allocate resources",C64="Enforce a gate",C64="Estimate probability"),"Yes","No"))</f>
      </c>
      <c r="AC64" s="85" t="str">
        <f>IF(AND(A64="",B64=""),"",IF(OR(E64="Yes",E64="No"),"Yes","No"))</f>
      </c>
      <c r="AD64" s="85" t="str">
        <f>IF(AND(A64="",B64=""),"",IF(OR(F64="Yes",F64="No"),"Yes","No"))</f>
      </c>
      <c r="AE64" s="85" t="str">
        <f>IF(AND(A64="",B64=""),"",IF(OR(G64="Yes",G64="No"),"Yes","No"))</f>
      </c>
      <c r="AF64" s="85" t="str">
        <f>IF(AND(A64="",B64=""),"",IF(OR(H64="Yes",H64="No"),"Yes","No"))</f>
      </c>
      <c r="AG64" s="85" t="str">
        <f>IF(AND(A64="",B64=""),"",IF(ABS(I64-100)&lt;0.0001,"Yes","No"))</f>
      </c>
      <c r="AH64" s="85" t="str">
        <f>IF(AND(A64="",B64=""),"",IF(OR(J64="Yes",J64="No",J64="Not applicable"),"Yes","No"))</f>
      </c>
      <c r="AI64" s="85" t="str">
        <f>IF(AND(A64="",B64=""),"",IF(OR(K64="Yes",K64="No"),"Yes","No"))</f>
      </c>
      <c r="AJ64" s="85" t="str">
        <f>IF(AND(A64="",B64=""),"",IF(OR(L64="Yes",L64="No",L64="Not applicable"),"Yes","No"))</f>
      </c>
      <c r="AK64" s="85" t="str">
        <f>IF(AND(A64="",B64=""),"",IF(OR(M64="Yes",M64="No"),"Yes","No"))</f>
      </c>
      <c r="AL64" s="85" t="str">
        <f>IF(AND(A64="",B64=""),"",IF(OR(N64="Yes",N64="No",N64="Not tested"),"Yes","No"))</f>
      </c>
      <c r="AM64" s="85" t="str">
        <f>IF(AND(A64="",B64=""),"",IF(OR(O64="Yes",O64="No"),"Yes","No"))</f>
      </c>
      <c r="AN64" s="85" t="str">
        <f>IF(AND(A64="",B64=""),"",IF(P64="","No",IF(OR(LOWER(TRIM(P64))="n/a",LOWER(TRIM(P64))="na",LOWER(TRIM(P64))="none",LOWER(TRIM(P64))="unknown",LOWER(TRIM(P64))="tbd",LOWER(TRIM(P64))="todo",LOWER(TRIM(P64))="placeholder",LOWER(TRIM(P64))="test",LOWER(TRIM(P64))="xxx",LOWER(TRIM(P64))="xx",LOWER(TRIM(P64))="x",LOWER(TRIM(P64))="-",LOWER(TRIM(P64))="--",LOWER(TRIM(P64))="---",LOWER(TRIM(P64))=".",LOWER(TRIM(P64))="..",LOWER(TRIM(P64))="...",LOWER(TRIM(P64))="?"),"No","Yes")))</f>
      </c>
      <c r="AO64" s="85" t="str">
        <f>IF(AND(A64="",B64=""),"",IF(Q64="","No",IF(OR(LOWER(TRIM(Q64))="n/a",LOWER(TRIM(Q64))="na",LOWER(TRIM(Q64))="none",LOWER(TRIM(Q64))="unknown",LOWER(TRIM(Q64))="tbd",LOWER(TRIM(Q64))="todo",LOWER(TRIM(Q64))="placeholder",LOWER(TRIM(Q64))="test",LOWER(TRIM(Q64))="xxx",LOWER(TRIM(Q64))="xx",LOWER(TRIM(Q64))="x",LOWER(TRIM(Q64))="-",LOWER(TRIM(Q64))="--",LOWER(TRIM(Q64))="---",LOWER(TRIM(Q64))=".",LOWER(TRIM(Q64))="..",LOWER(TRIM(Q64))="...",LOWER(TRIM(Q64))="?"),"No","Yes")))</f>
      </c>
      <c r="AP64" s="85" t="str">
        <f>IF(AND(A64="",B64=""),"",IF(OR(S64="Approved by the recorded reviewer",S64="Not approved"),"Yes","No"))</f>
      </c>
      <c r="AQ64" s="85" t="str">
        <f>IF(AND(A64="",B64=""),"",IF(K64="Yes","CRITICAL_GATE_FAILED_OR_MISSING",IF(J64="No","GATE_CONTRACT_NOT_DEFINED","COMPENSATION_RULE_UNSAFE")))</f>
      </c>
      <c r="AR64" s="85" t="str">
        <f>IF(AND(A64="",B64=""),"",IF(H64="No","WEIGHT_RATIONALE_MISSING",IF(AG64="No","WEIGHT_TOTAL_INVALID",IF(OR(M64="No",N64="Not tested"),"SENSITIVITY_NOT_TESTED","RANKING_UNSTABLE"))))</f>
      </c>
      <c r="AS64" s="85" t="str">
        <f>IF(AND(A64="",B64=""),"",IF(OR(AB64="No",AC64="No",AD64="No",AE64="No",AF64="No",AH64="No",AI64="No",AJ64="No",AK64="No",AL64="No",AM64="No",AP64="No"),"INVALID_CONTROLLED_INPUT",IF(OR(AA64="No",AN64="No",AO64="No"),"REQUIRED_TEXT_MISSING",IF(C64="Estimate probability","MODEL_PURPOSE_UNSUPPORTED",IF(O64="Yes","CONTRADICTION_REVIEW_REQUIRED",IF(E64="No","INPUTS_NOT_VISIBLE","EVIDENCE_STATES_NOT_DISCLOSED"))))))</f>
      </c>
      <c r="AT64" t="str">
        <f>IF(A64="","",COUNTIFS('Criteria Register'!$A$4:$A$504,A64,'Criteria Register'!$X$4:$X$504,"INVALID_CONTROLLED_INPUT")+COUNTIFS('Criteria Register'!$A$4:$A$504,A64,'Criteria Register'!$N$4:$N$504,"Invalid",'Criteria Register'!$X$4:$X$504,"VALID"))</f>
      </c>
      <c r="AU64" t="str">
        <f>IF(A64="","",COUNTIFS('Criteria Register'!$A$4:$A$504,A64,'Criteria Register'!$P$4:$P$504,"&lt;&gt;None",'Criteria Register'!$R$4:$R$504,"No",'Criteria Register'!$X$4:$X$504,"VALID"))</f>
      </c>
      <c r="AV64" t="str">
        <f>IF(A64="","",COUNTIFS('Criteria Register'!$A$4:$A$504,A64,'Criteria Register'!$S$4:$S$504,"Open",'Criteria Register'!$X$4:$X$504,"VALID"))</f>
      </c>
    </row>
    <row r="65">
      <c r="A65" s="93"/>
      <c r="B65" s="93"/>
      <c r="C65" s="93"/>
      <c r="D65" s="93"/>
      <c r="E65" s="93"/>
      <c r="F65" s="93"/>
      <c r="G65" s="93"/>
      <c r="H65" s="93"/>
      <c r="I65" s="74" t="str">
        <f>IF(A65="","",SUMIFS('Criteria Register'!$I$4:$I$504,'Criteria Register'!$A$4:$A$504,A65,'Criteria Register'!$X$4:$X$504,"VALID",'Criteria Register'!$N$4:$N$504,"&lt;&gt;Not applicable",'Criteria Register'!$N$4:$N$504,"&lt;&gt;Excluded with rationale",'Criteria Register'!$N$4:$N$504,"&lt;&gt;Invalid"))</f>
      </c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62" t="str">
        <f>IF(V65="","",IF(V65="DECOMPOSABLE_BOUNDED","Decomposable and bounded",IF(V65="MODEL_PURPOSE_UNSUPPORTED","Score not decision-ready",IF(V65="INPUTS_NOT_VISIBLE","Score not decision-ready",IF(V65="EVIDENCE_STATES_NOT_DISCLOSED","Score not decision-ready",IF(V65="MISSING_DATA_TREATMENT_UNSAFE","Missing-data treatment unsafe",IF(V65="CRITICAL_GATE_FAILED_OR_MISSING","Critical gate missing",IF(V65="GATE_CONTRACT_NOT_DEFINED","Critical gate missing",IF(V65="COMPENSATION_RULE_UNSAFE","Critical gate missing",IF(V65="WEIGHT_RATIONALE_MISSING","Sensitivity review required",IF(V65="WEIGHT_TOTAL_INVALID","Sensitivity review required",IF(V65="SENSITIVITY_NOT_TESTED","Sensitivity review required",IF(V65="RANKING_UNSTABLE","Sensitivity review required",IF(V65="CONTRADICTION_REVIEW_REQUIRED","Score not decision-ready",IF(V65="REQUIRED_TEXT_MISSING","Score not decision-ready",IF(V65="INVALID_CONTROLLED_INPUT","Score not decision-ready",IF(V65="INVALID_CRITERION_INPUT","Score not decision-ready","")))))))))))))))))</f>
      </c>
      <c r="V65" s="62" t="str">
        <f>IF(AND(A65="",B65=""),"",IF(OR(AB65="No",AC65="No",AD65="No",AE65="No",AF65="No",AH65="No",AI65="No",AJ65="No",AK65="No",AL65="No",AM65="No",AP65="No"),"INVALID_CONTROLLED_INPUT",IF(OR(AA65="No",AN65="No",AO65="No"),"REQUIRED_TEXT_MISSING",IF(AT65&gt;0,"INVALID_CRITERION_INPUT",IF(C65="Estimate probability","MODEL_PURPOSE_UNSUPPORTED",IF(OR(O65="Yes",AV65&gt;0),"CONTRADICTION_REVIEW_REQUIRED",IF(G65="No","MISSING_DATA_TREATMENT_UNSAFE",IF(OR(K65="Yes",AU65&gt;0),"CRITICAL_GATE_FAILED_OR_MISSING",IF(J65="No","GATE_CONTRACT_NOT_DEFINED",IF(L65="Yes","COMPENSATION_RULE_UNSAFE",IF(E65="No","INPUTS_NOT_VISIBLE",IF(F65="No","EVIDENCE_STATES_NOT_DISCLOSED",IF(H65="No","WEIGHT_RATIONALE_MISSING",IF(AG65="No","WEIGHT_TOTAL_INVALID",IF(OR(M65="No",N65="Not tested"),"SENSITIVITY_NOT_TESTED",IF(N65="Yes","RANKING_UNSTABLE","DECOMPOSABLE_BOUNDED"))))))))))))))))</f>
      </c>
      <c r="W65" s="62" t="str">
        <f>IF(V65="","",IF(V65="DECOMPOSABLE_BOUNDED","Use the score as one decision aid with the recorded model version, limitations and reopen condition.",IF(V65="MODEL_PURPOSE_UNSUPPORTED","Describe the model as a score or index unless predictive calibration is separately established.",IF(V65="INPUTS_NOT_VISIBLE","Use the current total only as a prompt for model reconstruction.",IF(V65="EVIDENCE_STATES_NOT_DISCLOSED","Use the current total only as a prompt for model reconstruction.",IF(V65="MISSING_DATA_TREATMENT_UNSAFE","State that the score is incomplete and identify the affected inputs.",IF(V65="CRITICAL_GATE_FAILED_OR_MISSING","Report the total only beside the failed or missing gate.",IF(V65="GATE_CONTRACT_NOT_DEFINED","Report the total only beside the failed or missing gate.",IF(V65="COMPENSATION_RULE_UNSAFE","Report the total only beside the failed or missing gate.",IF(V65="WEIGHT_RATIONALE_MISSING","Describe the baseline result as provisional and disclose the decisive assumptions.",IF(V65="WEIGHT_TOTAL_INVALID","Describe the baseline result as provisional and disclose the decisive assumptions.",IF(V65="SENSITIVITY_NOT_TESTED","Describe the baseline result as provisional and disclose the decisive assumptions.",IF(V65="RANKING_UNSTABLE","Describe the baseline result as provisional and disclose the decisive assumptions.",IF(V65="CONTRADICTION_REVIEW_REQUIRED","Preserve the score as provisional beside the contradiction.",IF(V65="REQUIRED_TEXT_MISSING","Complete the missing record.",IF(V65="INVALID_CONTROLLED_INPUT","Use only the controlled vocabulary.",IF(V65="INVALID_CRITERION_INPUT","Use the register only to identify and correct the invalid criteria.","")))))))))))))))))</f>
      </c>
      <c r="X65" s="62" t="str">
        <f>IF(V65="","",IF(V65="DECOMPOSABLE_BOUNDED","Do not present the total as evidence, certainty, probability or an automatic instruction.",IF(V65="MODEL_PURPOSE_UNSUPPORTED","Do not present the total as the probability of winning, failure or market response.",IF(V65="INPUTS_NOT_VISIBLE","Do not rank, allocate, approve or claim probability from the current score.",IF(V65="EVIDENCE_STATES_NOT_DISCLOSED","Do not rank, allocate, approve or claim probability from the current score.",IF(V65="MISSING_DATA_TREATMENT_UNSAFE","Do not replace missing knowledge with a neutral-looking number.",IF(V65="CRITICAL_GATE_FAILED_OR_MISSING","Do not let the weighted average override the critical condition.",IF(V65="GATE_CONTRACT_NOT_DEFINED","Do not let the weighted average override the critical condition.",IF(V65="COMPENSATION_RULE_UNSAFE","Do not let the weighted average override the critical condition.",IF(V65="WEIGHT_RATIONALE_MISSING","Do not treat the ranking as robust or use extra decimals to imply stability.",IF(V65="WEIGHT_TOTAL_INVALID","Do not treat the ranking as robust or use extra decimals to imply stability.",IF(V65="SENSITIVITY_NOT_TESTED","Do not treat the ranking as robust or use extra decimals to imply stability.",IF(V65="RANKING_UNSTABLE","Do not treat the ranking as robust or use extra decimals to imply stability.",IF(V65="CONTRADICTION_REVIEW_REQUIRED","Do not hide disagreement inside an average.",IF(V65="REQUIRED_TEXT_MISSING","Do not use a score without a meaningful decision, owner and reviewer.",IF(V65="INVALID_CONTROLLED_INPUT","Do not interpret outputs generated from unsupported categories.",IF(V65="INVALID_CRITERION_INPUT","Do not calculate, compare or interpret a model that contains invalid criterion inputs.","")))))))))))))))))</f>
      </c>
      <c r="Y65" s="62" t="str">
        <f>IF(V65="","",IF(V65="DECOMPOSABLE_BOUNDED","Proceed with the bounded interpretation and preserve the component record.",IF(V65="MODEL_PURPOSE_UNSUPPORTED","Use a validated predictive model or change the score purpose.",IF(V65="INPUTS_NOT_VISIBLE","Decompose and reconstruct the model before use.",IF(V65="EVIDENCE_STATES_NOT_DISCLOSED","Apply “Observed, Inferred and Unresolved Evidence” to every active input.",IF(V65="MISSING_DATA_TREATMENT_UNSAFE","Correct the treatment, obtain evidence or report a bounded range.",IF(V65="CRITICAL_GATE_FAILED_OR_MISSING","Define or resolve the veto, floor or cap before interpreting the total.",IF(V65="GATE_CONTRACT_NOT_DEFINED","Define or resolve the veto, floor or cap before interpreting the total.",IF(V65="COMPENSATION_RULE_UNSAFE","Define or resolve the veto, floor or cap before interpreting the total.",IF(V65="WEIGHT_RATIONALE_MISSING","Run and record the required sensitivity scenarios before acting.",IF(V65="WEIGHT_TOTAL_INVALID","Correct the active denominator and rerun the model.",IF(V65="SENSITIVITY_NOT_TESTED","Run and record the required sensitivity scenarios before acting.",IF(V65="RANKING_UNSTABLE","Treat the result as unstable and resolve the decisive assumptions.",IF(V65="CONTRADICTION_REVIEW_REQUIRED","Apply “How to Handle Contradictory Competitor Evidence” before final interpretation.",IF(V65="REQUIRED_TEXT_MISSING","Replace placeholders with the exact record.",IF(V65="INVALID_CONTROLLED_INPUT","Correct the invalid controlled input.",IF(V65="INVALID_CRITERION_INPUT","Correct the invalid criterion values; then recalculate the model and its active denominator.","")))))))))))))))))</f>
      </c>
      <c r="Z65" s="62" t="str">
        <f>IF(U65="","","SERPIFAI Score Integrity Method v1.0.0")</f>
      </c>
      <c r="AA65" s="85" t="str">
        <f>IF(AND(A65="",B65=""),"",IF(B65="","No",IF(OR(LOWER(TRIM(B65))="n/a",LOWER(TRIM(B65))="na",LOWER(TRIM(B65))="none",LOWER(TRIM(B65))="unknown",LOWER(TRIM(B65))="tbd",LOWER(TRIM(B65))="todo",LOWER(TRIM(B65))="placeholder",LOWER(TRIM(B65))="test",LOWER(TRIM(B65))="xxx",LOWER(TRIM(B65))="xx",LOWER(TRIM(B65))="x",LOWER(TRIM(B65))="-",LOWER(TRIM(B65))="--",LOWER(TRIM(B65))="---",LOWER(TRIM(B65))=".",LOWER(TRIM(B65))="..",LOWER(TRIM(B65))="...",LOWER(TRIM(B65))="?"),"No","Yes")))</f>
      </c>
      <c r="AB65" s="85" t="str">
        <f>IF(AND(A65="",B65=""),"",IF(OR(C65="Describe",C65="Rank",C65="Screen",C65="Prioritise",C65="Trigger review",C65="Allocate resources",C65="Enforce a gate",C65="Estimate probability"),"Yes","No"))</f>
      </c>
      <c r="AC65" s="85" t="str">
        <f>IF(AND(A65="",B65=""),"",IF(OR(E65="Yes",E65="No"),"Yes","No"))</f>
      </c>
      <c r="AD65" s="85" t="str">
        <f>IF(AND(A65="",B65=""),"",IF(OR(F65="Yes",F65="No"),"Yes","No"))</f>
      </c>
      <c r="AE65" s="85" t="str">
        <f>IF(AND(A65="",B65=""),"",IF(OR(G65="Yes",G65="No"),"Yes","No"))</f>
      </c>
      <c r="AF65" s="85" t="str">
        <f>IF(AND(A65="",B65=""),"",IF(OR(H65="Yes",H65="No"),"Yes","No"))</f>
      </c>
      <c r="AG65" s="85" t="str">
        <f>IF(AND(A65="",B65=""),"",IF(ABS(I65-100)&lt;0.0001,"Yes","No"))</f>
      </c>
      <c r="AH65" s="85" t="str">
        <f>IF(AND(A65="",B65=""),"",IF(OR(J65="Yes",J65="No",J65="Not applicable"),"Yes","No"))</f>
      </c>
      <c r="AI65" s="85" t="str">
        <f>IF(AND(A65="",B65=""),"",IF(OR(K65="Yes",K65="No"),"Yes","No"))</f>
      </c>
      <c r="AJ65" s="85" t="str">
        <f>IF(AND(A65="",B65=""),"",IF(OR(L65="Yes",L65="No",L65="Not applicable"),"Yes","No"))</f>
      </c>
      <c r="AK65" s="85" t="str">
        <f>IF(AND(A65="",B65=""),"",IF(OR(M65="Yes",M65="No"),"Yes","No"))</f>
      </c>
      <c r="AL65" s="85" t="str">
        <f>IF(AND(A65="",B65=""),"",IF(OR(N65="Yes",N65="No",N65="Not tested"),"Yes","No"))</f>
      </c>
      <c r="AM65" s="85" t="str">
        <f>IF(AND(A65="",B65=""),"",IF(OR(O65="Yes",O65="No"),"Yes","No"))</f>
      </c>
      <c r="AN65" s="85" t="str">
        <f>IF(AND(A65="",B65=""),"",IF(P65="","No",IF(OR(LOWER(TRIM(P65))="n/a",LOWER(TRIM(P65))="na",LOWER(TRIM(P65))="none",LOWER(TRIM(P65))="unknown",LOWER(TRIM(P65))="tbd",LOWER(TRIM(P65))="todo",LOWER(TRIM(P65))="placeholder",LOWER(TRIM(P65))="test",LOWER(TRIM(P65))="xxx",LOWER(TRIM(P65))="xx",LOWER(TRIM(P65))="x",LOWER(TRIM(P65))="-",LOWER(TRIM(P65))="--",LOWER(TRIM(P65))="---",LOWER(TRIM(P65))=".",LOWER(TRIM(P65))="..",LOWER(TRIM(P65))="...",LOWER(TRIM(P65))="?"),"No","Yes")))</f>
      </c>
      <c r="AO65" s="85" t="str">
        <f>IF(AND(A65="",B65=""),"",IF(Q65="","No",IF(OR(LOWER(TRIM(Q65))="n/a",LOWER(TRIM(Q65))="na",LOWER(TRIM(Q65))="none",LOWER(TRIM(Q65))="unknown",LOWER(TRIM(Q65))="tbd",LOWER(TRIM(Q65))="todo",LOWER(TRIM(Q65))="placeholder",LOWER(TRIM(Q65))="test",LOWER(TRIM(Q65))="xxx",LOWER(TRIM(Q65))="xx",LOWER(TRIM(Q65))="x",LOWER(TRIM(Q65))="-",LOWER(TRIM(Q65))="--",LOWER(TRIM(Q65))="---",LOWER(TRIM(Q65))=".",LOWER(TRIM(Q65))="..",LOWER(TRIM(Q65))="...",LOWER(TRIM(Q65))="?"),"No","Yes")))</f>
      </c>
      <c r="AP65" s="85" t="str">
        <f>IF(AND(A65="",B65=""),"",IF(OR(S65="Approved by the recorded reviewer",S65="Not approved"),"Yes","No"))</f>
      </c>
      <c r="AQ65" s="85" t="str">
        <f>IF(AND(A65="",B65=""),"",IF(K65="Yes","CRITICAL_GATE_FAILED_OR_MISSING",IF(J65="No","GATE_CONTRACT_NOT_DEFINED","COMPENSATION_RULE_UNSAFE")))</f>
      </c>
      <c r="AR65" s="85" t="str">
        <f>IF(AND(A65="",B65=""),"",IF(H65="No","WEIGHT_RATIONALE_MISSING",IF(AG65="No","WEIGHT_TOTAL_INVALID",IF(OR(M65="No",N65="Not tested"),"SENSITIVITY_NOT_TESTED","RANKING_UNSTABLE"))))</f>
      </c>
      <c r="AS65" s="85" t="str">
        <f>IF(AND(A65="",B65=""),"",IF(OR(AB65="No",AC65="No",AD65="No",AE65="No",AF65="No",AH65="No",AI65="No",AJ65="No",AK65="No",AL65="No",AM65="No",AP65="No"),"INVALID_CONTROLLED_INPUT",IF(OR(AA65="No",AN65="No",AO65="No"),"REQUIRED_TEXT_MISSING",IF(C65="Estimate probability","MODEL_PURPOSE_UNSUPPORTED",IF(O65="Yes","CONTRADICTION_REVIEW_REQUIRED",IF(E65="No","INPUTS_NOT_VISIBLE","EVIDENCE_STATES_NOT_DISCLOSED"))))))</f>
      </c>
      <c r="AT65" t="str">
        <f>IF(A65="","",COUNTIFS('Criteria Register'!$A$4:$A$504,A65,'Criteria Register'!$X$4:$X$504,"INVALID_CONTROLLED_INPUT")+COUNTIFS('Criteria Register'!$A$4:$A$504,A65,'Criteria Register'!$N$4:$N$504,"Invalid",'Criteria Register'!$X$4:$X$504,"VALID"))</f>
      </c>
      <c r="AU65" t="str">
        <f>IF(A65="","",COUNTIFS('Criteria Register'!$A$4:$A$504,A65,'Criteria Register'!$P$4:$P$504,"&lt;&gt;None",'Criteria Register'!$R$4:$R$504,"No",'Criteria Register'!$X$4:$X$504,"VALID"))</f>
      </c>
      <c r="AV65" t="str">
        <f>IF(A65="","",COUNTIFS('Criteria Register'!$A$4:$A$504,A65,'Criteria Register'!$S$4:$S$504,"Open",'Criteria Register'!$X$4:$X$504,"VALID"))</f>
      </c>
    </row>
    <row r="66">
      <c r="A66" s="93"/>
      <c r="B66" s="93"/>
      <c r="C66" s="93"/>
      <c r="D66" s="93"/>
      <c r="E66" s="93"/>
      <c r="F66" s="93"/>
      <c r="G66" s="93"/>
      <c r="H66" s="93"/>
      <c r="I66" s="74" t="str">
        <f>IF(A66="","",SUMIFS('Criteria Register'!$I$4:$I$504,'Criteria Register'!$A$4:$A$504,A66,'Criteria Register'!$X$4:$X$504,"VALID",'Criteria Register'!$N$4:$N$504,"&lt;&gt;Not applicable",'Criteria Register'!$N$4:$N$504,"&lt;&gt;Excluded with rationale",'Criteria Register'!$N$4:$N$504,"&lt;&gt;Invalid"))</f>
      </c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62" t="str">
        <f>IF(V66="","",IF(V66="DECOMPOSABLE_BOUNDED","Decomposable and bounded",IF(V66="MODEL_PURPOSE_UNSUPPORTED","Score not decision-ready",IF(V66="INPUTS_NOT_VISIBLE","Score not decision-ready",IF(V66="EVIDENCE_STATES_NOT_DISCLOSED","Score not decision-ready",IF(V66="MISSING_DATA_TREATMENT_UNSAFE","Missing-data treatment unsafe",IF(V66="CRITICAL_GATE_FAILED_OR_MISSING","Critical gate missing",IF(V66="GATE_CONTRACT_NOT_DEFINED","Critical gate missing",IF(V66="COMPENSATION_RULE_UNSAFE","Critical gate missing",IF(V66="WEIGHT_RATIONALE_MISSING","Sensitivity review required",IF(V66="WEIGHT_TOTAL_INVALID","Sensitivity review required",IF(V66="SENSITIVITY_NOT_TESTED","Sensitivity review required",IF(V66="RANKING_UNSTABLE","Sensitivity review required",IF(V66="CONTRADICTION_REVIEW_REQUIRED","Score not decision-ready",IF(V66="REQUIRED_TEXT_MISSING","Score not decision-ready",IF(V66="INVALID_CONTROLLED_INPUT","Score not decision-ready",IF(V66="INVALID_CRITERION_INPUT","Score not decision-ready","")))))))))))))))))</f>
      </c>
      <c r="V66" s="62" t="str">
        <f>IF(AND(A66="",B66=""),"",IF(OR(AB66="No",AC66="No",AD66="No",AE66="No",AF66="No",AH66="No",AI66="No",AJ66="No",AK66="No",AL66="No",AM66="No",AP66="No"),"INVALID_CONTROLLED_INPUT",IF(OR(AA66="No",AN66="No",AO66="No"),"REQUIRED_TEXT_MISSING",IF(AT66&gt;0,"INVALID_CRITERION_INPUT",IF(C66="Estimate probability","MODEL_PURPOSE_UNSUPPORTED",IF(OR(O66="Yes",AV66&gt;0),"CONTRADICTION_REVIEW_REQUIRED",IF(G66="No","MISSING_DATA_TREATMENT_UNSAFE",IF(OR(K66="Yes",AU66&gt;0),"CRITICAL_GATE_FAILED_OR_MISSING",IF(J66="No","GATE_CONTRACT_NOT_DEFINED",IF(L66="Yes","COMPENSATION_RULE_UNSAFE",IF(E66="No","INPUTS_NOT_VISIBLE",IF(F66="No","EVIDENCE_STATES_NOT_DISCLOSED",IF(H66="No","WEIGHT_RATIONALE_MISSING",IF(AG66="No","WEIGHT_TOTAL_INVALID",IF(OR(M66="No",N66="Not tested"),"SENSITIVITY_NOT_TESTED",IF(N66="Yes","RANKING_UNSTABLE","DECOMPOSABLE_BOUNDED"))))))))))))))))</f>
      </c>
      <c r="W66" s="62" t="str">
        <f>IF(V66="","",IF(V66="DECOMPOSABLE_BOUNDED","Use the score as one decision aid with the recorded model version, limitations and reopen condition.",IF(V66="MODEL_PURPOSE_UNSUPPORTED","Describe the model as a score or index unless predictive calibration is separately established.",IF(V66="INPUTS_NOT_VISIBLE","Use the current total only as a prompt for model reconstruction.",IF(V66="EVIDENCE_STATES_NOT_DISCLOSED","Use the current total only as a prompt for model reconstruction.",IF(V66="MISSING_DATA_TREATMENT_UNSAFE","State that the score is incomplete and identify the affected inputs.",IF(V66="CRITICAL_GATE_FAILED_OR_MISSING","Report the total only beside the failed or missing gate.",IF(V66="GATE_CONTRACT_NOT_DEFINED","Report the total only beside the failed or missing gate.",IF(V66="COMPENSATION_RULE_UNSAFE","Report the total only beside the failed or missing gate.",IF(V66="WEIGHT_RATIONALE_MISSING","Describe the baseline result as provisional and disclose the decisive assumptions.",IF(V66="WEIGHT_TOTAL_INVALID","Describe the baseline result as provisional and disclose the decisive assumptions.",IF(V66="SENSITIVITY_NOT_TESTED","Describe the baseline result as provisional and disclose the decisive assumptions.",IF(V66="RANKING_UNSTABLE","Describe the baseline result as provisional and disclose the decisive assumptions.",IF(V66="CONTRADICTION_REVIEW_REQUIRED","Preserve the score as provisional beside the contradiction.",IF(V66="REQUIRED_TEXT_MISSING","Complete the missing record.",IF(V66="INVALID_CONTROLLED_INPUT","Use only the controlled vocabulary.",IF(V66="INVALID_CRITERION_INPUT","Use the register only to identify and correct the invalid criteria.","")))))))))))))))))</f>
      </c>
      <c r="X66" s="62" t="str">
        <f>IF(V66="","",IF(V66="DECOMPOSABLE_BOUNDED","Do not present the total as evidence, certainty, probability or an automatic instruction.",IF(V66="MODEL_PURPOSE_UNSUPPORTED","Do not present the total as the probability of winning, failure or market response.",IF(V66="INPUTS_NOT_VISIBLE","Do not rank, allocate, approve or claim probability from the current score.",IF(V66="EVIDENCE_STATES_NOT_DISCLOSED","Do not rank, allocate, approve or claim probability from the current score.",IF(V66="MISSING_DATA_TREATMENT_UNSAFE","Do not replace missing knowledge with a neutral-looking number.",IF(V66="CRITICAL_GATE_FAILED_OR_MISSING","Do not let the weighted average override the critical condition.",IF(V66="GATE_CONTRACT_NOT_DEFINED","Do not let the weighted average override the critical condition.",IF(V66="COMPENSATION_RULE_UNSAFE","Do not let the weighted average override the critical condition.",IF(V66="WEIGHT_RATIONALE_MISSING","Do not treat the ranking as robust or use extra decimals to imply stability.",IF(V66="WEIGHT_TOTAL_INVALID","Do not treat the ranking as robust or use extra decimals to imply stability.",IF(V66="SENSITIVITY_NOT_TESTED","Do not treat the ranking as robust or use extra decimals to imply stability.",IF(V66="RANKING_UNSTABLE","Do not treat the ranking as robust or use extra decimals to imply stability.",IF(V66="CONTRADICTION_REVIEW_REQUIRED","Do not hide disagreement inside an average.",IF(V66="REQUIRED_TEXT_MISSING","Do not use a score without a meaningful decision, owner and reviewer.",IF(V66="INVALID_CONTROLLED_INPUT","Do not interpret outputs generated from unsupported categories.",IF(V66="INVALID_CRITERION_INPUT","Do not calculate, compare or interpret a model that contains invalid criterion inputs.","")))))))))))))))))</f>
      </c>
      <c r="Y66" s="62" t="str">
        <f>IF(V66="","",IF(V66="DECOMPOSABLE_BOUNDED","Proceed with the bounded interpretation and preserve the component record.",IF(V66="MODEL_PURPOSE_UNSUPPORTED","Use a validated predictive model or change the score purpose.",IF(V66="INPUTS_NOT_VISIBLE","Decompose and reconstruct the model before use.",IF(V66="EVIDENCE_STATES_NOT_DISCLOSED","Apply “Observed, Inferred and Unresolved Evidence” to every active input.",IF(V66="MISSING_DATA_TREATMENT_UNSAFE","Correct the treatment, obtain evidence or report a bounded range.",IF(V66="CRITICAL_GATE_FAILED_OR_MISSING","Define or resolve the veto, floor or cap before interpreting the total.",IF(V66="GATE_CONTRACT_NOT_DEFINED","Define or resolve the veto, floor or cap before interpreting the total.",IF(V66="COMPENSATION_RULE_UNSAFE","Define or resolve the veto, floor or cap before interpreting the total.",IF(V66="WEIGHT_RATIONALE_MISSING","Run and record the required sensitivity scenarios before acting.",IF(V66="WEIGHT_TOTAL_INVALID","Correct the active denominator and rerun the model.",IF(V66="SENSITIVITY_NOT_TESTED","Run and record the required sensitivity scenarios before acting.",IF(V66="RANKING_UNSTABLE","Treat the result as unstable and resolve the decisive assumptions.",IF(V66="CONTRADICTION_REVIEW_REQUIRED","Apply “How to Handle Contradictory Competitor Evidence” before final interpretation.",IF(V66="REQUIRED_TEXT_MISSING","Replace placeholders with the exact record.",IF(V66="INVALID_CONTROLLED_INPUT","Correct the invalid controlled input.",IF(V66="INVALID_CRITERION_INPUT","Correct the invalid criterion values; then recalculate the model and its active denominator.","")))))))))))))))))</f>
      </c>
      <c r="Z66" s="62" t="str">
        <f>IF(U66="","","SERPIFAI Score Integrity Method v1.0.0")</f>
      </c>
      <c r="AA66" s="85" t="str">
        <f>IF(AND(A66="",B66=""),"",IF(B66="","No",IF(OR(LOWER(TRIM(B66))="n/a",LOWER(TRIM(B66))="na",LOWER(TRIM(B66))="none",LOWER(TRIM(B66))="unknown",LOWER(TRIM(B66))="tbd",LOWER(TRIM(B66))="todo",LOWER(TRIM(B66))="placeholder",LOWER(TRIM(B66))="test",LOWER(TRIM(B66))="xxx",LOWER(TRIM(B66))="xx",LOWER(TRIM(B66))="x",LOWER(TRIM(B66))="-",LOWER(TRIM(B66))="--",LOWER(TRIM(B66))="---",LOWER(TRIM(B66))=".",LOWER(TRIM(B66))="..",LOWER(TRIM(B66))="...",LOWER(TRIM(B66))="?"),"No","Yes")))</f>
      </c>
      <c r="AB66" s="85" t="str">
        <f>IF(AND(A66="",B66=""),"",IF(OR(C66="Describe",C66="Rank",C66="Screen",C66="Prioritise",C66="Trigger review",C66="Allocate resources",C66="Enforce a gate",C66="Estimate probability"),"Yes","No"))</f>
      </c>
      <c r="AC66" s="85" t="str">
        <f>IF(AND(A66="",B66=""),"",IF(OR(E66="Yes",E66="No"),"Yes","No"))</f>
      </c>
      <c r="AD66" s="85" t="str">
        <f>IF(AND(A66="",B66=""),"",IF(OR(F66="Yes",F66="No"),"Yes","No"))</f>
      </c>
      <c r="AE66" s="85" t="str">
        <f>IF(AND(A66="",B66=""),"",IF(OR(G66="Yes",G66="No"),"Yes","No"))</f>
      </c>
      <c r="AF66" s="85" t="str">
        <f>IF(AND(A66="",B66=""),"",IF(OR(H66="Yes",H66="No"),"Yes","No"))</f>
      </c>
      <c r="AG66" s="85" t="str">
        <f>IF(AND(A66="",B66=""),"",IF(ABS(I66-100)&lt;0.0001,"Yes","No"))</f>
      </c>
      <c r="AH66" s="85" t="str">
        <f>IF(AND(A66="",B66=""),"",IF(OR(J66="Yes",J66="No",J66="Not applicable"),"Yes","No"))</f>
      </c>
      <c r="AI66" s="85" t="str">
        <f>IF(AND(A66="",B66=""),"",IF(OR(K66="Yes",K66="No"),"Yes","No"))</f>
      </c>
      <c r="AJ66" s="85" t="str">
        <f>IF(AND(A66="",B66=""),"",IF(OR(L66="Yes",L66="No",L66="Not applicable"),"Yes","No"))</f>
      </c>
      <c r="AK66" s="85" t="str">
        <f>IF(AND(A66="",B66=""),"",IF(OR(M66="Yes",M66="No"),"Yes","No"))</f>
      </c>
      <c r="AL66" s="85" t="str">
        <f>IF(AND(A66="",B66=""),"",IF(OR(N66="Yes",N66="No",N66="Not tested"),"Yes","No"))</f>
      </c>
      <c r="AM66" s="85" t="str">
        <f>IF(AND(A66="",B66=""),"",IF(OR(O66="Yes",O66="No"),"Yes","No"))</f>
      </c>
      <c r="AN66" s="85" t="str">
        <f>IF(AND(A66="",B66=""),"",IF(P66="","No",IF(OR(LOWER(TRIM(P66))="n/a",LOWER(TRIM(P66))="na",LOWER(TRIM(P66))="none",LOWER(TRIM(P66))="unknown",LOWER(TRIM(P66))="tbd",LOWER(TRIM(P66))="todo",LOWER(TRIM(P66))="placeholder",LOWER(TRIM(P66))="test",LOWER(TRIM(P66))="xxx",LOWER(TRIM(P66))="xx",LOWER(TRIM(P66))="x",LOWER(TRIM(P66))="-",LOWER(TRIM(P66))="--",LOWER(TRIM(P66))="---",LOWER(TRIM(P66))=".",LOWER(TRIM(P66))="..",LOWER(TRIM(P66))="...",LOWER(TRIM(P66))="?"),"No","Yes")))</f>
      </c>
      <c r="AO66" s="85" t="str">
        <f>IF(AND(A66="",B66=""),"",IF(Q66="","No",IF(OR(LOWER(TRIM(Q66))="n/a",LOWER(TRIM(Q66))="na",LOWER(TRIM(Q66))="none",LOWER(TRIM(Q66))="unknown",LOWER(TRIM(Q66))="tbd",LOWER(TRIM(Q66))="todo",LOWER(TRIM(Q66))="placeholder",LOWER(TRIM(Q66))="test",LOWER(TRIM(Q66))="xxx",LOWER(TRIM(Q66))="xx",LOWER(TRIM(Q66))="x",LOWER(TRIM(Q66))="-",LOWER(TRIM(Q66))="--",LOWER(TRIM(Q66))="---",LOWER(TRIM(Q66))=".",LOWER(TRIM(Q66))="..",LOWER(TRIM(Q66))="...",LOWER(TRIM(Q66))="?"),"No","Yes")))</f>
      </c>
      <c r="AP66" s="85" t="str">
        <f>IF(AND(A66="",B66=""),"",IF(OR(S66="Approved by the recorded reviewer",S66="Not approved"),"Yes","No"))</f>
      </c>
      <c r="AQ66" s="85" t="str">
        <f>IF(AND(A66="",B66=""),"",IF(K66="Yes","CRITICAL_GATE_FAILED_OR_MISSING",IF(J66="No","GATE_CONTRACT_NOT_DEFINED","COMPENSATION_RULE_UNSAFE")))</f>
      </c>
      <c r="AR66" s="85" t="str">
        <f>IF(AND(A66="",B66=""),"",IF(H66="No","WEIGHT_RATIONALE_MISSING",IF(AG66="No","WEIGHT_TOTAL_INVALID",IF(OR(M66="No",N66="Not tested"),"SENSITIVITY_NOT_TESTED","RANKING_UNSTABLE"))))</f>
      </c>
      <c r="AS66" s="85" t="str">
        <f>IF(AND(A66="",B66=""),"",IF(OR(AB66="No",AC66="No",AD66="No",AE66="No",AF66="No",AH66="No",AI66="No",AJ66="No",AK66="No",AL66="No",AM66="No",AP66="No"),"INVALID_CONTROLLED_INPUT",IF(OR(AA66="No",AN66="No",AO66="No"),"REQUIRED_TEXT_MISSING",IF(C66="Estimate probability","MODEL_PURPOSE_UNSUPPORTED",IF(O66="Yes","CONTRADICTION_REVIEW_REQUIRED",IF(E66="No","INPUTS_NOT_VISIBLE","EVIDENCE_STATES_NOT_DISCLOSED"))))))</f>
      </c>
      <c r="AT66" t="str">
        <f>IF(A66="","",COUNTIFS('Criteria Register'!$A$4:$A$504,A66,'Criteria Register'!$X$4:$X$504,"INVALID_CONTROLLED_INPUT")+COUNTIFS('Criteria Register'!$A$4:$A$504,A66,'Criteria Register'!$N$4:$N$504,"Invalid",'Criteria Register'!$X$4:$X$504,"VALID"))</f>
      </c>
      <c r="AU66" t="str">
        <f>IF(A66="","",COUNTIFS('Criteria Register'!$A$4:$A$504,A66,'Criteria Register'!$P$4:$P$504,"&lt;&gt;None",'Criteria Register'!$R$4:$R$504,"No",'Criteria Register'!$X$4:$X$504,"VALID"))</f>
      </c>
      <c r="AV66" t="str">
        <f>IF(A66="","",COUNTIFS('Criteria Register'!$A$4:$A$504,A66,'Criteria Register'!$S$4:$S$504,"Open",'Criteria Register'!$X$4:$X$504,"VALID"))</f>
      </c>
    </row>
    <row r="67">
      <c r="A67" s="93"/>
      <c r="B67" s="93"/>
      <c r="C67" s="93"/>
      <c r="D67" s="93"/>
      <c r="E67" s="93"/>
      <c r="F67" s="93"/>
      <c r="G67" s="93"/>
      <c r="H67" s="93"/>
      <c r="I67" s="74" t="str">
        <f>IF(A67="","",SUMIFS('Criteria Register'!$I$4:$I$504,'Criteria Register'!$A$4:$A$504,A67,'Criteria Register'!$X$4:$X$504,"VALID",'Criteria Register'!$N$4:$N$504,"&lt;&gt;Not applicable",'Criteria Register'!$N$4:$N$504,"&lt;&gt;Excluded with rationale",'Criteria Register'!$N$4:$N$504,"&lt;&gt;Invalid"))</f>
      </c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62" t="str">
        <f>IF(V67="","",IF(V67="DECOMPOSABLE_BOUNDED","Decomposable and bounded",IF(V67="MODEL_PURPOSE_UNSUPPORTED","Score not decision-ready",IF(V67="INPUTS_NOT_VISIBLE","Score not decision-ready",IF(V67="EVIDENCE_STATES_NOT_DISCLOSED","Score not decision-ready",IF(V67="MISSING_DATA_TREATMENT_UNSAFE","Missing-data treatment unsafe",IF(V67="CRITICAL_GATE_FAILED_OR_MISSING","Critical gate missing",IF(V67="GATE_CONTRACT_NOT_DEFINED","Critical gate missing",IF(V67="COMPENSATION_RULE_UNSAFE","Critical gate missing",IF(V67="WEIGHT_RATIONALE_MISSING","Sensitivity review required",IF(V67="WEIGHT_TOTAL_INVALID","Sensitivity review required",IF(V67="SENSITIVITY_NOT_TESTED","Sensitivity review required",IF(V67="RANKING_UNSTABLE","Sensitivity review required",IF(V67="CONTRADICTION_REVIEW_REQUIRED","Score not decision-ready",IF(V67="REQUIRED_TEXT_MISSING","Score not decision-ready",IF(V67="INVALID_CONTROLLED_INPUT","Score not decision-ready",IF(V67="INVALID_CRITERION_INPUT","Score not decision-ready","")))))))))))))))))</f>
      </c>
      <c r="V67" s="62" t="str">
        <f>IF(AND(A67="",B67=""),"",IF(OR(AB67="No",AC67="No",AD67="No",AE67="No",AF67="No",AH67="No",AI67="No",AJ67="No",AK67="No",AL67="No",AM67="No",AP67="No"),"INVALID_CONTROLLED_INPUT",IF(OR(AA67="No",AN67="No",AO67="No"),"REQUIRED_TEXT_MISSING",IF(AT67&gt;0,"INVALID_CRITERION_INPUT",IF(C67="Estimate probability","MODEL_PURPOSE_UNSUPPORTED",IF(OR(O67="Yes",AV67&gt;0),"CONTRADICTION_REVIEW_REQUIRED",IF(G67="No","MISSING_DATA_TREATMENT_UNSAFE",IF(OR(K67="Yes",AU67&gt;0),"CRITICAL_GATE_FAILED_OR_MISSING",IF(J67="No","GATE_CONTRACT_NOT_DEFINED",IF(L67="Yes","COMPENSATION_RULE_UNSAFE",IF(E67="No","INPUTS_NOT_VISIBLE",IF(F67="No","EVIDENCE_STATES_NOT_DISCLOSED",IF(H67="No","WEIGHT_RATIONALE_MISSING",IF(AG67="No","WEIGHT_TOTAL_INVALID",IF(OR(M67="No",N67="Not tested"),"SENSITIVITY_NOT_TESTED",IF(N67="Yes","RANKING_UNSTABLE","DECOMPOSABLE_BOUNDED"))))))))))))))))</f>
      </c>
      <c r="W67" s="62" t="str">
        <f>IF(V67="","",IF(V67="DECOMPOSABLE_BOUNDED","Use the score as one decision aid with the recorded model version, limitations and reopen condition.",IF(V67="MODEL_PURPOSE_UNSUPPORTED","Describe the model as a score or index unless predictive calibration is separately established.",IF(V67="INPUTS_NOT_VISIBLE","Use the current total only as a prompt for model reconstruction.",IF(V67="EVIDENCE_STATES_NOT_DISCLOSED","Use the current total only as a prompt for model reconstruction.",IF(V67="MISSING_DATA_TREATMENT_UNSAFE","State that the score is incomplete and identify the affected inputs.",IF(V67="CRITICAL_GATE_FAILED_OR_MISSING","Report the total only beside the failed or missing gate.",IF(V67="GATE_CONTRACT_NOT_DEFINED","Report the total only beside the failed or missing gate.",IF(V67="COMPENSATION_RULE_UNSAFE","Report the total only beside the failed or missing gate.",IF(V67="WEIGHT_RATIONALE_MISSING","Describe the baseline result as provisional and disclose the decisive assumptions.",IF(V67="WEIGHT_TOTAL_INVALID","Describe the baseline result as provisional and disclose the decisive assumptions.",IF(V67="SENSITIVITY_NOT_TESTED","Describe the baseline result as provisional and disclose the decisive assumptions.",IF(V67="RANKING_UNSTABLE","Describe the baseline result as provisional and disclose the decisive assumptions.",IF(V67="CONTRADICTION_REVIEW_REQUIRED","Preserve the score as provisional beside the contradiction.",IF(V67="REQUIRED_TEXT_MISSING","Complete the missing record.",IF(V67="INVALID_CONTROLLED_INPUT","Use only the controlled vocabulary.",IF(V67="INVALID_CRITERION_INPUT","Use the register only to identify and correct the invalid criteria.","")))))))))))))))))</f>
      </c>
      <c r="X67" s="62" t="str">
        <f>IF(V67="","",IF(V67="DECOMPOSABLE_BOUNDED","Do not present the total as evidence, certainty, probability or an automatic instruction.",IF(V67="MODEL_PURPOSE_UNSUPPORTED","Do not present the total as the probability of winning, failure or market response.",IF(V67="INPUTS_NOT_VISIBLE","Do not rank, allocate, approve or claim probability from the current score.",IF(V67="EVIDENCE_STATES_NOT_DISCLOSED","Do not rank, allocate, approve or claim probability from the current score.",IF(V67="MISSING_DATA_TREATMENT_UNSAFE","Do not replace missing knowledge with a neutral-looking number.",IF(V67="CRITICAL_GATE_FAILED_OR_MISSING","Do not let the weighted average override the critical condition.",IF(V67="GATE_CONTRACT_NOT_DEFINED","Do not let the weighted average override the critical condition.",IF(V67="COMPENSATION_RULE_UNSAFE","Do not let the weighted average override the critical condition.",IF(V67="WEIGHT_RATIONALE_MISSING","Do not treat the ranking as robust or use extra decimals to imply stability.",IF(V67="WEIGHT_TOTAL_INVALID","Do not treat the ranking as robust or use extra decimals to imply stability.",IF(V67="SENSITIVITY_NOT_TESTED","Do not treat the ranking as robust or use extra decimals to imply stability.",IF(V67="RANKING_UNSTABLE","Do not treat the ranking as robust or use extra decimals to imply stability.",IF(V67="CONTRADICTION_REVIEW_REQUIRED","Do not hide disagreement inside an average.",IF(V67="REQUIRED_TEXT_MISSING","Do not use a score without a meaningful decision, owner and reviewer.",IF(V67="INVALID_CONTROLLED_INPUT","Do not interpret outputs generated from unsupported categories.",IF(V67="INVALID_CRITERION_INPUT","Do not calculate, compare or interpret a model that contains invalid criterion inputs.","")))))))))))))))))</f>
      </c>
      <c r="Y67" s="62" t="str">
        <f>IF(V67="","",IF(V67="DECOMPOSABLE_BOUNDED","Proceed with the bounded interpretation and preserve the component record.",IF(V67="MODEL_PURPOSE_UNSUPPORTED","Use a validated predictive model or change the score purpose.",IF(V67="INPUTS_NOT_VISIBLE","Decompose and reconstruct the model before use.",IF(V67="EVIDENCE_STATES_NOT_DISCLOSED","Apply “Observed, Inferred and Unresolved Evidence” to every active input.",IF(V67="MISSING_DATA_TREATMENT_UNSAFE","Correct the treatment, obtain evidence or report a bounded range.",IF(V67="CRITICAL_GATE_FAILED_OR_MISSING","Define or resolve the veto, floor or cap before interpreting the total.",IF(V67="GATE_CONTRACT_NOT_DEFINED","Define or resolve the veto, floor or cap before interpreting the total.",IF(V67="COMPENSATION_RULE_UNSAFE","Define or resolve the veto, floor or cap before interpreting the total.",IF(V67="WEIGHT_RATIONALE_MISSING","Run and record the required sensitivity scenarios before acting.",IF(V67="WEIGHT_TOTAL_INVALID","Correct the active denominator and rerun the model.",IF(V67="SENSITIVITY_NOT_TESTED","Run and record the required sensitivity scenarios before acting.",IF(V67="RANKING_UNSTABLE","Treat the result as unstable and resolve the decisive assumptions.",IF(V67="CONTRADICTION_REVIEW_REQUIRED","Apply “How to Handle Contradictory Competitor Evidence” before final interpretation.",IF(V67="REQUIRED_TEXT_MISSING","Replace placeholders with the exact record.",IF(V67="INVALID_CONTROLLED_INPUT","Correct the invalid controlled input.",IF(V67="INVALID_CRITERION_INPUT","Correct the invalid criterion values; then recalculate the model and its active denominator.","")))))))))))))))))</f>
      </c>
      <c r="Z67" s="62" t="str">
        <f>IF(U67="","","SERPIFAI Score Integrity Method v1.0.0")</f>
      </c>
      <c r="AA67" s="85" t="str">
        <f>IF(AND(A67="",B67=""),"",IF(B67="","No",IF(OR(LOWER(TRIM(B67))="n/a",LOWER(TRIM(B67))="na",LOWER(TRIM(B67))="none",LOWER(TRIM(B67))="unknown",LOWER(TRIM(B67))="tbd",LOWER(TRIM(B67))="todo",LOWER(TRIM(B67))="placeholder",LOWER(TRIM(B67))="test",LOWER(TRIM(B67))="xxx",LOWER(TRIM(B67))="xx",LOWER(TRIM(B67))="x",LOWER(TRIM(B67))="-",LOWER(TRIM(B67))="--",LOWER(TRIM(B67))="---",LOWER(TRIM(B67))=".",LOWER(TRIM(B67))="..",LOWER(TRIM(B67))="...",LOWER(TRIM(B67))="?"),"No","Yes")))</f>
      </c>
      <c r="AB67" s="85" t="str">
        <f>IF(AND(A67="",B67=""),"",IF(OR(C67="Describe",C67="Rank",C67="Screen",C67="Prioritise",C67="Trigger review",C67="Allocate resources",C67="Enforce a gate",C67="Estimate probability"),"Yes","No"))</f>
      </c>
      <c r="AC67" s="85" t="str">
        <f>IF(AND(A67="",B67=""),"",IF(OR(E67="Yes",E67="No"),"Yes","No"))</f>
      </c>
      <c r="AD67" s="85" t="str">
        <f>IF(AND(A67="",B67=""),"",IF(OR(F67="Yes",F67="No"),"Yes","No"))</f>
      </c>
      <c r="AE67" s="85" t="str">
        <f>IF(AND(A67="",B67=""),"",IF(OR(G67="Yes",G67="No"),"Yes","No"))</f>
      </c>
      <c r="AF67" s="85" t="str">
        <f>IF(AND(A67="",B67=""),"",IF(OR(H67="Yes",H67="No"),"Yes","No"))</f>
      </c>
      <c r="AG67" s="85" t="str">
        <f>IF(AND(A67="",B67=""),"",IF(ABS(I67-100)&lt;0.0001,"Yes","No"))</f>
      </c>
      <c r="AH67" s="85" t="str">
        <f>IF(AND(A67="",B67=""),"",IF(OR(J67="Yes",J67="No",J67="Not applicable"),"Yes","No"))</f>
      </c>
      <c r="AI67" s="85" t="str">
        <f>IF(AND(A67="",B67=""),"",IF(OR(K67="Yes",K67="No"),"Yes","No"))</f>
      </c>
      <c r="AJ67" s="85" t="str">
        <f>IF(AND(A67="",B67=""),"",IF(OR(L67="Yes",L67="No",L67="Not applicable"),"Yes","No"))</f>
      </c>
      <c r="AK67" s="85" t="str">
        <f>IF(AND(A67="",B67=""),"",IF(OR(M67="Yes",M67="No"),"Yes","No"))</f>
      </c>
      <c r="AL67" s="85" t="str">
        <f>IF(AND(A67="",B67=""),"",IF(OR(N67="Yes",N67="No",N67="Not tested"),"Yes","No"))</f>
      </c>
      <c r="AM67" s="85" t="str">
        <f>IF(AND(A67="",B67=""),"",IF(OR(O67="Yes",O67="No"),"Yes","No"))</f>
      </c>
      <c r="AN67" s="85" t="str">
        <f>IF(AND(A67="",B67=""),"",IF(P67="","No",IF(OR(LOWER(TRIM(P67))="n/a",LOWER(TRIM(P67))="na",LOWER(TRIM(P67))="none",LOWER(TRIM(P67))="unknown",LOWER(TRIM(P67))="tbd",LOWER(TRIM(P67))="todo",LOWER(TRIM(P67))="placeholder",LOWER(TRIM(P67))="test",LOWER(TRIM(P67))="xxx",LOWER(TRIM(P67))="xx",LOWER(TRIM(P67))="x",LOWER(TRIM(P67))="-",LOWER(TRIM(P67))="--",LOWER(TRIM(P67))="---",LOWER(TRIM(P67))=".",LOWER(TRIM(P67))="..",LOWER(TRIM(P67))="...",LOWER(TRIM(P67))="?"),"No","Yes")))</f>
      </c>
      <c r="AO67" s="85" t="str">
        <f>IF(AND(A67="",B67=""),"",IF(Q67="","No",IF(OR(LOWER(TRIM(Q67))="n/a",LOWER(TRIM(Q67))="na",LOWER(TRIM(Q67))="none",LOWER(TRIM(Q67))="unknown",LOWER(TRIM(Q67))="tbd",LOWER(TRIM(Q67))="todo",LOWER(TRIM(Q67))="placeholder",LOWER(TRIM(Q67))="test",LOWER(TRIM(Q67))="xxx",LOWER(TRIM(Q67))="xx",LOWER(TRIM(Q67))="x",LOWER(TRIM(Q67))="-",LOWER(TRIM(Q67))="--",LOWER(TRIM(Q67))="---",LOWER(TRIM(Q67))=".",LOWER(TRIM(Q67))="..",LOWER(TRIM(Q67))="...",LOWER(TRIM(Q67))="?"),"No","Yes")))</f>
      </c>
      <c r="AP67" s="85" t="str">
        <f>IF(AND(A67="",B67=""),"",IF(OR(S67="Approved by the recorded reviewer",S67="Not approved"),"Yes","No"))</f>
      </c>
      <c r="AQ67" s="85" t="str">
        <f>IF(AND(A67="",B67=""),"",IF(K67="Yes","CRITICAL_GATE_FAILED_OR_MISSING",IF(J67="No","GATE_CONTRACT_NOT_DEFINED","COMPENSATION_RULE_UNSAFE")))</f>
      </c>
      <c r="AR67" s="85" t="str">
        <f>IF(AND(A67="",B67=""),"",IF(H67="No","WEIGHT_RATIONALE_MISSING",IF(AG67="No","WEIGHT_TOTAL_INVALID",IF(OR(M67="No",N67="Not tested"),"SENSITIVITY_NOT_TESTED","RANKING_UNSTABLE"))))</f>
      </c>
      <c r="AS67" s="85" t="str">
        <f>IF(AND(A67="",B67=""),"",IF(OR(AB67="No",AC67="No",AD67="No",AE67="No",AF67="No",AH67="No",AI67="No",AJ67="No",AK67="No",AL67="No",AM67="No",AP67="No"),"INVALID_CONTROLLED_INPUT",IF(OR(AA67="No",AN67="No",AO67="No"),"REQUIRED_TEXT_MISSING",IF(C67="Estimate probability","MODEL_PURPOSE_UNSUPPORTED",IF(O67="Yes","CONTRADICTION_REVIEW_REQUIRED",IF(E67="No","INPUTS_NOT_VISIBLE","EVIDENCE_STATES_NOT_DISCLOSED"))))))</f>
      </c>
      <c r="AT67" t="str">
        <f>IF(A67="","",COUNTIFS('Criteria Register'!$A$4:$A$504,A67,'Criteria Register'!$X$4:$X$504,"INVALID_CONTROLLED_INPUT")+COUNTIFS('Criteria Register'!$A$4:$A$504,A67,'Criteria Register'!$N$4:$N$504,"Invalid",'Criteria Register'!$X$4:$X$504,"VALID"))</f>
      </c>
      <c r="AU67" t="str">
        <f>IF(A67="","",COUNTIFS('Criteria Register'!$A$4:$A$504,A67,'Criteria Register'!$P$4:$P$504,"&lt;&gt;None",'Criteria Register'!$R$4:$R$504,"No",'Criteria Register'!$X$4:$X$504,"VALID"))</f>
      </c>
      <c r="AV67" t="str">
        <f>IF(A67="","",COUNTIFS('Criteria Register'!$A$4:$A$504,A67,'Criteria Register'!$S$4:$S$504,"Open",'Criteria Register'!$X$4:$X$504,"VALID"))</f>
      </c>
    </row>
    <row r="68">
      <c r="A68" s="93"/>
      <c r="B68" s="93"/>
      <c r="C68" s="93"/>
      <c r="D68" s="93"/>
      <c r="E68" s="93"/>
      <c r="F68" s="93"/>
      <c r="G68" s="93"/>
      <c r="H68" s="93"/>
      <c r="I68" s="74" t="str">
        <f>IF(A68="","",SUMIFS('Criteria Register'!$I$4:$I$504,'Criteria Register'!$A$4:$A$504,A68,'Criteria Register'!$X$4:$X$504,"VALID",'Criteria Register'!$N$4:$N$504,"&lt;&gt;Not applicable",'Criteria Register'!$N$4:$N$504,"&lt;&gt;Excluded with rationale",'Criteria Register'!$N$4:$N$504,"&lt;&gt;Invalid"))</f>
      </c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62" t="str">
        <f>IF(V68="","",IF(V68="DECOMPOSABLE_BOUNDED","Decomposable and bounded",IF(V68="MODEL_PURPOSE_UNSUPPORTED","Score not decision-ready",IF(V68="INPUTS_NOT_VISIBLE","Score not decision-ready",IF(V68="EVIDENCE_STATES_NOT_DISCLOSED","Score not decision-ready",IF(V68="MISSING_DATA_TREATMENT_UNSAFE","Missing-data treatment unsafe",IF(V68="CRITICAL_GATE_FAILED_OR_MISSING","Critical gate missing",IF(V68="GATE_CONTRACT_NOT_DEFINED","Critical gate missing",IF(V68="COMPENSATION_RULE_UNSAFE","Critical gate missing",IF(V68="WEIGHT_RATIONALE_MISSING","Sensitivity review required",IF(V68="WEIGHT_TOTAL_INVALID","Sensitivity review required",IF(V68="SENSITIVITY_NOT_TESTED","Sensitivity review required",IF(V68="RANKING_UNSTABLE","Sensitivity review required",IF(V68="CONTRADICTION_REVIEW_REQUIRED","Score not decision-ready",IF(V68="REQUIRED_TEXT_MISSING","Score not decision-ready",IF(V68="INVALID_CONTROLLED_INPUT","Score not decision-ready",IF(V68="INVALID_CRITERION_INPUT","Score not decision-ready","")))))))))))))))))</f>
      </c>
      <c r="V68" s="62" t="str">
        <f>IF(AND(A68="",B68=""),"",IF(OR(AB68="No",AC68="No",AD68="No",AE68="No",AF68="No",AH68="No",AI68="No",AJ68="No",AK68="No",AL68="No",AM68="No",AP68="No"),"INVALID_CONTROLLED_INPUT",IF(OR(AA68="No",AN68="No",AO68="No"),"REQUIRED_TEXT_MISSING",IF(AT68&gt;0,"INVALID_CRITERION_INPUT",IF(C68="Estimate probability","MODEL_PURPOSE_UNSUPPORTED",IF(OR(O68="Yes",AV68&gt;0),"CONTRADICTION_REVIEW_REQUIRED",IF(G68="No","MISSING_DATA_TREATMENT_UNSAFE",IF(OR(K68="Yes",AU68&gt;0),"CRITICAL_GATE_FAILED_OR_MISSING",IF(J68="No","GATE_CONTRACT_NOT_DEFINED",IF(L68="Yes","COMPENSATION_RULE_UNSAFE",IF(E68="No","INPUTS_NOT_VISIBLE",IF(F68="No","EVIDENCE_STATES_NOT_DISCLOSED",IF(H68="No","WEIGHT_RATIONALE_MISSING",IF(AG68="No","WEIGHT_TOTAL_INVALID",IF(OR(M68="No",N68="Not tested"),"SENSITIVITY_NOT_TESTED",IF(N68="Yes","RANKING_UNSTABLE","DECOMPOSABLE_BOUNDED"))))))))))))))))</f>
      </c>
      <c r="W68" s="62" t="str">
        <f>IF(V68="","",IF(V68="DECOMPOSABLE_BOUNDED","Use the score as one decision aid with the recorded model version, limitations and reopen condition.",IF(V68="MODEL_PURPOSE_UNSUPPORTED","Describe the model as a score or index unless predictive calibration is separately established.",IF(V68="INPUTS_NOT_VISIBLE","Use the current total only as a prompt for model reconstruction.",IF(V68="EVIDENCE_STATES_NOT_DISCLOSED","Use the current total only as a prompt for model reconstruction.",IF(V68="MISSING_DATA_TREATMENT_UNSAFE","State that the score is incomplete and identify the affected inputs.",IF(V68="CRITICAL_GATE_FAILED_OR_MISSING","Report the total only beside the failed or missing gate.",IF(V68="GATE_CONTRACT_NOT_DEFINED","Report the total only beside the failed or missing gate.",IF(V68="COMPENSATION_RULE_UNSAFE","Report the total only beside the failed or missing gate.",IF(V68="WEIGHT_RATIONALE_MISSING","Describe the baseline result as provisional and disclose the decisive assumptions.",IF(V68="WEIGHT_TOTAL_INVALID","Describe the baseline result as provisional and disclose the decisive assumptions.",IF(V68="SENSITIVITY_NOT_TESTED","Describe the baseline result as provisional and disclose the decisive assumptions.",IF(V68="RANKING_UNSTABLE","Describe the baseline result as provisional and disclose the decisive assumptions.",IF(V68="CONTRADICTION_REVIEW_REQUIRED","Preserve the score as provisional beside the contradiction.",IF(V68="REQUIRED_TEXT_MISSING","Complete the missing record.",IF(V68="INVALID_CONTROLLED_INPUT","Use only the controlled vocabulary.",IF(V68="INVALID_CRITERION_INPUT","Use the register only to identify and correct the invalid criteria.","")))))))))))))))))</f>
      </c>
      <c r="X68" s="62" t="str">
        <f>IF(V68="","",IF(V68="DECOMPOSABLE_BOUNDED","Do not present the total as evidence, certainty, probability or an automatic instruction.",IF(V68="MODEL_PURPOSE_UNSUPPORTED","Do not present the total as the probability of winning, failure or market response.",IF(V68="INPUTS_NOT_VISIBLE","Do not rank, allocate, approve or claim probability from the current score.",IF(V68="EVIDENCE_STATES_NOT_DISCLOSED","Do not rank, allocate, approve or claim probability from the current score.",IF(V68="MISSING_DATA_TREATMENT_UNSAFE","Do not replace missing knowledge with a neutral-looking number.",IF(V68="CRITICAL_GATE_FAILED_OR_MISSING","Do not let the weighted average override the critical condition.",IF(V68="GATE_CONTRACT_NOT_DEFINED","Do not let the weighted average override the critical condition.",IF(V68="COMPENSATION_RULE_UNSAFE","Do not let the weighted average override the critical condition.",IF(V68="WEIGHT_RATIONALE_MISSING","Do not treat the ranking as robust or use extra decimals to imply stability.",IF(V68="WEIGHT_TOTAL_INVALID","Do not treat the ranking as robust or use extra decimals to imply stability.",IF(V68="SENSITIVITY_NOT_TESTED","Do not treat the ranking as robust or use extra decimals to imply stability.",IF(V68="RANKING_UNSTABLE","Do not treat the ranking as robust or use extra decimals to imply stability.",IF(V68="CONTRADICTION_REVIEW_REQUIRED","Do not hide disagreement inside an average.",IF(V68="REQUIRED_TEXT_MISSING","Do not use a score without a meaningful decision, owner and reviewer.",IF(V68="INVALID_CONTROLLED_INPUT","Do not interpret outputs generated from unsupported categories.",IF(V68="INVALID_CRITERION_INPUT","Do not calculate, compare or interpret a model that contains invalid criterion inputs.","")))))))))))))))))</f>
      </c>
      <c r="Y68" s="62" t="str">
        <f>IF(V68="","",IF(V68="DECOMPOSABLE_BOUNDED","Proceed with the bounded interpretation and preserve the component record.",IF(V68="MODEL_PURPOSE_UNSUPPORTED","Use a validated predictive model or change the score purpose.",IF(V68="INPUTS_NOT_VISIBLE","Decompose and reconstruct the model before use.",IF(V68="EVIDENCE_STATES_NOT_DISCLOSED","Apply “Observed, Inferred and Unresolved Evidence” to every active input.",IF(V68="MISSING_DATA_TREATMENT_UNSAFE","Correct the treatment, obtain evidence or report a bounded range.",IF(V68="CRITICAL_GATE_FAILED_OR_MISSING","Define or resolve the veto, floor or cap before interpreting the total.",IF(V68="GATE_CONTRACT_NOT_DEFINED","Define or resolve the veto, floor or cap before interpreting the total.",IF(V68="COMPENSATION_RULE_UNSAFE","Define or resolve the veto, floor or cap before interpreting the total.",IF(V68="WEIGHT_RATIONALE_MISSING","Run and record the required sensitivity scenarios before acting.",IF(V68="WEIGHT_TOTAL_INVALID","Correct the active denominator and rerun the model.",IF(V68="SENSITIVITY_NOT_TESTED","Run and record the required sensitivity scenarios before acting.",IF(V68="RANKING_UNSTABLE","Treat the result as unstable and resolve the decisive assumptions.",IF(V68="CONTRADICTION_REVIEW_REQUIRED","Apply “How to Handle Contradictory Competitor Evidence” before final interpretation.",IF(V68="REQUIRED_TEXT_MISSING","Replace placeholders with the exact record.",IF(V68="INVALID_CONTROLLED_INPUT","Correct the invalid controlled input.",IF(V68="INVALID_CRITERION_INPUT","Correct the invalid criterion values; then recalculate the model and its active denominator.","")))))))))))))))))</f>
      </c>
      <c r="Z68" s="62" t="str">
        <f>IF(U68="","","SERPIFAI Score Integrity Method v1.0.0")</f>
      </c>
      <c r="AA68" s="85" t="str">
        <f>IF(AND(A68="",B68=""),"",IF(B68="","No",IF(OR(LOWER(TRIM(B68))="n/a",LOWER(TRIM(B68))="na",LOWER(TRIM(B68))="none",LOWER(TRIM(B68))="unknown",LOWER(TRIM(B68))="tbd",LOWER(TRIM(B68))="todo",LOWER(TRIM(B68))="placeholder",LOWER(TRIM(B68))="test",LOWER(TRIM(B68))="xxx",LOWER(TRIM(B68))="xx",LOWER(TRIM(B68))="x",LOWER(TRIM(B68))="-",LOWER(TRIM(B68))="--",LOWER(TRIM(B68))="---",LOWER(TRIM(B68))=".",LOWER(TRIM(B68))="..",LOWER(TRIM(B68))="...",LOWER(TRIM(B68))="?"),"No","Yes")))</f>
      </c>
      <c r="AB68" s="85" t="str">
        <f>IF(AND(A68="",B68=""),"",IF(OR(C68="Describe",C68="Rank",C68="Screen",C68="Prioritise",C68="Trigger review",C68="Allocate resources",C68="Enforce a gate",C68="Estimate probability"),"Yes","No"))</f>
      </c>
      <c r="AC68" s="85" t="str">
        <f>IF(AND(A68="",B68=""),"",IF(OR(E68="Yes",E68="No"),"Yes","No"))</f>
      </c>
      <c r="AD68" s="85" t="str">
        <f>IF(AND(A68="",B68=""),"",IF(OR(F68="Yes",F68="No"),"Yes","No"))</f>
      </c>
      <c r="AE68" s="85" t="str">
        <f>IF(AND(A68="",B68=""),"",IF(OR(G68="Yes",G68="No"),"Yes","No"))</f>
      </c>
      <c r="AF68" s="85" t="str">
        <f>IF(AND(A68="",B68=""),"",IF(OR(H68="Yes",H68="No"),"Yes","No"))</f>
      </c>
      <c r="AG68" s="85" t="str">
        <f>IF(AND(A68="",B68=""),"",IF(ABS(I68-100)&lt;0.0001,"Yes","No"))</f>
      </c>
      <c r="AH68" s="85" t="str">
        <f>IF(AND(A68="",B68=""),"",IF(OR(J68="Yes",J68="No",J68="Not applicable"),"Yes","No"))</f>
      </c>
      <c r="AI68" s="85" t="str">
        <f>IF(AND(A68="",B68=""),"",IF(OR(K68="Yes",K68="No"),"Yes","No"))</f>
      </c>
      <c r="AJ68" s="85" t="str">
        <f>IF(AND(A68="",B68=""),"",IF(OR(L68="Yes",L68="No",L68="Not applicable"),"Yes","No"))</f>
      </c>
      <c r="AK68" s="85" t="str">
        <f>IF(AND(A68="",B68=""),"",IF(OR(M68="Yes",M68="No"),"Yes","No"))</f>
      </c>
      <c r="AL68" s="85" t="str">
        <f>IF(AND(A68="",B68=""),"",IF(OR(N68="Yes",N68="No",N68="Not tested"),"Yes","No"))</f>
      </c>
      <c r="AM68" s="85" t="str">
        <f>IF(AND(A68="",B68=""),"",IF(OR(O68="Yes",O68="No"),"Yes","No"))</f>
      </c>
      <c r="AN68" s="85" t="str">
        <f>IF(AND(A68="",B68=""),"",IF(P68="","No",IF(OR(LOWER(TRIM(P68))="n/a",LOWER(TRIM(P68))="na",LOWER(TRIM(P68))="none",LOWER(TRIM(P68))="unknown",LOWER(TRIM(P68))="tbd",LOWER(TRIM(P68))="todo",LOWER(TRIM(P68))="placeholder",LOWER(TRIM(P68))="test",LOWER(TRIM(P68))="xxx",LOWER(TRIM(P68))="xx",LOWER(TRIM(P68))="x",LOWER(TRIM(P68))="-",LOWER(TRIM(P68))="--",LOWER(TRIM(P68))="---",LOWER(TRIM(P68))=".",LOWER(TRIM(P68))="..",LOWER(TRIM(P68))="...",LOWER(TRIM(P68))="?"),"No","Yes")))</f>
      </c>
      <c r="AO68" s="85" t="str">
        <f>IF(AND(A68="",B68=""),"",IF(Q68="","No",IF(OR(LOWER(TRIM(Q68))="n/a",LOWER(TRIM(Q68))="na",LOWER(TRIM(Q68))="none",LOWER(TRIM(Q68))="unknown",LOWER(TRIM(Q68))="tbd",LOWER(TRIM(Q68))="todo",LOWER(TRIM(Q68))="placeholder",LOWER(TRIM(Q68))="test",LOWER(TRIM(Q68))="xxx",LOWER(TRIM(Q68))="xx",LOWER(TRIM(Q68))="x",LOWER(TRIM(Q68))="-",LOWER(TRIM(Q68))="--",LOWER(TRIM(Q68))="---",LOWER(TRIM(Q68))=".",LOWER(TRIM(Q68))="..",LOWER(TRIM(Q68))="...",LOWER(TRIM(Q68))="?"),"No","Yes")))</f>
      </c>
      <c r="AP68" s="85" t="str">
        <f>IF(AND(A68="",B68=""),"",IF(OR(S68="Approved by the recorded reviewer",S68="Not approved"),"Yes","No"))</f>
      </c>
      <c r="AQ68" s="85" t="str">
        <f>IF(AND(A68="",B68=""),"",IF(K68="Yes","CRITICAL_GATE_FAILED_OR_MISSING",IF(J68="No","GATE_CONTRACT_NOT_DEFINED","COMPENSATION_RULE_UNSAFE")))</f>
      </c>
      <c r="AR68" s="85" t="str">
        <f>IF(AND(A68="",B68=""),"",IF(H68="No","WEIGHT_RATIONALE_MISSING",IF(AG68="No","WEIGHT_TOTAL_INVALID",IF(OR(M68="No",N68="Not tested"),"SENSITIVITY_NOT_TESTED","RANKING_UNSTABLE"))))</f>
      </c>
      <c r="AS68" s="85" t="str">
        <f>IF(AND(A68="",B68=""),"",IF(OR(AB68="No",AC68="No",AD68="No",AE68="No",AF68="No",AH68="No",AI68="No",AJ68="No",AK68="No",AL68="No",AM68="No",AP68="No"),"INVALID_CONTROLLED_INPUT",IF(OR(AA68="No",AN68="No",AO68="No"),"REQUIRED_TEXT_MISSING",IF(C68="Estimate probability","MODEL_PURPOSE_UNSUPPORTED",IF(O68="Yes","CONTRADICTION_REVIEW_REQUIRED",IF(E68="No","INPUTS_NOT_VISIBLE","EVIDENCE_STATES_NOT_DISCLOSED"))))))</f>
      </c>
      <c r="AT68" t="str">
        <f>IF(A68="","",COUNTIFS('Criteria Register'!$A$4:$A$504,A68,'Criteria Register'!$X$4:$X$504,"INVALID_CONTROLLED_INPUT")+COUNTIFS('Criteria Register'!$A$4:$A$504,A68,'Criteria Register'!$N$4:$N$504,"Invalid",'Criteria Register'!$X$4:$X$504,"VALID"))</f>
      </c>
      <c r="AU68" t="str">
        <f>IF(A68="","",COUNTIFS('Criteria Register'!$A$4:$A$504,A68,'Criteria Register'!$P$4:$P$504,"&lt;&gt;None",'Criteria Register'!$R$4:$R$504,"No",'Criteria Register'!$X$4:$X$504,"VALID"))</f>
      </c>
      <c r="AV68" t="str">
        <f>IF(A68="","",COUNTIFS('Criteria Register'!$A$4:$A$504,A68,'Criteria Register'!$S$4:$S$504,"Open",'Criteria Register'!$X$4:$X$504,"VALID"))</f>
      </c>
    </row>
    <row r="69">
      <c r="A69" s="93"/>
      <c r="B69" s="93"/>
      <c r="C69" s="93"/>
      <c r="D69" s="93"/>
      <c r="E69" s="93"/>
      <c r="F69" s="93"/>
      <c r="G69" s="93"/>
      <c r="H69" s="93"/>
      <c r="I69" s="74" t="str">
        <f>IF(A69="","",SUMIFS('Criteria Register'!$I$4:$I$504,'Criteria Register'!$A$4:$A$504,A69,'Criteria Register'!$X$4:$X$504,"VALID",'Criteria Register'!$N$4:$N$504,"&lt;&gt;Not applicable",'Criteria Register'!$N$4:$N$504,"&lt;&gt;Excluded with rationale",'Criteria Register'!$N$4:$N$504,"&lt;&gt;Invalid"))</f>
      </c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62" t="str">
        <f>IF(V69="","",IF(V69="DECOMPOSABLE_BOUNDED","Decomposable and bounded",IF(V69="MODEL_PURPOSE_UNSUPPORTED","Score not decision-ready",IF(V69="INPUTS_NOT_VISIBLE","Score not decision-ready",IF(V69="EVIDENCE_STATES_NOT_DISCLOSED","Score not decision-ready",IF(V69="MISSING_DATA_TREATMENT_UNSAFE","Missing-data treatment unsafe",IF(V69="CRITICAL_GATE_FAILED_OR_MISSING","Critical gate missing",IF(V69="GATE_CONTRACT_NOT_DEFINED","Critical gate missing",IF(V69="COMPENSATION_RULE_UNSAFE","Critical gate missing",IF(V69="WEIGHT_RATIONALE_MISSING","Sensitivity review required",IF(V69="WEIGHT_TOTAL_INVALID","Sensitivity review required",IF(V69="SENSITIVITY_NOT_TESTED","Sensitivity review required",IF(V69="RANKING_UNSTABLE","Sensitivity review required",IF(V69="CONTRADICTION_REVIEW_REQUIRED","Score not decision-ready",IF(V69="REQUIRED_TEXT_MISSING","Score not decision-ready",IF(V69="INVALID_CONTROLLED_INPUT","Score not decision-ready",IF(V69="INVALID_CRITERION_INPUT","Score not decision-ready","")))))))))))))))))</f>
      </c>
      <c r="V69" s="62" t="str">
        <f>IF(AND(A69="",B69=""),"",IF(OR(AB69="No",AC69="No",AD69="No",AE69="No",AF69="No",AH69="No",AI69="No",AJ69="No",AK69="No",AL69="No",AM69="No",AP69="No"),"INVALID_CONTROLLED_INPUT",IF(OR(AA69="No",AN69="No",AO69="No"),"REQUIRED_TEXT_MISSING",IF(AT69&gt;0,"INVALID_CRITERION_INPUT",IF(C69="Estimate probability","MODEL_PURPOSE_UNSUPPORTED",IF(OR(O69="Yes",AV69&gt;0),"CONTRADICTION_REVIEW_REQUIRED",IF(G69="No","MISSING_DATA_TREATMENT_UNSAFE",IF(OR(K69="Yes",AU69&gt;0),"CRITICAL_GATE_FAILED_OR_MISSING",IF(J69="No","GATE_CONTRACT_NOT_DEFINED",IF(L69="Yes","COMPENSATION_RULE_UNSAFE",IF(E69="No","INPUTS_NOT_VISIBLE",IF(F69="No","EVIDENCE_STATES_NOT_DISCLOSED",IF(H69="No","WEIGHT_RATIONALE_MISSING",IF(AG69="No","WEIGHT_TOTAL_INVALID",IF(OR(M69="No",N69="Not tested"),"SENSITIVITY_NOT_TESTED",IF(N69="Yes","RANKING_UNSTABLE","DECOMPOSABLE_BOUNDED"))))))))))))))))</f>
      </c>
      <c r="W69" s="62" t="str">
        <f>IF(V69="","",IF(V69="DECOMPOSABLE_BOUNDED","Use the score as one decision aid with the recorded model version, limitations and reopen condition.",IF(V69="MODEL_PURPOSE_UNSUPPORTED","Describe the model as a score or index unless predictive calibration is separately established.",IF(V69="INPUTS_NOT_VISIBLE","Use the current total only as a prompt for model reconstruction.",IF(V69="EVIDENCE_STATES_NOT_DISCLOSED","Use the current total only as a prompt for model reconstruction.",IF(V69="MISSING_DATA_TREATMENT_UNSAFE","State that the score is incomplete and identify the affected inputs.",IF(V69="CRITICAL_GATE_FAILED_OR_MISSING","Report the total only beside the failed or missing gate.",IF(V69="GATE_CONTRACT_NOT_DEFINED","Report the total only beside the failed or missing gate.",IF(V69="COMPENSATION_RULE_UNSAFE","Report the total only beside the failed or missing gate.",IF(V69="WEIGHT_RATIONALE_MISSING","Describe the baseline result as provisional and disclose the decisive assumptions.",IF(V69="WEIGHT_TOTAL_INVALID","Describe the baseline result as provisional and disclose the decisive assumptions.",IF(V69="SENSITIVITY_NOT_TESTED","Describe the baseline result as provisional and disclose the decisive assumptions.",IF(V69="RANKING_UNSTABLE","Describe the baseline result as provisional and disclose the decisive assumptions.",IF(V69="CONTRADICTION_REVIEW_REQUIRED","Preserve the score as provisional beside the contradiction.",IF(V69="REQUIRED_TEXT_MISSING","Complete the missing record.",IF(V69="INVALID_CONTROLLED_INPUT","Use only the controlled vocabulary.",IF(V69="INVALID_CRITERION_INPUT","Use the register only to identify and correct the invalid criteria.","")))))))))))))))))</f>
      </c>
      <c r="X69" s="62" t="str">
        <f>IF(V69="","",IF(V69="DECOMPOSABLE_BOUNDED","Do not present the total as evidence, certainty, probability or an automatic instruction.",IF(V69="MODEL_PURPOSE_UNSUPPORTED","Do not present the total as the probability of winning, failure or market response.",IF(V69="INPUTS_NOT_VISIBLE","Do not rank, allocate, approve or claim probability from the current score.",IF(V69="EVIDENCE_STATES_NOT_DISCLOSED","Do not rank, allocate, approve or claim probability from the current score.",IF(V69="MISSING_DATA_TREATMENT_UNSAFE","Do not replace missing knowledge with a neutral-looking number.",IF(V69="CRITICAL_GATE_FAILED_OR_MISSING","Do not let the weighted average override the critical condition.",IF(V69="GATE_CONTRACT_NOT_DEFINED","Do not let the weighted average override the critical condition.",IF(V69="COMPENSATION_RULE_UNSAFE","Do not let the weighted average override the critical condition.",IF(V69="WEIGHT_RATIONALE_MISSING","Do not treat the ranking as robust or use extra decimals to imply stability.",IF(V69="WEIGHT_TOTAL_INVALID","Do not treat the ranking as robust or use extra decimals to imply stability.",IF(V69="SENSITIVITY_NOT_TESTED","Do not treat the ranking as robust or use extra decimals to imply stability.",IF(V69="RANKING_UNSTABLE","Do not treat the ranking as robust or use extra decimals to imply stability.",IF(V69="CONTRADICTION_REVIEW_REQUIRED","Do not hide disagreement inside an average.",IF(V69="REQUIRED_TEXT_MISSING","Do not use a score without a meaningful decision, owner and reviewer.",IF(V69="INVALID_CONTROLLED_INPUT","Do not interpret outputs generated from unsupported categories.",IF(V69="INVALID_CRITERION_INPUT","Do not calculate, compare or interpret a model that contains invalid criterion inputs.","")))))))))))))))))</f>
      </c>
      <c r="Y69" s="62" t="str">
        <f>IF(V69="","",IF(V69="DECOMPOSABLE_BOUNDED","Proceed with the bounded interpretation and preserve the component record.",IF(V69="MODEL_PURPOSE_UNSUPPORTED","Use a validated predictive model or change the score purpose.",IF(V69="INPUTS_NOT_VISIBLE","Decompose and reconstruct the model before use.",IF(V69="EVIDENCE_STATES_NOT_DISCLOSED","Apply “Observed, Inferred and Unresolved Evidence” to every active input.",IF(V69="MISSING_DATA_TREATMENT_UNSAFE","Correct the treatment, obtain evidence or report a bounded range.",IF(V69="CRITICAL_GATE_FAILED_OR_MISSING","Define or resolve the veto, floor or cap before interpreting the total.",IF(V69="GATE_CONTRACT_NOT_DEFINED","Define or resolve the veto, floor or cap before interpreting the total.",IF(V69="COMPENSATION_RULE_UNSAFE","Define or resolve the veto, floor or cap before interpreting the total.",IF(V69="WEIGHT_RATIONALE_MISSING","Run and record the required sensitivity scenarios before acting.",IF(V69="WEIGHT_TOTAL_INVALID","Correct the active denominator and rerun the model.",IF(V69="SENSITIVITY_NOT_TESTED","Run and record the required sensitivity scenarios before acting.",IF(V69="RANKING_UNSTABLE","Treat the result as unstable and resolve the decisive assumptions.",IF(V69="CONTRADICTION_REVIEW_REQUIRED","Apply “How to Handle Contradictory Competitor Evidence” before final interpretation.",IF(V69="REQUIRED_TEXT_MISSING","Replace placeholders with the exact record.",IF(V69="INVALID_CONTROLLED_INPUT","Correct the invalid controlled input.",IF(V69="INVALID_CRITERION_INPUT","Correct the invalid criterion values; then recalculate the model and its active denominator.","")))))))))))))))))</f>
      </c>
      <c r="Z69" s="62" t="str">
        <f>IF(U69="","","SERPIFAI Score Integrity Method v1.0.0")</f>
      </c>
      <c r="AA69" s="85" t="str">
        <f>IF(AND(A69="",B69=""),"",IF(B69="","No",IF(OR(LOWER(TRIM(B69))="n/a",LOWER(TRIM(B69))="na",LOWER(TRIM(B69))="none",LOWER(TRIM(B69))="unknown",LOWER(TRIM(B69))="tbd",LOWER(TRIM(B69))="todo",LOWER(TRIM(B69))="placeholder",LOWER(TRIM(B69))="test",LOWER(TRIM(B69))="xxx",LOWER(TRIM(B69))="xx",LOWER(TRIM(B69))="x",LOWER(TRIM(B69))="-",LOWER(TRIM(B69))="--",LOWER(TRIM(B69))="---",LOWER(TRIM(B69))=".",LOWER(TRIM(B69))="..",LOWER(TRIM(B69))="...",LOWER(TRIM(B69))="?"),"No","Yes")))</f>
      </c>
      <c r="AB69" s="85" t="str">
        <f>IF(AND(A69="",B69=""),"",IF(OR(C69="Describe",C69="Rank",C69="Screen",C69="Prioritise",C69="Trigger review",C69="Allocate resources",C69="Enforce a gate",C69="Estimate probability"),"Yes","No"))</f>
      </c>
      <c r="AC69" s="85" t="str">
        <f>IF(AND(A69="",B69=""),"",IF(OR(E69="Yes",E69="No"),"Yes","No"))</f>
      </c>
      <c r="AD69" s="85" t="str">
        <f>IF(AND(A69="",B69=""),"",IF(OR(F69="Yes",F69="No"),"Yes","No"))</f>
      </c>
      <c r="AE69" s="85" t="str">
        <f>IF(AND(A69="",B69=""),"",IF(OR(G69="Yes",G69="No"),"Yes","No"))</f>
      </c>
      <c r="AF69" s="85" t="str">
        <f>IF(AND(A69="",B69=""),"",IF(OR(H69="Yes",H69="No"),"Yes","No"))</f>
      </c>
      <c r="AG69" s="85" t="str">
        <f>IF(AND(A69="",B69=""),"",IF(ABS(I69-100)&lt;0.0001,"Yes","No"))</f>
      </c>
      <c r="AH69" s="85" t="str">
        <f>IF(AND(A69="",B69=""),"",IF(OR(J69="Yes",J69="No",J69="Not applicable"),"Yes","No"))</f>
      </c>
      <c r="AI69" s="85" t="str">
        <f>IF(AND(A69="",B69=""),"",IF(OR(K69="Yes",K69="No"),"Yes","No"))</f>
      </c>
      <c r="AJ69" s="85" t="str">
        <f>IF(AND(A69="",B69=""),"",IF(OR(L69="Yes",L69="No",L69="Not applicable"),"Yes","No"))</f>
      </c>
      <c r="AK69" s="85" t="str">
        <f>IF(AND(A69="",B69=""),"",IF(OR(M69="Yes",M69="No"),"Yes","No"))</f>
      </c>
      <c r="AL69" s="85" t="str">
        <f>IF(AND(A69="",B69=""),"",IF(OR(N69="Yes",N69="No",N69="Not tested"),"Yes","No"))</f>
      </c>
      <c r="AM69" s="85" t="str">
        <f>IF(AND(A69="",B69=""),"",IF(OR(O69="Yes",O69="No"),"Yes","No"))</f>
      </c>
      <c r="AN69" s="85" t="str">
        <f>IF(AND(A69="",B69=""),"",IF(P69="","No",IF(OR(LOWER(TRIM(P69))="n/a",LOWER(TRIM(P69))="na",LOWER(TRIM(P69))="none",LOWER(TRIM(P69))="unknown",LOWER(TRIM(P69))="tbd",LOWER(TRIM(P69))="todo",LOWER(TRIM(P69))="placeholder",LOWER(TRIM(P69))="test",LOWER(TRIM(P69))="xxx",LOWER(TRIM(P69))="xx",LOWER(TRIM(P69))="x",LOWER(TRIM(P69))="-",LOWER(TRIM(P69))="--",LOWER(TRIM(P69))="---",LOWER(TRIM(P69))=".",LOWER(TRIM(P69))="..",LOWER(TRIM(P69))="...",LOWER(TRIM(P69))="?"),"No","Yes")))</f>
      </c>
      <c r="AO69" s="85" t="str">
        <f>IF(AND(A69="",B69=""),"",IF(Q69="","No",IF(OR(LOWER(TRIM(Q69))="n/a",LOWER(TRIM(Q69))="na",LOWER(TRIM(Q69))="none",LOWER(TRIM(Q69))="unknown",LOWER(TRIM(Q69))="tbd",LOWER(TRIM(Q69))="todo",LOWER(TRIM(Q69))="placeholder",LOWER(TRIM(Q69))="test",LOWER(TRIM(Q69))="xxx",LOWER(TRIM(Q69))="xx",LOWER(TRIM(Q69))="x",LOWER(TRIM(Q69))="-",LOWER(TRIM(Q69))="--",LOWER(TRIM(Q69))="---",LOWER(TRIM(Q69))=".",LOWER(TRIM(Q69))="..",LOWER(TRIM(Q69))="...",LOWER(TRIM(Q69))="?"),"No","Yes")))</f>
      </c>
      <c r="AP69" s="85" t="str">
        <f>IF(AND(A69="",B69=""),"",IF(OR(S69="Approved by the recorded reviewer",S69="Not approved"),"Yes","No"))</f>
      </c>
      <c r="AQ69" s="85" t="str">
        <f>IF(AND(A69="",B69=""),"",IF(K69="Yes","CRITICAL_GATE_FAILED_OR_MISSING",IF(J69="No","GATE_CONTRACT_NOT_DEFINED","COMPENSATION_RULE_UNSAFE")))</f>
      </c>
      <c r="AR69" s="85" t="str">
        <f>IF(AND(A69="",B69=""),"",IF(H69="No","WEIGHT_RATIONALE_MISSING",IF(AG69="No","WEIGHT_TOTAL_INVALID",IF(OR(M69="No",N69="Not tested"),"SENSITIVITY_NOT_TESTED","RANKING_UNSTABLE"))))</f>
      </c>
      <c r="AS69" s="85" t="str">
        <f>IF(AND(A69="",B69=""),"",IF(OR(AB69="No",AC69="No",AD69="No",AE69="No",AF69="No",AH69="No",AI69="No",AJ69="No",AK69="No",AL69="No",AM69="No",AP69="No"),"INVALID_CONTROLLED_INPUT",IF(OR(AA69="No",AN69="No",AO69="No"),"REQUIRED_TEXT_MISSING",IF(C69="Estimate probability","MODEL_PURPOSE_UNSUPPORTED",IF(O69="Yes","CONTRADICTION_REVIEW_REQUIRED",IF(E69="No","INPUTS_NOT_VISIBLE","EVIDENCE_STATES_NOT_DISCLOSED"))))))</f>
      </c>
      <c r="AT69" t="str">
        <f>IF(A69="","",COUNTIFS('Criteria Register'!$A$4:$A$504,A69,'Criteria Register'!$X$4:$X$504,"INVALID_CONTROLLED_INPUT")+COUNTIFS('Criteria Register'!$A$4:$A$504,A69,'Criteria Register'!$N$4:$N$504,"Invalid",'Criteria Register'!$X$4:$X$504,"VALID"))</f>
      </c>
      <c r="AU69" t="str">
        <f>IF(A69="","",COUNTIFS('Criteria Register'!$A$4:$A$504,A69,'Criteria Register'!$P$4:$P$504,"&lt;&gt;None",'Criteria Register'!$R$4:$R$504,"No",'Criteria Register'!$X$4:$X$504,"VALID"))</f>
      </c>
      <c r="AV69" t="str">
        <f>IF(A69="","",COUNTIFS('Criteria Register'!$A$4:$A$504,A69,'Criteria Register'!$S$4:$S$504,"Open",'Criteria Register'!$X$4:$X$504,"VALID"))</f>
      </c>
    </row>
    <row r="70">
      <c r="A70" s="93"/>
      <c r="B70" s="93"/>
      <c r="C70" s="93"/>
      <c r="D70" s="93"/>
      <c r="E70" s="93"/>
      <c r="F70" s="93"/>
      <c r="G70" s="93"/>
      <c r="H70" s="93"/>
      <c r="I70" s="74" t="str">
        <f>IF(A70="","",SUMIFS('Criteria Register'!$I$4:$I$504,'Criteria Register'!$A$4:$A$504,A70,'Criteria Register'!$X$4:$X$504,"VALID",'Criteria Register'!$N$4:$N$504,"&lt;&gt;Not applicable",'Criteria Register'!$N$4:$N$504,"&lt;&gt;Excluded with rationale",'Criteria Register'!$N$4:$N$504,"&lt;&gt;Invalid"))</f>
      </c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62" t="str">
        <f>IF(V70="","",IF(V70="DECOMPOSABLE_BOUNDED","Decomposable and bounded",IF(V70="MODEL_PURPOSE_UNSUPPORTED","Score not decision-ready",IF(V70="INPUTS_NOT_VISIBLE","Score not decision-ready",IF(V70="EVIDENCE_STATES_NOT_DISCLOSED","Score not decision-ready",IF(V70="MISSING_DATA_TREATMENT_UNSAFE","Missing-data treatment unsafe",IF(V70="CRITICAL_GATE_FAILED_OR_MISSING","Critical gate missing",IF(V70="GATE_CONTRACT_NOT_DEFINED","Critical gate missing",IF(V70="COMPENSATION_RULE_UNSAFE","Critical gate missing",IF(V70="WEIGHT_RATIONALE_MISSING","Sensitivity review required",IF(V70="WEIGHT_TOTAL_INVALID","Sensitivity review required",IF(V70="SENSITIVITY_NOT_TESTED","Sensitivity review required",IF(V70="RANKING_UNSTABLE","Sensitivity review required",IF(V70="CONTRADICTION_REVIEW_REQUIRED","Score not decision-ready",IF(V70="REQUIRED_TEXT_MISSING","Score not decision-ready",IF(V70="INVALID_CONTROLLED_INPUT","Score not decision-ready",IF(V70="INVALID_CRITERION_INPUT","Score not decision-ready","")))))))))))))))))</f>
      </c>
      <c r="V70" s="62" t="str">
        <f>IF(AND(A70="",B70=""),"",IF(OR(AB70="No",AC70="No",AD70="No",AE70="No",AF70="No",AH70="No",AI70="No",AJ70="No",AK70="No",AL70="No",AM70="No",AP70="No"),"INVALID_CONTROLLED_INPUT",IF(OR(AA70="No",AN70="No",AO70="No"),"REQUIRED_TEXT_MISSING",IF(AT70&gt;0,"INVALID_CRITERION_INPUT",IF(C70="Estimate probability","MODEL_PURPOSE_UNSUPPORTED",IF(OR(O70="Yes",AV70&gt;0),"CONTRADICTION_REVIEW_REQUIRED",IF(G70="No","MISSING_DATA_TREATMENT_UNSAFE",IF(OR(K70="Yes",AU70&gt;0),"CRITICAL_GATE_FAILED_OR_MISSING",IF(J70="No","GATE_CONTRACT_NOT_DEFINED",IF(L70="Yes","COMPENSATION_RULE_UNSAFE",IF(E70="No","INPUTS_NOT_VISIBLE",IF(F70="No","EVIDENCE_STATES_NOT_DISCLOSED",IF(H70="No","WEIGHT_RATIONALE_MISSING",IF(AG70="No","WEIGHT_TOTAL_INVALID",IF(OR(M70="No",N70="Not tested"),"SENSITIVITY_NOT_TESTED",IF(N70="Yes","RANKING_UNSTABLE","DECOMPOSABLE_BOUNDED"))))))))))))))))</f>
      </c>
      <c r="W70" s="62" t="str">
        <f>IF(V70="","",IF(V70="DECOMPOSABLE_BOUNDED","Use the score as one decision aid with the recorded model version, limitations and reopen condition.",IF(V70="MODEL_PURPOSE_UNSUPPORTED","Describe the model as a score or index unless predictive calibration is separately established.",IF(V70="INPUTS_NOT_VISIBLE","Use the current total only as a prompt for model reconstruction.",IF(V70="EVIDENCE_STATES_NOT_DISCLOSED","Use the current total only as a prompt for model reconstruction.",IF(V70="MISSING_DATA_TREATMENT_UNSAFE","State that the score is incomplete and identify the affected inputs.",IF(V70="CRITICAL_GATE_FAILED_OR_MISSING","Report the total only beside the failed or missing gate.",IF(V70="GATE_CONTRACT_NOT_DEFINED","Report the total only beside the failed or missing gate.",IF(V70="COMPENSATION_RULE_UNSAFE","Report the total only beside the failed or missing gate.",IF(V70="WEIGHT_RATIONALE_MISSING","Describe the baseline result as provisional and disclose the decisive assumptions.",IF(V70="WEIGHT_TOTAL_INVALID","Describe the baseline result as provisional and disclose the decisive assumptions.",IF(V70="SENSITIVITY_NOT_TESTED","Describe the baseline result as provisional and disclose the decisive assumptions.",IF(V70="RANKING_UNSTABLE","Describe the baseline result as provisional and disclose the decisive assumptions.",IF(V70="CONTRADICTION_REVIEW_REQUIRED","Preserve the score as provisional beside the contradiction.",IF(V70="REQUIRED_TEXT_MISSING","Complete the missing record.",IF(V70="INVALID_CONTROLLED_INPUT","Use only the controlled vocabulary.",IF(V70="INVALID_CRITERION_INPUT","Use the register only to identify and correct the invalid criteria.","")))))))))))))))))</f>
      </c>
      <c r="X70" s="62" t="str">
        <f>IF(V70="","",IF(V70="DECOMPOSABLE_BOUNDED","Do not present the total as evidence, certainty, probability or an automatic instruction.",IF(V70="MODEL_PURPOSE_UNSUPPORTED","Do not present the total as the probability of winning, failure or market response.",IF(V70="INPUTS_NOT_VISIBLE","Do not rank, allocate, approve or claim probability from the current score.",IF(V70="EVIDENCE_STATES_NOT_DISCLOSED","Do not rank, allocate, approve or claim probability from the current score.",IF(V70="MISSING_DATA_TREATMENT_UNSAFE","Do not replace missing knowledge with a neutral-looking number.",IF(V70="CRITICAL_GATE_FAILED_OR_MISSING","Do not let the weighted average override the critical condition.",IF(V70="GATE_CONTRACT_NOT_DEFINED","Do not let the weighted average override the critical condition.",IF(V70="COMPENSATION_RULE_UNSAFE","Do not let the weighted average override the critical condition.",IF(V70="WEIGHT_RATIONALE_MISSING","Do not treat the ranking as robust or use extra decimals to imply stability.",IF(V70="WEIGHT_TOTAL_INVALID","Do not treat the ranking as robust or use extra decimals to imply stability.",IF(V70="SENSITIVITY_NOT_TESTED","Do not treat the ranking as robust or use extra decimals to imply stability.",IF(V70="RANKING_UNSTABLE","Do not treat the ranking as robust or use extra decimals to imply stability.",IF(V70="CONTRADICTION_REVIEW_REQUIRED","Do not hide disagreement inside an average.",IF(V70="REQUIRED_TEXT_MISSING","Do not use a score without a meaningful decision, owner and reviewer.",IF(V70="INVALID_CONTROLLED_INPUT","Do not interpret outputs generated from unsupported categories.",IF(V70="INVALID_CRITERION_INPUT","Do not calculate, compare or interpret a model that contains invalid criterion inputs.","")))))))))))))))))</f>
      </c>
      <c r="Y70" s="62" t="str">
        <f>IF(V70="","",IF(V70="DECOMPOSABLE_BOUNDED","Proceed with the bounded interpretation and preserve the component record.",IF(V70="MODEL_PURPOSE_UNSUPPORTED","Use a validated predictive model or change the score purpose.",IF(V70="INPUTS_NOT_VISIBLE","Decompose and reconstruct the model before use.",IF(V70="EVIDENCE_STATES_NOT_DISCLOSED","Apply “Observed, Inferred and Unresolved Evidence” to every active input.",IF(V70="MISSING_DATA_TREATMENT_UNSAFE","Correct the treatment, obtain evidence or report a bounded range.",IF(V70="CRITICAL_GATE_FAILED_OR_MISSING","Define or resolve the veto, floor or cap before interpreting the total.",IF(V70="GATE_CONTRACT_NOT_DEFINED","Define or resolve the veto, floor or cap before interpreting the total.",IF(V70="COMPENSATION_RULE_UNSAFE","Define or resolve the veto, floor or cap before interpreting the total.",IF(V70="WEIGHT_RATIONALE_MISSING","Run and record the required sensitivity scenarios before acting.",IF(V70="WEIGHT_TOTAL_INVALID","Correct the active denominator and rerun the model.",IF(V70="SENSITIVITY_NOT_TESTED","Run and record the required sensitivity scenarios before acting.",IF(V70="RANKING_UNSTABLE","Treat the result as unstable and resolve the decisive assumptions.",IF(V70="CONTRADICTION_REVIEW_REQUIRED","Apply “How to Handle Contradictory Competitor Evidence” before final interpretation.",IF(V70="REQUIRED_TEXT_MISSING","Replace placeholders with the exact record.",IF(V70="INVALID_CONTROLLED_INPUT","Correct the invalid controlled input.",IF(V70="INVALID_CRITERION_INPUT","Correct the invalid criterion values; then recalculate the model and its active denominator.","")))))))))))))))))</f>
      </c>
      <c r="Z70" s="62" t="str">
        <f>IF(U70="","","SERPIFAI Score Integrity Method v1.0.0")</f>
      </c>
      <c r="AA70" s="85" t="str">
        <f>IF(AND(A70="",B70=""),"",IF(B70="","No",IF(OR(LOWER(TRIM(B70))="n/a",LOWER(TRIM(B70))="na",LOWER(TRIM(B70))="none",LOWER(TRIM(B70))="unknown",LOWER(TRIM(B70))="tbd",LOWER(TRIM(B70))="todo",LOWER(TRIM(B70))="placeholder",LOWER(TRIM(B70))="test",LOWER(TRIM(B70))="xxx",LOWER(TRIM(B70))="xx",LOWER(TRIM(B70))="x",LOWER(TRIM(B70))="-",LOWER(TRIM(B70))="--",LOWER(TRIM(B70))="---",LOWER(TRIM(B70))=".",LOWER(TRIM(B70))="..",LOWER(TRIM(B70))="...",LOWER(TRIM(B70))="?"),"No","Yes")))</f>
      </c>
      <c r="AB70" s="85" t="str">
        <f>IF(AND(A70="",B70=""),"",IF(OR(C70="Describe",C70="Rank",C70="Screen",C70="Prioritise",C70="Trigger review",C70="Allocate resources",C70="Enforce a gate",C70="Estimate probability"),"Yes","No"))</f>
      </c>
      <c r="AC70" s="85" t="str">
        <f>IF(AND(A70="",B70=""),"",IF(OR(E70="Yes",E70="No"),"Yes","No"))</f>
      </c>
      <c r="AD70" s="85" t="str">
        <f>IF(AND(A70="",B70=""),"",IF(OR(F70="Yes",F70="No"),"Yes","No"))</f>
      </c>
      <c r="AE70" s="85" t="str">
        <f>IF(AND(A70="",B70=""),"",IF(OR(G70="Yes",G70="No"),"Yes","No"))</f>
      </c>
      <c r="AF70" s="85" t="str">
        <f>IF(AND(A70="",B70=""),"",IF(OR(H70="Yes",H70="No"),"Yes","No"))</f>
      </c>
      <c r="AG70" s="85" t="str">
        <f>IF(AND(A70="",B70=""),"",IF(ABS(I70-100)&lt;0.0001,"Yes","No"))</f>
      </c>
      <c r="AH70" s="85" t="str">
        <f>IF(AND(A70="",B70=""),"",IF(OR(J70="Yes",J70="No",J70="Not applicable"),"Yes","No"))</f>
      </c>
      <c r="AI70" s="85" t="str">
        <f>IF(AND(A70="",B70=""),"",IF(OR(K70="Yes",K70="No"),"Yes","No"))</f>
      </c>
      <c r="AJ70" s="85" t="str">
        <f>IF(AND(A70="",B70=""),"",IF(OR(L70="Yes",L70="No",L70="Not applicable"),"Yes","No"))</f>
      </c>
      <c r="AK70" s="85" t="str">
        <f>IF(AND(A70="",B70=""),"",IF(OR(M70="Yes",M70="No"),"Yes","No"))</f>
      </c>
      <c r="AL70" s="85" t="str">
        <f>IF(AND(A70="",B70=""),"",IF(OR(N70="Yes",N70="No",N70="Not tested"),"Yes","No"))</f>
      </c>
      <c r="AM70" s="85" t="str">
        <f>IF(AND(A70="",B70=""),"",IF(OR(O70="Yes",O70="No"),"Yes","No"))</f>
      </c>
      <c r="AN70" s="85" t="str">
        <f>IF(AND(A70="",B70=""),"",IF(P70="","No",IF(OR(LOWER(TRIM(P70))="n/a",LOWER(TRIM(P70))="na",LOWER(TRIM(P70))="none",LOWER(TRIM(P70))="unknown",LOWER(TRIM(P70))="tbd",LOWER(TRIM(P70))="todo",LOWER(TRIM(P70))="placeholder",LOWER(TRIM(P70))="test",LOWER(TRIM(P70))="xxx",LOWER(TRIM(P70))="xx",LOWER(TRIM(P70))="x",LOWER(TRIM(P70))="-",LOWER(TRIM(P70))="--",LOWER(TRIM(P70))="---",LOWER(TRIM(P70))=".",LOWER(TRIM(P70))="..",LOWER(TRIM(P70))="...",LOWER(TRIM(P70))="?"),"No","Yes")))</f>
      </c>
      <c r="AO70" s="85" t="str">
        <f>IF(AND(A70="",B70=""),"",IF(Q70="","No",IF(OR(LOWER(TRIM(Q70))="n/a",LOWER(TRIM(Q70))="na",LOWER(TRIM(Q70))="none",LOWER(TRIM(Q70))="unknown",LOWER(TRIM(Q70))="tbd",LOWER(TRIM(Q70))="todo",LOWER(TRIM(Q70))="placeholder",LOWER(TRIM(Q70))="test",LOWER(TRIM(Q70))="xxx",LOWER(TRIM(Q70))="xx",LOWER(TRIM(Q70))="x",LOWER(TRIM(Q70))="-",LOWER(TRIM(Q70))="--",LOWER(TRIM(Q70))="---",LOWER(TRIM(Q70))=".",LOWER(TRIM(Q70))="..",LOWER(TRIM(Q70))="...",LOWER(TRIM(Q70))="?"),"No","Yes")))</f>
      </c>
      <c r="AP70" s="85" t="str">
        <f>IF(AND(A70="",B70=""),"",IF(OR(S70="Approved by the recorded reviewer",S70="Not approved"),"Yes","No"))</f>
      </c>
      <c r="AQ70" s="85" t="str">
        <f>IF(AND(A70="",B70=""),"",IF(K70="Yes","CRITICAL_GATE_FAILED_OR_MISSING",IF(J70="No","GATE_CONTRACT_NOT_DEFINED","COMPENSATION_RULE_UNSAFE")))</f>
      </c>
      <c r="AR70" s="85" t="str">
        <f>IF(AND(A70="",B70=""),"",IF(H70="No","WEIGHT_RATIONALE_MISSING",IF(AG70="No","WEIGHT_TOTAL_INVALID",IF(OR(M70="No",N70="Not tested"),"SENSITIVITY_NOT_TESTED","RANKING_UNSTABLE"))))</f>
      </c>
      <c r="AS70" s="85" t="str">
        <f>IF(AND(A70="",B70=""),"",IF(OR(AB70="No",AC70="No",AD70="No",AE70="No",AF70="No",AH70="No",AI70="No",AJ70="No",AK70="No",AL70="No",AM70="No",AP70="No"),"INVALID_CONTROLLED_INPUT",IF(OR(AA70="No",AN70="No",AO70="No"),"REQUIRED_TEXT_MISSING",IF(C70="Estimate probability","MODEL_PURPOSE_UNSUPPORTED",IF(O70="Yes","CONTRADICTION_REVIEW_REQUIRED",IF(E70="No","INPUTS_NOT_VISIBLE","EVIDENCE_STATES_NOT_DISCLOSED"))))))</f>
      </c>
      <c r="AT70" t="str">
        <f>IF(A70="","",COUNTIFS('Criteria Register'!$A$4:$A$504,A70,'Criteria Register'!$X$4:$X$504,"INVALID_CONTROLLED_INPUT")+COUNTIFS('Criteria Register'!$A$4:$A$504,A70,'Criteria Register'!$N$4:$N$504,"Invalid",'Criteria Register'!$X$4:$X$504,"VALID"))</f>
      </c>
      <c r="AU70" t="str">
        <f>IF(A70="","",COUNTIFS('Criteria Register'!$A$4:$A$504,A70,'Criteria Register'!$P$4:$P$504,"&lt;&gt;None",'Criteria Register'!$R$4:$R$504,"No",'Criteria Register'!$X$4:$X$504,"VALID"))</f>
      </c>
      <c r="AV70" t="str">
        <f>IF(A70="","",COUNTIFS('Criteria Register'!$A$4:$A$504,A70,'Criteria Register'!$S$4:$S$504,"Open",'Criteria Register'!$X$4:$X$504,"VALID"))</f>
      </c>
    </row>
    <row r="71">
      <c r="A71" s="93"/>
      <c r="B71" s="93"/>
      <c r="C71" s="93"/>
      <c r="D71" s="93"/>
      <c r="E71" s="93"/>
      <c r="F71" s="93"/>
      <c r="G71" s="93"/>
      <c r="H71" s="93"/>
      <c r="I71" s="74" t="str">
        <f>IF(A71="","",SUMIFS('Criteria Register'!$I$4:$I$504,'Criteria Register'!$A$4:$A$504,A71,'Criteria Register'!$X$4:$X$504,"VALID",'Criteria Register'!$N$4:$N$504,"&lt;&gt;Not applicable",'Criteria Register'!$N$4:$N$504,"&lt;&gt;Excluded with rationale",'Criteria Register'!$N$4:$N$504,"&lt;&gt;Invalid"))</f>
      </c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62" t="str">
        <f>IF(V71="","",IF(V71="DECOMPOSABLE_BOUNDED","Decomposable and bounded",IF(V71="MODEL_PURPOSE_UNSUPPORTED","Score not decision-ready",IF(V71="INPUTS_NOT_VISIBLE","Score not decision-ready",IF(V71="EVIDENCE_STATES_NOT_DISCLOSED","Score not decision-ready",IF(V71="MISSING_DATA_TREATMENT_UNSAFE","Missing-data treatment unsafe",IF(V71="CRITICAL_GATE_FAILED_OR_MISSING","Critical gate missing",IF(V71="GATE_CONTRACT_NOT_DEFINED","Critical gate missing",IF(V71="COMPENSATION_RULE_UNSAFE","Critical gate missing",IF(V71="WEIGHT_RATIONALE_MISSING","Sensitivity review required",IF(V71="WEIGHT_TOTAL_INVALID","Sensitivity review required",IF(V71="SENSITIVITY_NOT_TESTED","Sensitivity review required",IF(V71="RANKING_UNSTABLE","Sensitivity review required",IF(V71="CONTRADICTION_REVIEW_REQUIRED","Score not decision-ready",IF(V71="REQUIRED_TEXT_MISSING","Score not decision-ready",IF(V71="INVALID_CONTROLLED_INPUT","Score not decision-ready",IF(V71="INVALID_CRITERION_INPUT","Score not decision-ready","")))))))))))))))))</f>
      </c>
      <c r="V71" s="62" t="str">
        <f>IF(AND(A71="",B71=""),"",IF(OR(AB71="No",AC71="No",AD71="No",AE71="No",AF71="No",AH71="No",AI71="No",AJ71="No",AK71="No",AL71="No",AM71="No",AP71="No"),"INVALID_CONTROLLED_INPUT",IF(OR(AA71="No",AN71="No",AO71="No"),"REQUIRED_TEXT_MISSING",IF(AT71&gt;0,"INVALID_CRITERION_INPUT",IF(C71="Estimate probability","MODEL_PURPOSE_UNSUPPORTED",IF(OR(O71="Yes",AV71&gt;0),"CONTRADICTION_REVIEW_REQUIRED",IF(G71="No","MISSING_DATA_TREATMENT_UNSAFE",IF(OR(K71="Yes",AU71&gt;0),"CRITICAL_GATE_FAILED_OR_MISSING",IF(J71="No","GATE_CONTRACT_NOT_DEFINED",IF(L71="Yes","COMPENSATION_RULE_UNSAFE",IF(E71="No","INPUTS_NOT_VISIBLE",IF(F71="No","EVIDENCE_STATES_NOT_DISCLOSED",IF(H71="No","WEIGHT_RATIONALE_MISSING",IF(AG71="No","WEIGHT_TOTAL_INVALID",IF(OR(M71="No",N71="Not tested"),"SENSITIVITY_NOT_TESTED",IF(N71="Yes","RANKING_UNSTABLE","DECOMPOSABLE_BOUNDED"))))))))))))))))</f>
      </c>
      <c r="W71" s="62" t="str">
        <f>IF(V71="","",IF(V71="DECOMPOSABLE_BOUNDED","Use the score as one decision aid with the recorded model version, limitations and reopen condition.",IF(V71="MODEL_PURPOSE_UNSUPPORTED","Describe the model as a score or index unless predictive calibration is separately established.",IF(V71="INPUTS_NOT_VISIBLE","Use the current total only as a prompt for model reconstruction.",IF(V71="EVIDENCE_STATES_NOT_DISCLOSED","Use the current total only as a prompt for model reconstruction.",IF(V71="MISSING_DATA_TREATMENT_UNSAFE","State that the score is incomplete and identify the affected inputs.",IF(V71="CRITICAL_GATE_FAILED_OR_MISSING","Report the total only beside the failed or missing gate.",IF(V71="GATE_CONTRACT_NOT_DEFINED","Report the total only beside the failed or missing gate.",IF(V71="COMPENSATION_RULE_UNSAFE","Report the total only beside the failed or missing gate.",IF(V71="WEIGHT_RATIONALE_MISSING","Describe the baseline result as provisional and disclose the decisive assumptions.",IF(V71="WEIGHT_TOTAL_INVALID","Describe the baseline result as provisional and disclose the decisive assumptions.",IF(V71="SENSITIVITY_NOT_TESTED","Describe the baseline result as provisional and disclose the decisive assumptions.",IF(V71="RANKING_UNSTABLE","Describe the baseline result as provisional and disclose the decisive assumptions.",IF(V71="CONTRADICTION_REVIEW_REQUIRED","Preserve the score as provisional beside the contradiction.",IF(V71="REQUIRED_TEXT_MISSING","Complete the missing record.",IF(V71="INVALID_CONTROLLED_INPUT","Use only the controlled vocabulary.",IF(V71="INVALID_CRITERION_INPUT","Use the register only to identify and correct the invalid criteria.","")))))))))))))))))</f>
      </c>
      <c r="X71" s="62" t="str">
        <f>IF(V71="","",IF(V71="DECOMPOSABLE_BOUNDED","Do not present the total as evidence, certainty, probability or an automatic instruction.",IF(V71="MODEL_PURPOSE_UNSUPPORTED","Do not present the total as the probability of winning, failure or market response.",IF(V71="INPUTS_NOT_VISIBLE","Do not rank, allocate, approve or claim probability from the current score.",IF(V71="EVIDENCE_STATES_NOT_DISCLOSED","Do not rank, allocate, approve or claim probability from the current score.",IF(V71="MISSING_DATA_TREATMENT_UNSAFE","Do not replace missing knowledge with a neutral-looking number.",IF(V71="CRITICAL_GATE_FAILED_OR_MISSING","Do not let the weighted average override the critical condition.",IF(V71="GATE_CONTRACT_NOT_DEFINED","Do not let the weighted average override the critical condition.",IF(V71="COMPENSATION_RULE_UNSAFE","Do not let the weighted average override the critical condition.",IF(V71="WEIGHT_RATIONALE_MISSING","Do not treat the ranking as robust or use extra decimals to imply stability.",IF(V71="WEIGHT_TOTAL_INVALID","Do not treat the ranking as robust or use extra decimals to imply stability.",IF(V71="SENSITIVITY_NOT_TESTED","Do not treat the ranking as robust or use extra decimals to imply stability.",IF(V71="RANKING_UNSTABLE","Do not treat the ranking as robust or use extra decimals to imply stability.",IF(V71="CONTRADICTION_REVIEW_REQUIRED","Do not hide disagreement inside an average.",IF(V71="REQUIRED_TEXT_MISSING","Do not use a score without a meaningful decision, owner and reviewer.",IF(V71="INVALID_CONTROLLED_INPUT","Do not interpret outputs generated from unsupported categories.",IF(V71="INVALID_CRITERION_INPUT","Do not calculate, compare or interpret a model that contains invalid criterion inputs.","")))))))))))))))))</f>
      </c>
      <c r="Y71" s="62" t="str">
        <f>IF(V71="","",IF(V71="DECOMPOSABLE_BOUNDED","Proceed with the bounded interpretation and preserve the component record.",IF(V71="MODEL_PURPOSE_UNSUPPORTED","Use a validated predictive model or change the score purpose.",IF(V71="INPUTS_NOT_VISIBLE","Decompose and reconstruct the model before use.",IF(V71="EVIDENCE_STATES_NOT_DISCLOSED","Apply “Observed, Inferred and Unresolved Evidence” to every active input.",IF(V71="MISSING_DATA_TREATMENT_UNSAFE","Correct the treatment, obtain evidence or report a bounded range.",IF(V71="CRITICAL_GATE_FAILED_OR_MISSING","Define or resolve the veto, floor or cap before interpreting the total.",IF(V71="GATE_CONTRACT_NOT_DEFINED","Define or resolve the veto, floor or cap before interpreting the total.",IF(V71="COMPENSATION_RULE_UNSAFE","Define or resolve the veto, floor or cap before interpreting the total.",IF(V71="WEIGHT_RATIONALE_MISSING","Run and record the required sensitivity scenarios before acting.",IF(V71="WEIGHT_TOTAL_INVALID","Correct the active denominator and rerun the model.",IF(V71="SENSITIVITY_NOT_TESTED","Run and record the required sensitivity scenarios before acting.",IF(V71="RANKING_UNSTABLE","Treat the result as unstable and resolve the decisive assumptions.",IF(V71="CONTRADICTION_REVIEW_REQUIRED","Apply “How to Handle Contradictory Competitor Evidence” before final interpretation.",IF(V71="REQUIRED_TEXT_MISSING","Replace placeholders with the exact record.",IF(V71="INVALID_CONTROLLED_INPUT","Correct the invalid controlled input.",IF(V71="INVALID_CRITERION_INPUT","Correct the invalid criterion values; then recalculate the model and its active denominator.","")))))))))))))))))</f>
      </c>
      <c r="Z71" s="62" t="str">
        <f>IF(U71="","","SERPIFAI Score Integrity Method v1.0.0")</f>
      </c>
      <c r="AA71" s="85" t="str">
        <f>IF(AND(A71="",B71=""),"",IF(B71="","No",IF(OR(LOWER(TRIM(B71))="n/a",LOWER(TRIM(B71))="na",LOWER(TRIM(B71))="none",LOWER(TRIM(B71))="unknown",LOWER(TRIM(B71))="tbd",LOWER(TRIM(B71))="todo",LOWER(TRIM(B71))="placeholder",LOWER(TRIM(B71))="test",LOWER(TRIM(B71))="xxx",LOWER(TRIM(B71))="xx",LOWER(TRIM(B71))="x",LOWER(TRIM(B71))="-",LOWER(TRIM(B71))="--",LOWER(TRIM(B71))="---",LOWER(TRIM(B71))=".",LOWER(TRIM(B71))="..",LOWER(TRIM(B71))="...",LOWER(TRIM(B71))="?"),"No","Yes")))</f>
      </c>
      <c r="AB71" s="85" t="str">
        <f>IF(AND(A71="",B71=""),"",IF(OR(C71="Describe",C71="Rank",C71="Screen",C71="Prioritise",C71="Trigger review",C71="Allocate resources",C71="Enforce a gate",C71="Estimate probability"),"Yes","No"))</f>
      </c>
      <c r="AC71" s="85" t="str">
        <f>IF(AND(A71="",B71=""),"",IF(OR(E71="Yes",E71="No"),"Yes","No"))</f>
      </c>
      <c r="AD71" s="85" t="str">
        <f>IF(AND(A71="",B71=""),"",IF(OR(F71="Yes",F71="No"),"Yes","No"))</f>
      </c>
      <c r="AE71" s="85" t="str">
        <f>IF(AND(A71="",B71=""),"",IF(OR(G71="Yes",G71="No"),"Yes","No"))</f>
      </c>
      <c r="AF71" s="85" t="str">
        <f>IF(AND(A71="",B71=""),"",IF(OR(H71="Yes",H71="No"),"Yes","No"))</f>
      </c>
      <c r="AG71" s="85" t="str">
        <f>IF(AND(A71="",B71=""),"",IF(ABS(I71-100)&lt;0.0001,"Yes","No"))</f>
      </c>
      <c r="AH71" s="85" t="str">
        <f>IF(AND(A71="",B71=""),"",IF(OR(J71="Yes",J71="No",J71="Not applicable"),"Yes","No"))</f>
      </c>
      <c r="AI71" s="85" t="str">
        <f>IF(AND(A71="",B71=""),"",IF(OR(K71="Yes",K71="No"),"Yes","No"))</f>
      </c>
      <c r="AJ71" s="85" t="str">
        <f>IF(AND(A71="",B71=""),"",IF(OR(L71="Yes",L71="No",L71="Not applicable"),"Yes","No"))</f>
      </c>
      <c r="AK71" s="85" t="str">
        <f>IF(AND(A71="",B71=""),"",IF(OR(M71="Yes",M71="No"),"Yes","No"))</f>
      </c>
      <c r="AL71" s="85" t="str">
        <f>IF(AND(A71="",B71=""),"",IF(OR(N71="Yes",N71="No",N71="Not tested"),"Yes","No"))</f>
      </c>
      <c r="AM71" s="85" t="str">
        <f>IF(AND(A71="",B71=""),"",IF(OR(O71="Yes",O71="No"),"Yes","No"))</f>
      </c>
      <c r="AN71" s="85" t="str">
        <f>IF(AND(A71="",B71=""),"",IF(P71="","No",IF(OR(LOWER(TRIM(P71))="n/a",LOWER(TRIM(P71))="na",LOWER(TRIM(P71))="none",LOWER(TRIM(P71))="unknown",LOWER(TRIM(P71))="tbd",LOWER(TRIM(P71))="todo",LOWER(TRIM(P71))="placeholder",LOWER(TRIM(P71))="test",LOWER(TRIM(P71))="xxx",LOWER(TRIM(P71))="xx",LOWER(TRIM(P71))="x",LOWER(TRIM(P71))="-",LOWER(TRIM(P71))="--",LOWER(TRIM(P71))="---",LOWER(TRIM(P71))=".",LOWER(TRIM(P71))="..",LOWER(TRIM(P71))="...",LOWER(TRIM(P71))="?"),"No","Yes")))</f>
      </c>
      <c r="AO71" s="85" t="str">
        <f>IF(AND(A71="",B71=""),"",IF(Q71="","No",IF(OR(LOWER(TRIM(Q71))="n/a",LOWER(TRIM(Q71))="na",LOWER(TRIM(Q71))="none",LOWER(TRIM(Q71))="unknown",LOWER(TRIM(Q71))="tbd",LOWER(TRIM(Q71))="todo",LOWER(TRIM(Q71))="placeholder",LOWER(TRIM(Q71))="test",LOWER(TRIM(Q71))="xxx",LOWER(TRIM(Q71))="xx",LOWER(TRIM(Q71))="x",LOWER(TRIM(Q71))="-",LOWER(TRIM(Q71))="--",LOWER(TRIM(Q71))="---",LOWER(TRIM(Q71))=".",LOWER(TRIM(Q71))="..",LOWER(TRIM(Q71))="...",LOWER(TRIM(Q71))="?"),"No","Yes")))</f>
      </c>
      <c r="AP71" s="85" t="str">
        <f>IF(AND(A71="",B71=""),"",IF(OR(S71="Approved by the recorded reviewer",S71="Not approved"),"Yes","No"))</f>
      </c>
      <c r="AQ71" s="85" t="str">
        <f>IF(AND(A71="",B71=""),"",IF(K71="Yes","CRITICAL_GATE_FAILED_OR_MISSING",IF(J71="No","GATE_CONTRACT_NOT_DEFINED","COMPENSATION_RULE_UNSAFE")))</f>
      </c>
      <c r="AR71" s="85" t="str">
        <f>IF(AND(A71="",B71=""),"",IF(H71="No","WEIGHT_RATIONALE_MISSING",IF(AG71="No","WEIGHT_TOTAL_INVALID",IF(OR(M71="No",N71="Not tested"),"SENSITIVITY_NOT_TESTED","RANKING_UNSTABLE"))))</f>
      </c>
      <c r="AS71" s="85" t="str">
        <f>IF(AND(A71="",B71=""),"",IF(OR(AB71="No",AC71="No",AD71="No",AE71="No",AF71="No",AH71="No",AI71="No",AJ71="No",AK71="No",AL71="No",AM71="No",AP71="No"),"INVALID_CONTROLLED_INPUT",IF(OR(AA71="No",AN71="No",AO71="No"),"REQUIRED_TEXT_MISSING",IF(C71="Estimate probability","MODEL_PURPOSE_UNSUPPORTED",IF(O71="Yes","CONTRADICTION_REVIEW_REQUIRED",IF(E71="No","INPUTS_NOT_VISIBLE","EVIDENCE_STATES_NOT_DISCLOSED"))))))</f>
      </c>
      <c r="AT71" t="str">
        <f>IF(A71="","",COUNTIFS('Criteria Register'!$A$4:$A$504,A71,'Criteria Register'!$X$4:$X$504,"INVALID_CONTROLLED_INPUT")+COUNTIFS('Criteria Register'!$A$4:$A$504,A71,'Criteria Register'!$N$4:$N$504,"Invalid",'Criteria Register'!$X$4:$X$504,"VALID"))</f>
      </c>
      <c r="AU71" t="str">
        <f>IF(A71="","",COUNTIFS('Criteria Register'!$A$4:$A$504,A71,'Criteria Register'!$P$4:$P$504,"&lt;&gt;None",'Criteria Register'!$R$4:$R$504,"No",'Criteria Register'!$X$4:$X$504,"VALID"))</f>
      </c>
      <c r="AV71" t="str">
        <f>IF(A71="","",COUNTIFS('Criteria Register'!$A$4:$A$504,A71,'Criteria Register'!$S$4:$S$504,"Open",'Criteria Register'!$X$4:$X$504,"VALID"))</f>
      </c>
    </row>
    <row r="72">
      <c r="A72" s="93"/>
      <c r="B72" s="93"/>
      <c r="C72" s="93"/>
      <c r="D72" s="93"/>
      <c r="E72" s="93"/>
      <c r="F72" s="93"/>
      <c r="G72" s="93"/>
      <c r="H72" s="93"/>
      <c r="I72" s="74" t="str">
        <f>IF(A72="","",SUMIFS('Criteria Register'!$I$4:$I$504,'Criteria Register'!$A$4:$A$504,A72,'Criteria Register'!$X$4:$X$504,"VALID",'Criteria Register'!$N$4:$N$504,"&lt;&gt;Not applicable",'Criteria Register'!$N$4:$N$504,"&lt;&gt;Excluded with rationale",'Criteria Register'!$N$4:$N$504,"&lt;&gt;Invalid"))</f>
      </c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62" t="str">
        <f>IF(V72="","",IF(V72="DECOMPOSABLE_BOUNDED","Decomposable and bounded",IF(V72="MODEL_PURPOSE_UNSUPPORTED","Score not decision-ready",IF(V72="INPUTS_NOT_VISIBLE","Score not decision-ready",IF(V72="EVIDENCE_STATES_NOT_DISCLOSED","Score not decision-ready",IF(V72="MISSING_DATA_TREATMENT_UNSAFE","Missing-data treatment unsafe",IF(V72="CRITICAL_GATE_FAILED_OR_MISSING","Critical gate missing",IF(V72="GATE_CONTRACT_NOT_DEFINED","Critical gate missing",IF(V72="COMPENSATION_RULE_UNSAFE","Critical gate missing",IF(V72="WEIGHT_RATIONALE_MISSING","Sensitivity review required",IF(V72="WEIGHT_TOTAL_INVALID","Sensitivity review required",IF(V72="SENSITIVITY_NOT_TESTED","Sensitivity review required",IF(V72="RANKING_UNSTABLE","Sensitivity review required",IF(V72="CONTRADICTION_REVIEW_REQUIRED","Score not decision-ready",IF(V72="REQUIRED_TEXT_MISSING","Score not decision-ready",IF(V72="INVALID_CONTROLLED_INPUT","Score not decision-ready",IF(V72="INVALID_CRITERION_INPUT","Score not decision-ready","")))))))))))))))))</f>
      </c>
      <c r="V72" s="62" t="str">
        <f>IF(AND(A72="",B72=""),"",IF(OR(AB72="No",AC72="No",AD72="No",AE72="No",AF72="No",AH72="No",AI72="No",AJ72="No",AK72="No",AL72="No",AM72="No",AP72="No"),"INVALID_CONTROLLED_INPUT",IF(OR(AA72="No",AN72="No",AO72="No"),"REQUIRED_TEXT_MISSING",IF(AT72&gt;0,"INVALID_CRITERION_INPUT",IF(C72="Estimate probability","MODEL_PURPOSE_UNSUPPORTED",IF(OR(O72="Yes",AV72&gt;0),"CONTRADICTION_REVIEW_REQUIRED",IF(G72="No","MISSING_DATA_TREATMENT_UNSAFE",IF(OR(K72="Yes",AU72&gt;0),"CRITICAL_GATE_FAILED_OR_MISSING",IF(J72="No","GATE_CONTRACT_NOT_DEFINED",IF(L72="Yes","COMPENSATION_RULE_UNSAFE",IF(E72="No","INPUTS_NOT_VISIBLE",IF(F72="No","EVIDENCE_STATES_NOT_DISCLOSED",IF(H72="No","WEIGHT_RATIONALE_MISSING",IF(AG72="No","WEIGHT_TOTAL_INVALID",IF(OR(M72="No",N72="Not tested"),"SENSITIVITY_NOT_TESTED",IF(N72="Yes","RANKING_UNSTABLE","DECOMPOSABLE_BOUNDED"))))))))))))))))</f>
      </c>
      <c r="W72" s="62" t="str">
        <f>IF(V72="","",IF(V72="DECOMPOSABLE_BOUNDED","Use the score as one decision aid with the recorded model version, limitations and reopen condition.",IF(V72="MODEL_PURPOSE_UNSUPPORTED","Describe the model as a score or index unless predictive calibration is separately established.",IF(V72="INPUTS_NOT_VISIBLE","Use the current total only as a prompt for model reconstruction.",IF(V72="EVIDENCE_STATES_NOT_DISCLOSED","Use the current total only as a prompt for model reconstruction.",IF(V72="MISSING_DATA_TREATMENT_UNSAFE","State that the score is incomplete and identify the affected inputs.",IF(V72="CRITICAL_GATE_FAILED_OR_MISSING","Report the total only beside the failed or missing gate.",IF(V72="GATE_CONTRACT_NOT_DEFINED","Report the total only beside the failed or missing gate.",IF(V72="COMPENSATION_RULE_UNSAFE","Report the total only beside the failed or missing gate.",IF(V72="WEIGHT_RATIONALE_MISSING","Describe the baseline result as provisional and disclose the decisive assumptions.",IF(V72="WEIGHT_TOTAL_INVALID","Describe the baseline result as provisional and disclose the decisive assumptions.",IF(V72="SENSITIVITY_NOT_TESTED","Describe the baseline result as provisional and disclose the decisive assumptions.",IF(V72="RANKING_UNSTABLE","Describe the baseline result as provisional and disclose the decisive assumptions.",IF(V72="CONTRADICTION_REVIEW_REQUIRED","Preserve the score as provisional beside the contradiction.",IF(V72="REQUIRED_TEXT_MISSING","Complete the missing record.",IF(V72="INVALID_CONTROLLED_INPUT","Use only the controlled vocabulary.",IF(V72="INVALID_CRITERION_INPUT","Use the register only to identify and correct the invalid criteria.","")))))))))))))))))</f>
      </c>
      <c r="X72" s="62" t="str">
        <f>IF(V72="","",IF(V72="DECOMPOSABLE_BOUNDED","Do not present the total as evidence, certainty, probability or an automatic instruction.",IF(V72="MODEL_PURPOSE_UNSUPPORTED","Do not present the total as the probability of winning, failure or market response.",IF(V72="INPUTS_NOT_VISIBLE","Do not rank, allocate, approve or claim probability from the current score.",IF(V72="EVIDENCE_STATES_NOT_DISCLOSED","Do not rank, allocate, approve or claim probability from the current score.",IF(V72="MISSING_DATA_TREATMENT_UNSAFE","Do not replace missing knowledge with a neutral-looking number.",IF(V72="CRITICAL_GATE_FAILED_OR_MISSING","Do not let the weighted average override the critical condition.",IF(V72="GATE_CONTRACT_NOT_DEFINED","Do not let the weighted average override the critical condition.",IF(V72="COMPENSATION_RULE_UNSAFE","Do not let the weighted average override the critical condition.",IF(V72="WEIGHT_RATIONALE_MISSING","Do not treat the ranking as robust or use extra decimals to imply stability.",IF(V72="WEIGHT_TOTAL_INVALID","Do not treat the ranking as robust or use extra decimals to imply stability.",IF(V72="SENSITIVITY_NOT_TESTED","Do not treat the ranking as robust or use extra decimals to imply stability.",IF(V72="RANKING_UNSTABLE","Do not treat the ranking as robust or use extra decimals to imply stability.",IF(V72="CONTRADICTION_REVIEW_REQUIRED","Do not hide disagreement inside an average.",IF(V72="REQUIRED_TEXT_MISSING","Do not use a score without a meaningful decision, owner and reviewer.",IF(V72="INVALID_CONTROLLED_INPUT","Do not interpret outputs generated from unsupported categories.",IF(V72="INVALID_CRITERION_INPUT","Do not calculate, compare or interpret a model that contains invalid criterion inputs.","")))))))))))))))))</f>
      </c>
      <c r="Y72" s="62" t="str">
        <f>IF(V72="","",IF(V72="DECOMPOSABLE_BOUNDED","Proceed with the bounded interpretation and preserve the component record.",IF(V72="MODEL_PURPOSE_UNSUPPORTED","Use a validated predictive model or change the score purpose.",IF(V72="INPUTS_NOT_VISIBLE","Decompose and reconstruct the model before use.",IF(V72="EVIDENCE_STATES_NOT_DISCLOSED","Apply “Observed, Inferred and Unresolved Evidence” to every active input.",IF(V72="MISSING_DATA_TREATMENT_UNSAFE","Correct the treatment, obtain evidence or report a bounded range.",IF(V72="CRITICAL_GATE_FAILED_OR_MISSING","Define or resolve the veto, floor or cap before interpreting the total.",IF(V72="GATE_CONTRACT_NOT_DEFINED","Define or resolve the veto, floor or cap before interpreting the total.",IF(V72="COMPENSATION_RULE_UNSAFE","Define or resolve the veto, floor or cap before interpreting the total.",IF(V72="WEIGHT_RATIONALE_MISSING","Run and record the required sensitivity scenarios before acting.",IF(V72="WEIGHT_TOTAL_INVALID","Correct the active denominator and rerun the model.",IF(V72="SENSITIVITY_NOT_TESTED","Run and record the required sensitivity scenarios before acting.",IF(V72="RANKING_UNSTABLE","Treat the result as unstable and resolve the decisive assumptions.",IF(V72="CONTRADICTION_REVIEW_REQUIRED","Apply “How to Handle Contradictory Competitor Evidence” before final interpretation.",IF(V72="REQUIRED_TEXT_MISSING","Replace placeholders with the exact record.",IF(V72="INVALID_CONTROLLED_INPUT","Correct the invalid controlled input.",IF(V72="INVALID_CRITERION_INPUT","Correct the invalid criterion values; then recalculate the model and its active denominator.","")))))))))))))))))</f>
      </c>
      <c r="Z72" s="62" t="str">
        <f>IF(U72="","","SERPIFAI Score Integrity Method v1.0.0")</f>
      </c>
      <c r="AA72" s="85" t="str">
        <f>IF(AND(A72="",B72=""),"",IF(B72="","No",IF(OR(LOWER(TRIM(B72))="n/a",LOWER(TRIM(B72))="na",LOWER(TRIM(B72))="none",LOWER(TRIM(B72))="unknown",LOWER(TRIM(B72))="tbd",LOWER(TRIM(B72))="todo",LOWER(TRIM(B72))="placeholder",LOWER(TRIM(B72))="test",LOWER(TRIM(B72))="xxx",LOWER(TRIM(B72))="xx",LOWER(TRIM(B72))="x",LOWER(TRIM(B72))="-",LOWER(TRIM(B72))="--",LOWER(TRIM(B72))="---",LOWER(TRIM(B72))=".",LOWER(TRIM(B72))="..",LOWER(TRIM(B72))="...",LOWER(TRIM(B72))="?"),"No","Yes")))</f>
      </c>
      <c r="AB72" s="85" t="str">
        <f>IF(AND(A72="",B72=""),"",IF(OR(C72="Describe",C72="Rank",C72="Screen",C72="Prioritise",C72="Trigger review",C72="Allocate resources",C72="Enforce a gate",C72="Estimate probability"),"Yes","No"))</f>
      </c>
      <c r="AC72" s="85" t="str">
        <f>IF(AND(A72="",B72=""),"",IF(OR(E72="Yes",E72="No"),"Yes","No"))</f>
      </c>
      <c r="AD72" s="85" t="str">
        <f>IF(AND(A72="",B72=""),"",IF(OR(F72="Yes",F72="No"),"Yes","No"))</f>
      </c>
      <c r="AE72" s="85" t="str">
        <f>IF(AND(A72="",B72=""),"",IF(OR(G72="Yes",G72="No"),"Yes","No"))</f>
      </c>
      <c r="AF72" s="85" t="str">
        <f>IF(AND(A72="",B72=""),"",IF(OR(H72="Yes",H72="No"),"Yes","No"))</f>
      </c>
      <c r="AG72" s="85" t="str">
        <f>IF(AND(A72="",B72=""),"",IF(ABS(I72-100)&lt;0.0001,"Yes","No"))</f>
      </c>
      <c r="AH72" s="85" t="str">
        <f>IF(AND(A72="",B72=""),"",IF(OR(J72="Yes",J72="No",J72="Not applicable"),"Yes","No"))</f>
      </c>
      <c r="AI72" s="85" t="str">
        <f>IF(AND(A72="",B72=""),"",IF(OR(K72="Yes",K72="No"),"Yes","No"))</f>
      </c>
      <c r="AJ72" s="85" t="str">
        <f>IF(AND(A72="",B72=""),"",IF(OR(L72="Yes",L72="No",L72="Not applicable"),"Yes","No"))</f>
      </c>
      <c r="AK72" s="85" t="str">
        <f>IF(AND(A72="",B72=""),"",IF(OR(M72="Yes",M72="No"),"Yes","No"))</f>
      </c>
      <c r="AL72" s="85" t="str">
        <f>IF(AND(A72="",B72=""),"",IF(OR(N72="Yes",N72="No",N72="Not tested"),"Yes","No"))</f>
      </c>
      <c r="AM72" s="85" t="str">
        <f>IF(AND(A72="",B72=""),"",IF(OR(O72="Yes",O72="No"),"Yes","No"))</f>
      </c>
      <c r="AN72" s="85" t="str">
        <f>IF(AND(A72="",B72=""),"",IF(P72="","No",IF(OR(LOWER(TRIM(P72))="n/a",LOWER(TRIM(P72))="na",LOWER(TRIM(P72))="none",LOWER(TRIM(P72))="unknown",LOWER(TRIM(P72))="tbd",LOWER(TRIM(P72))="todo",LOWER(TRIM(P72))="placeholder",LOWER(TRIM(P72))="test",LOWER(TRIM(P72))="xxx",LOWER(TRIM(P72))="xx",LOWER(TRIM(P72))="x",LOWER(TRIM(P72))="-",LOWER(TRIM(P72))="--",LOWER(TRIM(P72))="---",LOWER(TRIM(P72))=".",LOWER(TRIM(P72))="..",LOWER(TRIM(P72))="...",LOWER(TRIM(P72))="?"),"No","Yes")))</f>
      </c>
      <c r="AO72" s="85" t="str">
        <f>IF(AND(A72="",B72=""),"",IF(Q72="","No",IF(OR(LOWER(TRIM(Q72))="n/a",LOWER(TRIM(Q72))="na",LOWER(TRIM(Q72))="none",LOWER(TRIM(Q72))="unknown",LOWER(TRIM(Q72))="tbd",LOWER(TRIM(Q72))="todo",LOWER(TRIM(Q72))="placeholder",LOWER(TRIM(Q72))="test",LOWER(TRIM(Q72))="xxx",LOWER(TRIM(Q72))="xx",LOWER(TRIM(Q72))="x",LOWER(TRIM(Q72))="-",LOWER(TRIM(Q72))="--",LOWER(TRIM(Q72))="---",LOWER(TRIM(Q72))=".",LOWER(TRIM(Q72))="..",LOWER(TRIM(Q72))="...",LOWER(TRIM(Q72))="?"),"No","Yes")))</f>
      </c>
      <c r="AP72" s="85" t="str">
        <f>IF(AND(A72="",B72=""),"",IF(OR(S72="Approved by the recorded reviewer",S72="Not approved"),"Yes","No"))</f>
      </c>
      <c r="AQ72" s="85" t="str">
        <f>IF(AND(A72="",B72=""),"",IF(K72="Yes","CRITICAL_GATE_FAILED_OR_MISSING",IF(J72="No","GATE_CONTRACT_NOT_DEFINED","COMPENSATION_RULE_UNSAFE")))</f>
      </c>
      <c r="AR72" s="85" t="str">
        <f>IF(AND(A72="",B72=""),"",IF(H72="No","WEIGHT_RATIONALE_MISSING",IF(AG72="No","WEIGHT_TOTAL_INVALID",IF(OR(M72="No",N72="Not tested"),"SENSITIVITY_NOT_TESTED","RANKING_UNSTABLE"))))</f>
      </c>
      <c r="AS72" s="85" t="str">
        <f>IF(AND(A72="",B72=""),"",IF(OR(AB72="No",AC72="No",AD72="No",AE72="No",AF72="No",AH72="No",AI72="No",AJ72="No",AK72="No",AL72="No",AM72="No",AP72="No"),"INVALID_CONTROLLED_INPUT",IF(OR(AA72="No",AN72="No",AO72="No"),"REQUIRED_TEXT_MISSING",IF(C72="Estimate probability","MODEL_PURPOSE_UNSUPPORTED",IF(O72="Yes","CONTRADICTION_REVIEW_REQUIRED",IF(E72="No","INPUTS_NOT_VISIBLE","EVIDENCE_STATES_NOT_DISCLOSED"))))))</f>
      </c>
      <c r="AT72" t="str">
        <f>IF(A72="","",COUNTIFS('Criteria Register'!$A$4:$A$504,A72,'Criteria Register'!$X$4:$X$504,"INVALID_CONTROLLED_INPUT")+COUNTIFS('Criteria Register'!$A$4:$A$504,A72,'Criteria Register'!$N$4:$N$504,"Invalid",'Criteria Register'!$X$4:$X$504,"VALID"))</f>
      </c>
      <c r="AU72" t="str">
        <f>IF(A72="","",COUNTIFS('Criteria Register'!$A$4:$A$504,A72,'Criteria Register'!$P$4:$P$504,"&lt;&gt;None",'Criteria Register'!$R$4:$R$504,"No",'Criteria Register'!$X$4:$X$504,"VALID"))</f>
      </c>
      <c r="AV72" t="str">
        <f>IF(A72="","",COUNTIFS('Criteria Register'!$A$4:$A$504,A72,'Criteria Register'!$S$4:$S$504,"Open",'Criteria Register'!$X$4:$X$504,"VALID"))</f>
      </c>
    </row>
    <row r="73">
      <c r="A73" s="93"/>
      <c r="B73" s="93"/>
      <c r="C73" s="93"/>
      <c r="D73" s="93"/>
      <c r="E73" s="93"/>
      <c r="F73" s="93"/>
      <c r="G73" s="93"/>
      <c r="H73" s="93"/>
      <c r="I73" s="74" t="str">
        <f>IF(A73="","",SUMIFS('Criteria Register'!$I$4:$I$504,'Criteria Register'!$A$4:$A$504,A73,'Criteria Register'!$X$4:$X$504,"VALID",'Criteria Register'!$N$4:$N$504,"&lt;&gt;Not applicable",'Criteria Register'!$N$4:$N$504,"&lt;&gt;Excluded with rationale",'Criteria Register'!$N$4:$N$504,"&lt;&gt;Invalid"))</f>
      </c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62" t="str">
        <f>IF(V73="","",IF(V73="DECOMPOSABLE_BOUNDED","Decomposable and bounded",IF(V73="MODEL_PURPOSE_UNSUPPORTED","Score not decision-ready",IF(V73="INPUTS_NOT_VISIBLE","Score not decision-ready",IF(V73="EVIDENCE_STATES_NOT_DISCLOSED","Score not decision-ready",IF(V73="MISSING_DATA_TREATMENT_UNSAFE","Missing-data treatment unsafe",IF(V73="CRITICAL_GATE_FAILED_OR_MISSING","Critical gate missing",IF(V73="GATE_CONTRACT_NOT_DEFINED","Critical gate missing",IF(V73="COMPENSATION_RULE_UNSAFE","Critical gate missing",IF(V73="WEIGHT_RATIONALE_MISSING","Sensitivity review required",IF(V73="WEIGHT_TOTAL_INVALID","Sensitivity review required",IF(V73="SENSITIVITY_NOT_TESTED","Sensitivity review required",IF(V73="RANKING_UNSTABLE","Sensitivity review required",IF(V73="CONTRADICTION_REVIEW_REQUIRED","Score not decision-ready",IF(V73="REQUIRED_TEXT_MISSING","Score not decision-ready",IF(V73="INVALID_CONTROLLED_INPUT","Score not decision-ready",IF(V73="INVALID_CRITERION_INPUT","Score not decision-ready","")))))))))))))))))</f>
      </c>
      <c r="V73" s="62" t="str">
        <f>IF(AND(A73="",B73=""),"",IF(OR(AB73="No",AC73="No",AD73="No",AE73="No",AF73="No",AH73="No",AI73="No",AJ73="No",AK73="No",AL73="No",AM73="No",AP73="No"),"INVALID_CONTROLLED_INPUT",IF(OR(AA73="No",AN73="No",AO73="No"),"REQUIRED_TEXT_MISSING",IF(AT73&gt;0,"INVALID_CRITERION_INPUT",IF(C73="Estimate probability","MODEL_PURPOSE_UNSUPPORTED",IF(OR(O73="Yes",AV73&gt;0),"CONTRADICTION_REVIEW_REQUIRED",IF(G73="No","MISSING_DATA_TREATMENT_UNSAFE",IF(OR(K73="Yes",AU73&gt;0),"CRITICAL_GATE_FAILED_OR_MISSING",IF(J73="No","GATE_CONTRACT_NOT_DEFINED",IF(L73="Yes","COMPENSATION_RULE_UNSAFE",IF(E73="No","INPUTS_NOT_VISIBLE",IF(F73="No","EVIDENCE_STATES_NOT_DISCLOSED",IF(H73="No","WEIGHT_RATIONALE_MISSING",IF(AG73="No","WEIGHT_TOTAL_INVALID",IF(OR(M73="No",N73="Not tested"),"SENSITIVITY_NOT_TESTED",IF(N73="Yes","RANKING_UNSTABLE","DECOMPOSABLE_BOUNDED"))))))))))))))))</f>
      </c>
      <c r="W73" s="62" t="str">
        <f>IF(V73="","",IF(V73="DECOMPOSABLE_BOUNDED","Use the score as one decision aid with the recorded model version, limitations and reopen condition.",IF(V73="MODEL_PURPOSE_UNSUPPORTED","Describe the model as a score or index unless predictive calibration is separately established.",IF(V73="INPUTS_NOT_VISIBLE","Use the current total only as a prompt for model reconstruction.",IF(V73="EVIDENCE_STATES_NOT_DISCLOSED","Use the current total only as a prompt for model reconstruction.",IF(V73="MISSING_DATA_TREATMENT_UNSAFE","State that the score is incomplete and identify the affected inputs.",IF(V73="CRITICAL_GATE_FAILED_OR_MISSING","Report the total only beside the failed or missing gate.",IF(V73="GATE_CONTRACT_NOT_DEFINED","Report the total only beside the failed or missing gate.",IF(V73="COMPENSATION_RULE_UNSAFE","Report the total only beside the failed or missing gate.",IF(V73="WEIGHT_RATIONALE_MISSING","Describe the baseline result as provisional and disclose the decisive assumptions.",IF(V73="WEIGHT_TOTAL_INVALID","Describe the baseline result as provisional and disclose the decisive assumptions.",IF(V73="SENSITIVITY_NOT_TESTED","Describe the baseline result as provisional and disclose the decisive assumptions.",IF(V73="RANKING_UNSTABLE","Describe the baseline result as provisional and disclose the decisive assumptions.",IF(V73="CONTRADICTION_REVIEW_REQUIRED","Preserve the score as provisional beside the contradiction.",IF(V73="REQUIRED_TEXT_MISSING","Complete the missing record.",IF(V73="INVALID_CONTROLLED_INPUT","Use only the controlled vocabulary.",IF(V73="INVALID_CRITERION_INPUT","Use the register only to identify and correct the invalid criteria.","")))))))))))))))))</f>
      </c>
      <c r="X73" s="62" t="str">
        <f>IF(V73="","",IF(V73="DECOMPOSABLE_BOUNDED","Do not present the total as evidence, certainty, probability or an automatic instruction.",IF(V73="MODEL_PURPOSE_UNSUPPORTED","Do not present the total as the probability of winning, failure or market response.",IF(V73="INPUTS_NOT_VISIBLE","Do not rank, allocate, approve or claim probability from the current score.",IF(V73="EVIDENCE_STATES_NOT_DISCLOSED","Do not rank, allocate, approve or claim probability from the current score.",IF(V73="MISSING_DATA_TREATMENT_UNSAFE","Do not replace missing knowledge with a neutral-looking number.",IF(V73="CRITICAL_GATE_FAILED_OR_MISSING","Do not let the weighted average override the critical condition.",IF(V73="GATE_CONTRACT_NOT_DEFINED","Do not let the weighted average override the critical condition.",IF(V73="COMPENSATION_RULE_UNSAFE","Do not let the weighted average override the critical condition.",IF(V73="WEIGHT_RATIONALE_MISSING","Do not treat the ranking as robust or use extra decimals to imply stability.",IF(V73="WEIGHT_TOTAL_INVALID","Do not treat the ranking as robust or use extra decimals to imply stability.",IF(V73="SENSITIVITY_NOT_TESTED","Do not treat the ranking as robust or use extra decimals to imply stability.",IF(V73="RANKING_UNSTABLE","Do not treat the ranking as robust or use extra decimals to imply stability.",IF(V73="CONTRADICTION_REVIEW_REQUIRED","Do not hide disagreement inside an average.",IF(V73="REQUIRED_TEXT_MISSING","Do not use a score without a meaningful decision, owner and reviewer.",IF(V73="INVALID_CONTROLLED_INPUT","Do not interpret outputs generated from unsupported categories.",IF(V73="INVALID_CRITERION_INPUT","Do not calculate, compare or interpret a model that contains invalid criterion inputs.","")))))))))))))))))</f>
      </c>
      <c r="Y73" s="62" t="str">
        <f>IF(V73="","",IF(V73="DECOMPOSABLE_BOUNDED","Proceed with the bounded interpretation and preserve the component record.",IF(V73="MODEL_PURPOSE_UNSUPPORTED","Use a validated predictive model or change the score purpose.",IF(V73="INPUTS_NOT_VISIBLE","Decompose and reconstruct the model before use.",IF(V73="EVIDENCE_STATES_NOT_DISCLOSED","Apply “Observed, Inferred and Unresolved Evidence” to every active input.",IF(V73="MISSING_DATA_TREATMENT_UNSAFE","Correct the treatment, obtain evidence or report a bounded range.",IF(V73="CRITICAL_GATE_FAILED_OR_MISSING","Define or resolve the veto, floor or cap before interpreting the total.",IF(V73="GATE_CONTRACT_NOT_DEFINED","Define or resolve the veto, floor or cap before interpreting the total.",IF(V73="COMPENSATION_RULE_UNSAFE","Define or resolve the veto, floor or cap before interpreting the total.",IF(V73="WEIGHT_RATIONALE_MISSING","Run and record the required sensitivity scenarios before acting.",IF(V73="WEIGHT_TOTAL_INVALID","Correct the active denominator and rerun the model.",IF(V73="SENSITIVITY_NOT_TESTED","Run and record the required sensitivity scenarios before acting.",IF(V73="RANKING_UNSTABLE","Treat the result as unstable and resolve the decisive assumptions.",IF(V73="CONTRADICTION_REVIEW_REQUIRED","Apply “How to Handle Contradictory Competitor Evidence” before final interpretation.",IF(V73="REQUIRED_TEXT_MISSING","Replace placeholders with the exact record.",IF(V73="INVALID_CONTROLLED_INPUT","Correct the invalid controlled input.",IF(V73="INVALID_CRITERION_INPUT","Correct the invalid criterion values; then recalculate the model and its active denominator.","")))))))))))))))))</f>
      </c>
      <c r="Z73" s="62" t="str">
        <f>IF(U73="","","SERPIFAI Score Integrity Method v1.0.0")</f>
      </c>
      <c r="AA73" s="85" t="str">
        <f>IF(AND(A73="",B73=""),"",IF(B73="","No",IF(OR(LOWER(TRIM(B73))="n/a",LOWER(TRIM(B73))="na",LOWER(TRIM(B73))="none",LOWER(TRIM(B73))="unknown",LOWER(TRIM(B73))="tbd",LOWER(TRIM(B73))="todo",LOWER(TRIM(B73))="placeholder",LOWER(TRIM(B73))="test",LOWER(TRIM(B73))="xxx",LOWER(TRIM(B73))="xx",LOWER(TRIM(B73))="x",LOWER(TRIM(B73))="-",LOWER(TRIM(B73))="--",LOWER(TRIM(B73))="---",LOWER(TRIM(B73))=".",LOWER(TRIM(B73))="..",LOWER(TRIM(B73))="...",LOWER(TRIM(B73))="?"),"No","Yes")))</f>
      </c>
      <c r="AB73" s="85" t="str">
        <f>IF(AND(A73="",B73=""),"",IF(OR(C73="Describe",C73="Rank",C73="Screen",C73="Prioritise",C73="Trigger review",C73="Allocate resources",C73="Enforce a gate",C73="Estimate probability"),"Yes","No"))</f>
      </c>
      <c r="AC73" s="85" t="str">
        <f>IF(AND(A73="",B73=""),"",IF(OR(E73="Yes",E73="No"),"Yes","No"))</f>
      </c>
      <c r="AD73" s="85" t="str">
        <f>IF(AND(A73="",B73=""),"",IF(OR(F73="Yes",F73="No"),"Yes","No"))</f>
      </c>
      <c r="AE73" s="85" t="str">
        <f>IF(AND(A73="",B73=""),"",IF(OR(G73="Yes",G73="No"),"Yes","No"))</f>
      </c>
      <c r="AF73" s="85" t="str">
        <f>IF(AND(A73="",B73=""),"",IF(OR(H73="Yes",H73="No"),"Yes","No"))</f>
      </c>
      <c r="AG73" s="85" t="str">
        <f>IF(AND(A73="",B73=""),"",IF(ABS(I73-100)&lt;0.0001,"Yes","No"))</f>
      </c>
      <c r="AH73" s="85" t="str">
        <f>IF(AND(A73="",B73=""),"",IF(OR(J73="Yes",J73="No",J73="Not applicable"),"Yes","No"))</f>
      </c>
      <c r="AI73" s="85" t="str">
        <f>IF(AND(A73="",B73=""),"",IF(OR(K73="Yes",K73="No"),"Yes","No"))</f>
      </c>
      <c r="AJ73" s="85" t="str">
        <f>IF(AND(A73="",B73=""),"",IF(OR(L73="Yes",L73="No",L73="Not applicable"),"Yes","No"))</f>
      </c>
      <c r="AK73" s="85" t="str">
        <f>IF(AND(A73="",B73=""),"",IF(OR(M73="Yes",M73="No"),"Yes","No"))</f>
      </c>
      <c r="AL73" s="85" t="str">
        <f>IF(AND(A73="",B73=""),"",IF(OR(N73="Yes",N73="No",N73="Not tested"),"Yes","No"))</f>
      </c>
      <c r="AM73" s="85" t="str">
        <f>IF(AND(A73="",B73=""),"",IF(OR(O73="Yes",O73="No"),"Yes","No"))</f>
      </c>
      <c r="AN73" s="85" t="str">
        <f>IF(AND(A73="",B73=""),"",IF(P73="","No",IF(OR(LOWER(TRIM(P73))="n/a",LOWER(TRIM(P73))="na",LOWER(TRIM(P73))="none",LOWER(TRIM(P73))="unknown",LOWER(TRIM(P73))="tbd",LOWER(TRIM(P73))="todo",LOWER(TRIM(P73))="placeholder",LOWER(TRIM(P73))="test",LOWER(TRIM(P73))="xxx",LOWER(TRIM(P73))="xx",LOWER(TRIM(P73))="x",LOWER(TRIM(P73))="-",LOWER(TRIM(P73))="--",LOWER(TRIM(P73))="---",LOWER(TRIM(P73))=".",LOWER(TRIM(P73))="..",LOWER(TRIM(P73))="...",LOWER(TRIM(P73))="?"),"No","Yes")))</f>
      </c>
      <c r="AO73" s="85" t="str">
        <f>IF(AND(A73="",B73=""),"",IF(Q73="","No",IF(OR(LOWER(TRIM(Q73))="n/a",LOWER(TRIM(Q73))="na",LOWER(TRIM(Q73))="none",LOWER(TRIM(Q73))="unknown",LOWER(TRIM(Q73))="tbd",LOWER(TRIM(Q73))="todo",LOWER(TRIM(Q73))="placeholder",LOWER(TRIM(Q73))="test",LOWER(TRIM(Q73))="xxx",LOWER(TRIM(Q73))="xx",LOWER(TRIM(Q73))="x",LOWER(TRIM(Q73))="-",LOWER(TRIM(Q73))="--",LOWER(TRIM(Q73))="---",LOWER(TRIM(Q73))=".",LOWER(TRIM(Q73))="..",LOWER(TRIM(Q73))="...",LOWER(TRIM(Q73))="?"),"No","Yes")))</f>
      </c>
      <c r="AP73" s="85" t="str">
        <f>IF(AND(A73="",B73=""),"",IF(OR(S73="Approved by the recorded reviewer",S73="Not approved"),"Yes","No"))</f>
      </c>
      <c r="AQ73" s="85" t="str">
        <f>IF(AND(A73="",B73=""),"",IF(K73="Yes","CRITICAL_GATE_FAILED_OR_MISSING",IF(J73="No","GATE_CONTRACT_NOT_DEFINED","COMPENSATION_RULE_UNSAFE")))</f>
      </c>
      <c r="AR73" s="85" t="str">
        <f>IF(AND(A73="",B73=""),"",IF(H73="No","WEIGHT_RATIONALE_MISSING",IF(AG73="No","WEIGHT_TOTAL_INVALID",IF(OR(M73="No",N73="Not tested"),"SENSITIVITY_NOT_TESTED","RANKING_UNSTABLE"))))</f>
      </c>
      <c r="AS73" s="85" t="str">
        <f>IF(AND(A73="",B73=""),"",IF(OR(AB73="No",AC73="No",AD73="No",AE73="No",AF73="No",AH73="No",AI73="No",AJ73="No",AK73="No",AL73="No",AM73="No",AP73="No"),"INVALID_CONTROLLED_INPUT",IF(OR(AA73="No",AN73="No",AO73="No"),"REQUIRED_TEXT_MISSING",IF(C73="Estimate probability","MODEL_PURPOSE_UNSUPPORTED",IF(O73="Yes","CONTRADICTION_REVIEW_REQUIRED",IF(E73="No","INPUTS_NOT_VISIBLE","EVIDENCE_STATES_NOT_DISCLOSED"))))))</f>
      </c>
      <c r="AT73" t="str">
        <f>IF(A73="","",COUNTIFS('Criteria Register'!$A$4:$A$504,A73,'Criteria Register'!$X$4:$X$504,"INVALID_CONTROLLED_INPUT")+COUNTIFS('Criteria Register'!$A$4:$A$504,A73,'Criteria Register'!$N$4:$N$504,"Invalid",'Criteria Register'!$X$4:$X$504,"VALID"))</f>
      </c>
      <c r="AU73" t="str">
        <f>IF(A73="","",COUNTIFS('Criteria Register'!$A$4:$A$504,A73,'Criteria Register'!$P$4:$P$504,"&lt;&gt;None",'Criteria Register'!$R$4:$R$504,"No",'Criteria Register'!$X$4:$X$504,"VALID"))</f>
      </c>
      <c r="AV73" t="str">
        <f>IF(A73="","",COUNTIFS('Criteria Register'!$A$4:$A$504,A73,'Criteria Register'!$S$4:$S$504,"Open",'Criteria Register'!$X$4:$X$504,"VALID"))</f>
      </c>
    </row>
    <row r="74">
      <c r="A74" s="93"/>
      <c r="B74" s="93"/>
      <c r="C74" s="93"/>
      <c r="D74" s="93"/>
      <c r="E74" s="93"/>
      <c r="F74" s="93"/>
      <c r="G74" s="93"/>
      <c r="H74" s="93"/>
      <c r="I74" s="74" t="str">
        <f>IF(A74="","",SUMIFS('Criteria Register'!$I$4:$I$504,'Criteria Register'!$A$4:$A$504,A74,'Criteria Register'!$X$4:$X$504,"VALID",'Criteria Register'!$N$4:$N$504,"&lt;&gt;Not applicable",'Criteria Register'!$N$4:$N$504,"&lt;&gt;Excluded with rationale",'Criteria Register'!$N$4:$N$504,"&lt;&gt;Invalid"))</f>
      </c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62" t="str">
        <f>IF(V74="","",IF(V74="DECOMPOSABLE_BOUNDED","Decomposable and bounded",IF(V74="MODEL_PURPOSE_UNSUPPORTED","Score not decision-ready",IF(V74="INPUTS_NOT_VISIBLE","Score not decision-ready",IF(V74="EVIDENCE_STATES_NOT_DISCLOSED","Score not decision-ready",IF(V74="MISSING_DATA_TREATMENT_UNSAFE","Missing-data treatment unsafe",IF(V74="CRITICAL_GATE_FAILED_OR_MISSING","Critical gate missing",IF(V74="GATE_CONTRACT_NOT_DEFINED","Critical gate missing",IF(V74="COMPENSATION_RULE_UNSAFE","Critical gate missing",IF(V74="WEIGHT_RATIONALE_MISSING","Sensitivity review required",IF(V74="WEIGHT_TOTAL_INVALID","Sensitivity review required",IF(V74="SENSITIVITY_NOT_TESTED","Sensitivity review required",IF(V74="RANKING_UNSTABLE","Sensitivity review required",IF(V74="CONTRADICTION_REVIEW_REQUIRED","Score not decision-ready",IF(V74="REQUIRED_TEXT_MISSING","Score not decision-ready",IF(V74="INVALID_CONTROLLED_INPUT","Score not decision-ready",IF(V74="INVALID_CRITERION_INPUT","Score not decision-ready","")))))))))))))))))</f>
      </c>
      <c r="V74" s="62" t="str">
        <f>IF(AND(A74="",B74=""),"",IF(OR(AB74="No",AC74="No",AD74="No",AE74="No",AF74="No",AH74="No",AI74="No",AJ74="No",AK74="No",AL74="No",AM74="No",AP74="No"),"INVALID_CONTROLLED_INPUT",IF(OR(AA74="No",AN74="No",AO74="No"),"REQUIRED_TEXT_MISSING",IF(AT74&gt;0,"INVALID_CRITERION_INPUT",IF(C74="Estimate probability","MODEL_PURPOSE_UNSUPPORTED",IF(OR(O74="Yes",AV74&gt;0),"CONTRADICTION_REVIEW_REQUIRED",IF(G74="No","MISSING_DATA_TREATMENT_UNSAFE",IF(OR(K74="Yes",AU74&gt;0),"CRITICAL_GATE_FAILED_OR_MISSING",IF(J74="No","GATE_CONTRACT_NOT_DEFINED",IF(L74="Yes","COMPENSATION_RULE_UNSAFE",IF(E74="No","INPUTS_NOT_VISIBLE",IF(F74="No","EVIDENCE_STATES_NOT_DISCLOSED",IF(H74="No","WEIGHT_RATIONALE_MISSING",IF(AG74="No","WEIGHT_TOTAL_INVALID",IF(OR(M74="No",N74="Not tested"),"SENSITIVITY_NOT_TESTED",IF(N74="Yes","RANKING_UNSTABLE","DECOMPOSABLE_BOUNDED"))))))))))))))))</f>
      </c>
      <c r="W74" s="62" t="str">
        <f>IF(V74="","",IF(V74="DECOMPOSABLE_BOUNDED","Use the score as one decision aid with the recorded model version, limitations and reopen condition.",IF(V74="MODEL_PURPOSE_UNSUPPORTED","Describe the model as a score or index unless predictive calibration is separately established.",IF(V74="INPUTS_NOT_VISIBLE","Use the current total only as a prompt for model reconstruction.",IF(V74="EVIDENCE_STATES_NOT_DISCLOSED","Use the current total only as a prompt for model reconstruction.",IF(V74="MISSING_DATA_TREATMENT_UNSAFE","State that the score is incomplete and identify the affected inputs.",IF(V74="CRITICAL_GATE_FAILED_OR_MISSING","Report the total only beside the failed or missing gate.",IF(V74="GATE_CONTRACT_NOT_DEFINED","Report the total only beside the failed or missing gate.",IF(V74="COMPENSATION_RULE_UNSAFE","Report the total only beside the failed or missing gate.",IF(V74="WEIGHT_RATIONALE_MISSING","Describe the baseline result as provisional and disclose the decisive assumptions.",IF(V74="WEIGHT_TOTAL_INVALID","Describe the baseline result as provisional and disclose the decisive assumptions.",IF(V74="SENSITIVITY_NOT_TESTED","Describe the baseline result as provisional and disclose the decisive assumptions.",IF(V74="RANKING_UNSTABLE","Describe the baseline result as provisional and disclose the decisive assumptions.",IF(V74="CONTRADICTION_REVIEW_REQUIRED","Preserve the score as provisional beside the contradiction.",IF(V74="REQUIRED_TEXT_MISSING","Complete the missing record.",IF(V74="INVALID_CONTROLLED_INPUT","Use only the controlled vocabulary.",IF(V74="INVALID_CRITERION_INPUT","Use the register only to identify and correct the invalid criteria.","")))))))))))))))))</f>
      </c>
      <c r="X74" s="62" t="str">
        <f>IF(V74="","",IF(V74="DECOMPOSABLE_BOUNDED","Do not present the total as evidence, certainty, probability or an automatic instruction.",IF(V74="MODEL_PURPOSE_UNSUPPORTED","Do not present the total as the probability of winning, failure or market response.",IF(V74="INPUTS_NOT_VISIBLE","Do not rank, allocate, approve or claim probability from the current score.",IF(V74="EVIDENCE_STATES_NOT_DISCLOSED","Do not rank, allocate, approve or claim probability from the current score.",IF(V74="MISSING_DATA_TREATMENT_UNSAFE","Do not replace missing knowledge with a neutral-looking number.",IF(V74="CRITICAL_GATE_FAILED_OR_MISSING","Do not let the weighted average override the critical condition.",IF(V74="GATE_CONTRACT_NOT_DEFINED","Do not let the weighted average override the critical condition.",IF(V74="COMPENSATION_RULE_UNSAFE","Do not let the weighted average override the critical condition.",IF(V74="WEIGHT_RATIONALE_MISSING","Do not treat the ranking as robust or use extra decimals to imply stability.",IF(V74="WEIGHT_TOTAL_INVALID","Do not treat the ranking as robust or use extra decimals to imply stability.",IF(V74="SENSITIVITY_NOT_TESTED","Do not treat the ranking as robust or use extra decimals to imply stability.",IF(V74="RANKING_UNSTABLE","Do not treat the ranking as robust or use extra decimals to imply stability.",IF(V74="CONTRADICTION_REVIEW_REQUIRED","Do not hide disagreement inside an average.",IF(V74="REQUIRED_TEXT_MISSING","Do not use a score without a meaningful decision, owner and reviewer.",IF(V74="INVALID_CONTROLLED_INPUT","Do not interpret outputs generated from unsupported categories.",IF(V74="INVALID_CRITERION_INPUT","Do not calculate, compare or interpret a model that contains invalid criterion inputs.","")))))))))))))))))</f>
      </c>
      <c r="Y74" s="62" t="str">
        <f>IF(V74="","",IF(V74="DECOMPOSABLE_BOUNDED","Proceed with the bounded interpretation and preserve the component record.",IF(V74="MODEL_PURPOSE_UNSUPPORTED","Use a validated predictive model or change the score purpose.",IF(V74="INPUTS_NOT_VISIBLE","Decompose and reconstruct the model before use.",IF(V74="EVIDENCE_STATES_NOT_DISCLOSED","Apply “Observed, Inferred and Unresolved Evidence” to every active input.",IF(V74="MISSING_DATA_TREATMENT_UNSAFE","Correct the treatment, obtain evidence or report a bounded range.",IF(V74="CRITICAL_GATE_FAILED_OR_MISSING","Define or resolve the veto, floor or cap before interpreting the total.",IF(V74="GATE_CONTRACT_NOT_DEFINED","Define or resolve the veto, floor or cap before interpreting the total.",IF(V74="COMPENSATION_RULE_UNSAFE","Define or resolve the veto, floor or cap before interpreting the total.",IF(V74="WEIGHT_RATIONALE_MISSING","Run and record the required sensitivity scenarios before acting.",IF(V74="WEIGHT_TOTAL_INVALID","Correct the active denominator and rerun the model.",IF(V74="SENSITIVITY_NOT_TESTED","Run and record the required sensitivity scenarios before acting.",IF(V74="RANKING_UNSTABLE","Treat the result as unstable and resolve the decisive assumptions.",IF(V74="CONTRADICTION_REVIEW_REQUIRED","Apply “How to Handle Contradictory Competitor Evidence” before final interpretation.",IF(V74="REQUIRED_TEXT_MISSING","Replace placeholders with the exact record.",IF(V74="INVALID_CONTROLLED_INPUT","Correct the invalid controlled input.",IF(V74="INVALID_CRITERION_INPUT","Correct the invalid criterion values; then recalculate the model and its active denominator.","")))))))))))))))))</f>
      </c>
      <c r="Z74" s="62" t="str">
        <f>IF(U74="","","SERPIFAI Score Integrity Method v1.0.0")</f>
      </c>
      <c r="AA74" s="85" t="str">
        <f>IF(AND(A74="",B74=""),"",IF(B74="","No",IF(OR(LOWER(TRIM(B74))="n/a",LOWER(TRIM(B74))="na",LOWER(TRIM(B74))="none",LOWER(TRIM(B74))="unknown",LOWER(TRIM(B74))="tbd",LOWER(TRIM(B74))="todo",LOWER(TRIM(B74))="placeholder",LOWER(TRIM(B74))="test",LOWER(TRIM(B74))="xxx",LOWER(TRIM(B74))="xx",LOWER(TRIM(B74))="x",LOWER(TRIM(B74))="-",LOWER(TRIM(B74))="--",LOWER(TRIM(B74))="---",LOWER(TRIM(B74))=".",LOWER(TRIM(B74))="..",LOWER(TRIM(B74))="...",LOWER(TRIM(B74))="?"),"No","Yes")))</f>
      </c>
      <c r="AB74" s="85" t="str">
        <f>IF(AND(A74="",B74=""),"",IF(OR(C74="Describe",C74="Rank",C74="Screen",C74="Prioritise",C74="Trigger review",C74="Allocate resources",C74="Enforce a gate",C74="Estimate probability"),"Yes","No"))</f>
      </c>
      <c r="AC74" s="85" t="str">
        <f>IF(AND(A74="",B74=""),"",IF(OR(E74="Yes",E74="No"),"Yes","No"))</f>
      </c>
      <c r="AD74" s="85" t="str">
        <f>IF(AND(A74="",B74=""),"",IF(OR(F74="Yes",F74="No"),"Yes","No"))</f>
      </c>
      <c r="AE74" s="85" t="str">
        <f>IF(AND(A74="",B74=""),"",IF(OR(G74="Yes",G74="No"),"Yes","No"))</f>
      </c>
      <c r="AF74" s="85" t="str">
        <f>IF(AND(A74="",B74=""),"",IF(OR(H74="Yes",H74="No"),"Yes","No"))</f>
      </c>
      <c r="AG74" s="85" t="str">
        <f>IF(AND(A74="",B74=""),"",IF(ABS(I74-100)&lt;0.0001,"Yes","No"))</f>
      </c>
      <c r="AH74" s="85" t="str">
        <f>IF(AND(A74="",B74=""),"",IF(OR(J74="Yes",J74="No",J74="Not applicable"),"Yes","No"))</f>
      </c>
      <c r="AI74" s="85" t="str">
        <f>IF(AND(A74="",B74=""),"",IF(OR(K74="Yes",K74="No"),"Yes","No"))</f>
      </c>
      <c r="AJ74" s="85" t="str">
        <f>IF(AND(A74="",B74=""),"",IF(OR(L74="Yes",L74="No",L74="Not applicable"),"Yes","No"))</f>
      </c>
      <c r="AK74" s="85" t="str">
        <f>IF(AND(A74="",B74=""),"",IF(OR(M74="Yes",M74="No"),"Yes","No"))</f>
      </c>
      <c r="AL74" s="85" t="str">
        <f>IF(AND(A74="",B74=""),"",IF(OR(N74="Yes",N74="No",N74="Not tested"),"Yes","No"))</f>
      </c>
      <c r="AM74" s="85" t="str">
        <f>IF(AND(A74="",B74=""),"",IF(OR(O74="Yes",O74="No"),"Yes","No"))</f>
      </c>
      <c r="AN74" s="85" t="str">
        <f>IF(AND(A74="",B74=""),"",IF(P74="","No",IF(OR(LOWER(TRIM(P74))="n/a",LOWER(TRIM(P74))="na",LOWER(TRIM(P74))="none",LOWER(TRIM(P74))="unknown",LOWER(TRIM(P74))="tbd",LOWER(TRIM(P74))="todo",LOWER(TRIM(P74))="placeholder",LOWER(TRIM(P74))="test",LOWER(TRIM(P74))="xxx",LOWER(TRIM(P74))="xx",LOWER(TRIM(P74))="x",LOWER(TRIM(P74))="-",LOWER(TRIM(P74))="--",LOWER(TRIM(P74))="---",LOWER(TRIM(P74))=".",LOWER(TRIM(P74))="..",LOWER(TRIM(P74))="...",LOWER(TRIM(P74))="?"),"No","Yes")))</f>
      </c>
      <c r="AO74" s="85" t="str">
        <f>IF(AND(A74="",B74=""),"",IF(Q74="","No",IF(OR(LOWER(TRIM(Q74))="n/a",LOWER(TRIM(Q74))="na",LOWER(TRIM(Q74))="none",LOWER(TRIM(Q74))="unknown",LOWER(TRIM(Q74))="tbd",LOWER(TRIM(Q74))="todo",LOWER(TRIM(Q74))="placeholder",LOWER(TRIM(Q74))="test",LOWER(TRIM(Q74))="xxx",LOWER(TRIM(Q74))="xx",LOWER(TRIM(Q74))="x",LOWER(TRIM(Q74))="-",LOWER(TRIM(Q74))="--",LOWER(TRIM(Q74))="---",LOWER(TRIM(Q74))=".",LOWER(TRIM(Q74))="..",LOWER(TRIM(Q74))="...",LOWER(TRIM(Q74))="?"),"No","Yes")))</f>
      </c>
      <c r="AP74" s="85" t="str">
        <f>IF(AND(A74="",B74=""),"",IF(OR(S74="Approved by the recorded reviewer",S74="Not approved"),"Yes","No"))</f>
      </c>
      <c r="AQ74" s="85" t="str">
        <f>IF(AND(A74="",B74=""),"",IF(K74="Yes","CRITICAL_GATE_FAILED_OR_MISSING",IF(J74="No","GATE_CONTRACT_NOT_DEFINED","COMPENSATION_RULE_UNSAFE")))</f>
      </c>
      <c r="AR74" s="85" t="str">
        <f>IF(AND(A74="",B74=""),"",IF(H74="No","WEIGHT_RATIONALE_MISSING",IF(AG74="No","WEIGHT_TOTAL_INVALID",IF(OR(M74="No",N74="Not tested"),"SENSITIVITY_NOT_TESTED","RANKING_UNSTABLE"))))</f>
      </c>
      <c r="AS74" s="85" t="str">
        <f>IF(AND(A74="",B74=""),"",IF(OR(AB74="No",AC74="No",AD74="No",AE74="No",AF74="No",AH74="No",AI74="No",AJ74="No",AK74="No",AL74="No",AM74="No",AP74="No"),"INVALID_CONTROLLED_INPUT",IF(OR(AA74="No",AN74="No",AO74="No"),"REQUIRED_TEXT_MISSING",IF(C74="Estimate probability","MODEL_PURPOSE_UNSUPPORTED",IF(O74="Yes","CONTRADICTION_REVIEW_REQUIRED",IF(E74="No","INPUTS_NOT_VISIBLE","EVIDENCE_STATES_NOT_DISCLOSED"))))))</f>
      </c>
      <c r="AT74" t="str">
        <f>IF(A74="","",COUNTIFS('Criteria Register'!$A$4:$A$504,A74,'Criteria Register'!$X$4:$X$504,"INVALID_CONTROLLED_INPUT")+COUNTIFS('Criteria Register'!$A$4:$A$504,A74,'Criteria Register'!$N$4:$N$504,"Invalid",'Criteria Register'!$X$4:$X$504,"VALID"))</f>
      </c>
      <c r="AU74" t="str">
        <f>IF(A74="","",COUNTIFS('Criteria Register'!$A$4:$A$504,A74,'Criteria Register'!$P$4:$P$504,"&lt;&gt;None",'Criteria Register'!$R$4:$R$504,"No",'Criteria Register'!$X$4:$X$504,"VALID"))</f>
      </c>
      <c r="AV74" t="str">
        <f>IF(A74="","",COUNTIFS('Criteria Register'!$A$4:$A$504,A74,'Criteria Register'!$S$4:$S$504,"Open",'Criteria Register'!$X$4:$X$504,"VALID"))</f>
      </c>
    </row>
    <row r="75">
      <c r="A75" s="93"/>
      <c r="B75" s="93"/>
      <c r="C75" s="93"/>
      <c r="D75" s="93"/>
      <c r="E75" s="93"/>
      <c r="F75" s="93"/>
      <c r="G75" s="93"/>
      <c r="H75" s="93"/>
      <c r="I75" s="74" t="str">
        <f>IF(A75="","",SUMIFS('Criteria Register'!$I$4:$I$504,'Criteria Register'!$A$4:$A$504,A75,'Criteria Register'!$X$4:$X$504,"VALID",'Criteria Register'!$N$4:$N$504,"&lt;&gt;Not applicable",'Criteria Register'!$N$4:$N$504,"&lt;&gt;Excluded with rationale",'Criteria Register'!$N$4:$N$504,"&lt;&gt;Invalid"))</f>
      </c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62" t="str">
        <f>IF(V75="","",IF(V75="DECOMPOSABLE_BOUNDED","Decomposable and bounded",IF(V75="MODEL_PURPOSE_UNSUPPORTED","Score not decision-ready",IF(V75="INPUTS_NOT_VISIBLE","Score not decision-ready",IF(V75="EVIDENCE_STATES_NOT_DISCLOSED","Score not decision-ready",IF(V75="MISSING_DATA_TREATMENT_UNSAFE","Missing-data treatment unsafe",IF(V75="CRITICAL_GATE_FAILED_OR_MISSING","Critical gate missing",IF(V75="GATE_CONTRACT_NOT_DEFINED","Critical gate missing",IF(V75="COMPENSATION_RULE_UNSAFE","Critical gate missing",IF(V75="WEIGHT_RATIONALE_MISSING","Sensitivity review required",IF(V75="WEIGHT_TOTAL_INVALID","Sensitivity review required",IF(V75="SENSITIVITY_NOT_TESTED","Sensitivity review required",IF(V75="RANKING_UNSTABLE","Sensitivity review required",IF(V75="CONTRADICTION_REVIEW_REQUIRED","Score not decision-ready",IF(V75="REQUIRED_TEXT_MISSING","Score not decision-ready",IF(V75="INVALID_CONTROLLED_INPUT","Score not decision-ready",IF(V75="INVALID_CRITERION_INPUT","Score not decision-ready","")))))))))))))))))</f>
      </c>
      <c r="V75" s="62" t="str">
        <f>IF(AND(A75="",B75=""),"",IF(OR(AB75="No",AC75="No",AD75="No",AE75="No",AF75="No",AH75="No",AI75="No",AJ75="No",AK75="No",AL75="No",AM75="No",AP75="No"),"INVALID_CONTROLLED_INPUT",IF(OR(AA75="No",AN75="No",AO75="No"),"REQUIRED_TEXT_MISSING",IF(AT75&gt;0,"INVALID_CRITERION_INPUT",IF(C75="Estimate probability","MODEL_PURPOSE_UNSUPPORTED",IF(OR(O75="Yes",AV75&gt;0),"CONTRADICTION_REVIEW_REQUIRED",IF(G75="No","MISSING_DATA_TREATMENT_UNSAFE",IF(OR(K75="Yes",AU75&gt;0),"CRITICAL_GATE_FAILED_OR_MISSING",IF(J75="No","GATE_CONTRACT_NOT_DEFINED",IF(L75="Yes","COMPENSATION_RULE_UNSAFE",IF(E75="No","INPUTS_NOT_VISIBLE",IF(F75="No","EVIDENCE_STATES_NOT_DISCLOSED",IF(H75="No","WEIGHT_RATIONALE_MISSING",IF(AG75="No","WEIGHT_TOTAL_INVALID",IF(OR(M75="No",N75="Not tested"),"SENSITIVITY_NOT_TESTED",IF(N75="Yes","RANKING_UNSTABLE","DECOMPOSABLE_BOUNDED"))))))))))))))))</f>
      </c>
      <c r="W75" s="62" t="str">
        <f>IF(V75="","",IF(V75="DECOMPOSABLE_BOUNDED","Use the score as one decision aid with the recorded model version, limitations and reopen condition.",IF(V75="MODEL_PURPOSE_UNSUPPORTED","Describe the model as a score or index unless predictive calibration is separately established.",IF(V75="INPUTS_NOT_VISIBLE","Use the current total only as a prompt for model reconstruction.",IF(V75="EVIDENCE_STATES_NOT_DISCLOSED","Use the current total only as a prompt for model reconstruction.",IF(V75="MISSING_DATA_TREATMENT_UNSAFE","State that the score is incomplete and identify the affected inputs.",IF(V75="CRITICAL_GATE_FAILED_OR_MISSING","Report the total only beside the failed or missing gate.",IF(V75="GATE_CONTRACT_NOT_DEFINED","Report the total only beside the failed or missing gate.",IF(V75="COMPENSATION_RULE_UNSAFE","Report the total only beside the failed or missing gate.",IF(V75="WEIGHT_RATIONALE_MISSING","Describe the baseline result as provisional and disclose the decisive assumptions.",IF(V75="WEIGHT_TOTAL_INVALID","Describe the baseline result as provisional and disclose the decisive assumptions.",IF(V75="SENSITIVITY_NOT_TESTED","Describe the baseline result as provisional and disclose the decisive assumptions.",IF(V75="RANKING_UNSTABLE","Describe the baseline result as provisional and disclose the decisive assumptions.",IF(V75="CONTRADICTION_REVIEW_REQUIRED","Preserve the score as provisional beside the contradiction.",IF(V75="REQUIRED_TEXT_MISSING","Complete the missing record.",IF(V75="INVALID_CONTROLLED_INPUT","Use only the controlled vocabulary.",IF(V75="INVALID_CRITERION_INPUT","Use the register only to identify and correct the invalid criteria.","")))))))))))))))))</f>
      </c>
      <c r="X75" s="62" t="str">
        <f>IF(V75="","",IF(V75="DECOMPOSABLE_BOUNDED","Do not present the total as evidence, certainty, probability or an automatic instruction.",IF(V75="MODEL_PURPOSE_UNSUPPORTED","Do not present the total as the probability of winning, failure or market response.",IF(V75="INPUTS_NOT_VISIBLE","Do not rank, allocate, approve or claim probability from the current score.",IF(V75="EVIDENCE_STATES_NOT_DISCLOSED","Do not rank, allocate, approve or claim probability from the current score.",IF(V75="MISSING_DATA_TREATMENT_UNSAFE","Do not replace missing knowledge with a neutral-looking number.",IF(V75="CRITICAL_GATE_FAILED_OR_MISSING","Do not let the weighted average override the critical condition.",IF(V75="GATE_CONTRACT_NOT_DEFINED","Do not let the weighted average override the critical condition.",IF(V75="COMPENSATION_RULE_UNSAFE","Do not let the weighted average override the critical condition.",IF(V75="WEIGHT_RATIONALE_MISSING","Do not treat the ranking as robust or use extra decimals to imply stability.",IF(V75="WEIGHT_TOTAL_INVALID","Do not treat the ranking as robust or use extra decimals to imply stability.",IF(V75="SENSITIVITY_NOT_TESTED","Do not treat the ranking as robust or use extra decimals to imply stability.",IF(V75="RANKING_UNSTABLE","Do not treat the ranking as robust or use extra decimals to imply stability.",IF(V75="CONTRADICTION_REVIEW_REQUIRED","Do not hide disagreement inside an average.",IF(V75="REQUIRED_TEXT_MISSING","Do not use a score without a meaningful decision, owner and reviewer.",IF(V75="INVALID_CONTROLLED_INPUT","Do not interpret outputs generated from unsupported categories.",IF(V75="INVALID_CRITERION_INPUT","Do not calculate, compare or interpret a model that contains invalid criterion inputs.","")))))))))))))))))</f>
      </c>
      <c r="Y75" s="62" t="str">
        <f>IF(V75="","",IF(V75="DECOMPOSABLE_BOUNDED","Proceed with the bounded interpretation and preserve the component record.",IF(V75="MODEL_PURPOSE_UNSUPPORTED","Use a validated predictive model or change the score purpose.",IF(V75="INPUTS_NOT_VISIBLE","Decompose and reconstruct the model before use.",IF(V75="EVIDENCE_STATES_NOT_DISCLOSED","Apply “Observed, Inferred and Unresolved Evidence” to every active input.",IF(V75="MISSING_DATA_TREATMENT_UNSAFE","Correct the treatment, obtain evidence or report a bounded range.",IF(V75="CRITICAL_GATE_FAILED_OR_MISSING","Define or resolve the veto, floor or cap before interpreting the total.",IF(V75="GATE_CONTRACT_NOT_DEFINED","Define or resolve the veto, floor or cap before interpreting the total.",IF(V75="COMPENSATION_RULE_UNSAFE","Define or resolve the veto, floor or cap before interpreting the total.",IF(V75="WEIGHT_RATIONALE_MISSING","Run and record the required sensitivity scenarios before acting.",IF(V75="WEIGHT_TOTAL_INVALID","Correct the active denominator and rerun the model.",IF(V75="SENSITIVITY_NOT_TESTED","Run and record the required sensitivity scenarios before acting.",IF(V75="RANKING_UNSTABLE","Treat the result as unstable and resolve the decisive assumptions.",IF(V75="CONTRADICTION_REVIEW_REQUIRED","Apply “How to Handle Contradictory Competitor Evidence” before final interpretation.",IF(V75="REQUIRED_TEXT_MISSING","Replace placeholders with the exact record.",IF(V75="INVALID_CONTROLLED_INPUT","Correct the invalid controlled input.",IF(V75="INVALID_CRITERION_INPUT","Correct the invalid criterion values; then recalculate the model and its active denominator.","")))))))))))))))))</f>
      </c>
      <c r="Z75" s="62" t="str">
        <f>IF(U75="","","SERPIFAI Score Integrity Method v1.0.0")</f>
      </c>
      <c r="AA75" s="85" t="str">
        <f>IF(AND(A75="",B75=""),"",IF(B75="","No",IF(OR(LOWER(TRIM(B75))="n/a",LOWER(TRIM(B75))="na",LOWER(TRIM(B75))="none",LOWER(TRIM(B75))="unknown",LOWER(TRIM(B75))="tbd",LOWER(TRIM(B75))="todo",LOWER(TRIM(B75))="placeholder",LOWER(TRIM(B75))="test",LOWER(TRIM(B75))="xxx",LOWER(TRIM(B75))="xx",LOWER(TRIM(B75))="x",LOWER(TRIM(B75))="-",LOWER(TRIM(B75))="--",LOWER(TRIM(B75))="---",LOWER(TRIM(B75))=".",LOWER(TRIM(B75))="..",LOWER(TRIM(B75))="...",LOWER(TRIM(B75))="?"),"No","Yes")))</f>
      </c>
      <c r="AB75" s="85" t="str">
        <f>IF(AND(A75="",B75=""),"",IF(OR(C75="Describe",C75="Rank",C75="Screen",C75="Prioritise",C75="Trigger review",C75="Allocate resources",C75="Enforce a gate",C75="Estimate probability"),"Yes","No"))</f>
      </c>
      <c r="AC75" s="85" t="str">
        <f>IF(AND(A75="",B75=""),"",IF(OR(E75="Yes",E75="No"),"Yes","No"))</f>
      </c>
      <c r="AD75" s="85" t="str">
        <f>IF(AND(A75="",B75=""),"",IF(OR(F75="Yes",F75="No"),"Yes","No"))</f>
      </c>
      <c r="AE75" s="85" t="str">
        <f>IF(AND(A75="",B75=""),"",IF(OR(G75="Yes",G75="No"),"Yes","No"))</f>
      </c>
      <c r="AF75" s="85" t="str">
        <f>IF(AND(A75="",B75=""),"",IF(OR(H75="Yes",H75="No"),"Yes","No"))</f>
      </c>
      <c r="AG75" s="85" t="str">
        <f>IF(AND(A75="",B75=""),"",IF(ABS(I75-100)&lt;0.0001,"Yes","No"))</f>
      </c>
      <c r="AH75" s="85" t="str">
        <f>IF(AND(A75="",B75=""),"",IF(OR(J75="Yes",J75="No",J75="Not applicable"),"Yes","No"))</f>
      </c>
      <c r="AI75" s="85" t="str">
        <f>IF(AND(A75="",B75=""),"",IF(OR(K75="Yes",K75="No"),"Yes","No"))</f>
      </c>
      <c r="AJ75" s="85" t="str">
        <f>IF(AND(A75="",B75=""),"",IF(OR(L75="Yes",L75="No",L75="Not applicable"),"Yes","No"))</f>
      </c>
      <c r="AK75" s="85" t="str">
        <f>IF(AND(A75="",B75=""),"",IF(OR(M75="Yes",M75="No"),"Yes","No"))</f>
      </c>
      <c r="AL75" s="85" t="str">
        <f>IF(AND(A75="",B75=""),"",IF(OR(N75="Yes",N75="No",N75="Not tested"),"Yes","No"))</f>
      </c>
      <c r="AM75" s="85" t="str">
        <f>IF(AND(A75="",B75=""),"",IF(OR(O75="Yes",O75="No"),"Yes","No"))</f>
      </c>
      <c r="AN75" s="85" t="str">
        <f>IF(AND(A75="",B75=""),"",IF(P75="","No",IF(OR(LOWER(TRIM(P75))="n/a",LOWER(TRIM(P75))="na",LOWER(TRIM(P75))="none",LOWER(TRIM(P75))="unknown",LOWER(TRIM(P75))="tbd",LOWER(TRIM(P75))="todo",LOWER(TRIM(P75))="placeholder",LOWER(TRIM(P75))="test",LOWER(TRIM(P75))="xxx",LOWER(TRIM(P75))="xx",LOWER(TRIM(P75))="x",LOWER(TRIM(P75))="-",LOWER(TRIM(P75))="--",LOWER(TRIM(P75))="---",LOWER(TRIM(P75))=".",LOWER(TRIM(P75))="..",LOWER(TRIM(P75))="...",LOWER(TRIM(P75))="?"),"No","Yes")))</f>
      </c>
      <c r="AO75" s="85" t="str">
        <f>IF(AND(A75="",B75=""),"",IF(Q75="","No",IF(OR(LOWER(TRIM(Q75))="n/a",LOWER(TRIM(Q75))="na",LOWER(TRIM(Q75))="none",LOWER(TRIM(Q75))="unknown",LOWER(TRIM(Q75))="tbd",LOWER(TRIM(Q75))="todo",LOWER(TRIM(Q75))="placeholder",LOWER(TRIM(Q75))="test",LOWER(TRIM(Q75))="xxx",LOWER(TRIM(Q75))="xx",LOWER(TRIM(Q75))="x",LOWER(TRIM(Q75))="-",LOWER(TRIM(Q75))="--",LOWER(TRIM(Q75))="---",LOWER(TRIM(Q75))=".",LOWER(TRIM(Q75))="..",LOWER(TRIM(Q75))="...",LOWER(TRIM(Q75))="?"),"No","Yes")))</f>
      </c>
      <c r="AP75" s="85" t="str">
        <f>IF(AND(A75="",B75=""),"",IF(OR(S75="Approved by the recorded reviewer",S75="Not approved"),"Yes","No"))</f>
      </c>
      <c r="AQ75" s="85" t="str">
        <f>IF(AND(A75="",B75=""),"",IF(K75="Yes","CRITICAL_GATE_FAILED_OR_MISSING",IF(J75="No","GATE_CONTRACT_NOT_DEFINED","COMPENSATION_RULE_UNSAFE")))</f>
      </c>
      <c r="AR75" s="85" t="str">
        <f>IF(AND(A75="",B75=""),"",IF(H75="No","WEIGHT_RATIONALE_MISSING",IF(AG75="No","WEIGHT_TOTAL_INVALID",IF(OR(M75="No",N75="Not tested"),"SENSITIVITY_NOT_TESTED","RANKING_UNSTABLE"))))</f>
      </c>
      <c r="AS75" s="85" t="str">
        <f>IF(AND(A75="",B75=""),"",IF(OR(AB75="No",AC75="No",AD75="No",AE75="No",AF75="No",AH75="No",AI75="No",AJ75="No",AK75="No",AL75="No",AM75="No",AP75="No"),"INVALID_CONTROLLED_INPUT",IF(OR(AA75="No",AN75="No",AO75="No"),"REQUIRED_TEXT_MISSING",IF(C75="Estimate probability","MODEL_PURPOSE_UNSUPPORTED",IF(O75="Yes","CONTRADICTION_REVIEW_REQUIRED",IF(E75="No","INPUTS_NOT_VISIBLE","EVIDENCE_STATES_NOT_DISCLOSED"))))))</f>
      </c>
      <c r="AT75" t="str">
        <f>IF(A75="","",COUNTIFS('Criteria Register'!$A$4:$A$504,A75,'Criteria Register'!$X$4:$X$504,"INVALID_CONTROLLED_INPUT")+COUNTIFS('Criteria Register'!$A$4:$A$504,A75,'Criteria Register'!$N$4:$N$504,"Invalid",'Criteria Register'!$X$4:$X$504,"VALID"))</f>
      </c>
      <c r="AU75" t="str">
        <f>IF(A75="","",COUNTIFS('Criteria Register'!$A$4:$A$504,A75,'Criteria Register'!$P$4:$P$504,"&lt;&gt;None",'Criteria Register'!$R$4:$R$504,"No",'Criteria Register'!$X$4:$X$504,"VALID"))</f>
      </c>
      <c r="AV75" t="str">
        <f>IF(A75="","",COUNTIFS('Criteria Register'!$A$4:$A$504,A75,'Criteria Register'!$S$4:$S$504,"Open",'Criteria Register'!$X$4:$X$504,"VALID"))</f>
      </c>
    </row>
    <row r="76">
      <c r="A76" s="93"/>
      <c r="B76" s="93"/>
      <c r="C76" s="93"/>
      <c r="D76" s="93"/>
      <c r="E76" s="93"/>
      <c r="F76" s="93"/>
      <c r="G76" s="93"/>
      <c r="H76" s="93"/>
      <c r="I76" s="74" t="str">
        <f>IF(A76="","",SUMIFS('Criteria Register'!$I$4:$I$504,'Criteria Register'!$A$4:$A$504,A76,'Criteria Register'!$X$4:$X$504,"VALID",'Criteria Register'!$N$4:$N$504,"&lt;&gt;Not applicable",'Criteria Register'!$N$4:$N$504,"&lt;&gt;Excluded with rationale",'Criteria Register'!$N$4:$N$504,"&lt;&gt;Invalid"))</f>
      </c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62" t="str">
        <f>IF(V76="","",IF(V76="DECOMPOSABLE_BOUNDED","Decomposable and bounded",IF(V76="MODEL_PURPOSE_UNSUPPORTED","Score not decision-ready",IF(V76="INPUTS_NOT_VISIBLE","Score not decision-ready",IF(V76="EVIDENCE_STATES_NOT_DISCLOSED","Score not decision-ready",IF(V76="MISSING_DATA_TREATMENT_UNSAFE","Missing-data treatment unsafe",IF(V76="CRITICAL_GATE_FAILED_OR_MISSING","Critical gate missing",IF(V76="GATE_CONTRACT_NOT_DEFINED","Critical gate missing",IF(V76="COMPENSATION_RULE_UNSAFE","Critical gate missing",IF(V76="WEIGHT_RATIONALE_MISSING","Sensitivity review required",IF(V76="WEIGHT_TOTAL_INVALID","Sensitivity review required",IF(V76="SENSITIVITY_NOT_TESTED","Sensitivity review required",IF(V76="RANKING_UNSTABLE","Sensitivity review required",IF(V76="CONTRADICTION_REVIEW_REQUIRED","Score not decision-ready",IF(V76="REQUIRED_TEXT_MISSING","Score not decision-ready",IF(V76="INVALID_CONTROLLED_INPUT","Score not decision-ready",IF(V76="INVALID_CRITERION_INPUT","Score not decision-ready","")))))))))))))))))</f>
      </c>
      <c r="V76" s="62" t="str">
        <f>IF(AND(A76="",B76=""),"",IF(OR(AB76="No",AC76="No",AD76="No",AE76="No",AF76="No",AH76="No",AI76="No",AJ76="No",AK76="No",AL76="No",AM76="No",AP76="No"),"INVALID_CONTROLLED_INPUT",IF(OR(AA76="No",AN76="No",AO76="No"),"REQUIRED_TEXT_MISSING",IF(AT76&gt;0,"INVALID_CRITERION_INPUT",IF(C76="Estimate probability","MODEL_PURPOSE_UNSUPPORTED",IF(OR(O76="Yes",AV76&gt;0),"CONTRADICTION_REVIEW_REQUIRED",IF(G76="No","MISSING_DATA_TREATMENT_UNSAFE",IF(OR(K76="Yes",AU76&gt;0),"CRITICAL_GATE_FAILED_OR_MISSING",IF(J76="No","GATE_CONTRACT_NOT_DEFINED",IF(L76="Yes","COMPENSATION_RULE_UNSAFE",IF(E76="No","INPUTS_NOT_VISIBLE",IF(F76="No","EVIDENCE_STATES_NOT_DISCLOSED",IF(H76="No","WEIGHT_RATIONALE_MISSING",IF(AG76="No","WEIGHT_TOTAL_INVALID",IF(OR(M76="No",N76="Not tested"),"SENSITIVITY_NOT_TESTED",IF(N76="Yes","RANKING_UNSTABLE","DECOMPOSABLE_BOUNDED"))))))))))))))))</f>
      </c>
      <c r="W76" s="62" t="str">
        <f>IF(V76="","",IF(V76="DECOMPOSABLE_BOUNDED","Use the score as one decision aid with the recorded model version, limitations and reopen condition.",IF(V76="MODEL_PURPOSE_UNSUPPORTED","Describe the model as a score or index unless predictive calibration is separately established.",IF(V76="INPUTS_NOT_VISIBLE","Use the current total only as a prompt for model reconstruction.",IF(V76="EVIDENCE_STATES_NOT_DISCLOSED","Use the current total only as a prompt for model reconstruction.",IF(V76="MISSING_DATA_TREATMENT_UNSAFE","State that the score is incomplete and identify the affected inputs.",IF(V76="CRITICAL_GATE_FAILED_OR_MISSING","Report the total only beside the failed or missing gate.",IF(V76="GATE_CONTRACT_NOT_DEFINED","Report the total only beside the failed or missing gate.",IF(V76="COMPENSATION_RULE_UNSAFE","Report the total only beside the failed or missing gate.",IF(V76="WEIGHT_RATIONALE_MISSING","Describe the baseline result as provisional and disclose the decisive assumptions.",IF(V76="WEIGHT_TOTAL_INVALID","Describe the baseline result as provisional and disclose the decisive assumptions.",IF(V76="SENSITIVITY_NOT_TESTED","Describe the baseline result as provisional and disclose the decisive assumptions.",IF(V76="RANKING_UNSTABLE","Describe the baseline result as provisional and disclose the decisive assumptions.",IF(V76="CONTRADICTION_REVIEW_REQUIRED","Preserve the score as provisional beside the contradiction.",IF(V76="REQUIRED_TEXT_MISSING","Complete the missing record.",IF(V76="INVALID_CONTROLLED_INPUT","Use only the controlled vocabulary.",IF(V76="INVALID_CRITERION_INPUT","Use the register only to identify and correct the invalid criteria.","")))))))))))))))))</f>
      </c>
      <c r="X76" s="62" t="str">
        <f>IF(V76="","",IF(V76="DECOMPOSABLE_BOUNDED","Do not present the total as evidence, certainty, probability or an automatic instruction.",IF(V76="MODEL_PURPOSE_UNSUPPORTED","Do not present the total as the probability of winning, failure or market response.",IF(V76="INPUTS_NOT_VISIBLE","Do not rank, allocate, approve or claim probability from the current score.",IF(V76="EVIDENCE_STATES_NOT_DISCLOSED","Do not rank, allocate, approve or claim probability from the current score.",IF(V76="MISSING_DATA_TREATMENT_UNSAFE","Do not replace missing knowledge with a neutral-looking number.",IF(V76="CRITICAL_GATE_FAILED_OR_MISSING","Do not let the weighted average override the critical condition.",IF(V76="GATE_CONTRACT_NOT_DEFINED","Do not let the weighted average override the critical condition.",IF(V76="COMPENSATION_RULE_UNSAFE","Do not let the weighted average override the critical condition.",IF(V76="WEIGHT_RATIONALE_MISSING","Do not treat the ranking as robust or use extra decimals to imply stability.",IF(V76="WEIGHT_TOTAL_INVALID","Do not treat the ranking as robust or use extra decimals to imply stability.",IF(V76="SENSITIVITY_NOT_TESTED","Do not treat the ranking as robust or use extra decimals to imply stability.",IF(V76="RANKING_UNSTABLE","Do not treat the ranking as robust or use extra decimals to imply stability.",IF(V76="CONTRADICTION_REVIEW_REQUIRED","Do not hide disagreement inside an average.",IF(V76="REQUIRED_TEXT_MISSING","Do not use a score without a meaningful decision, owner and reviewer.",IF(V76="INVALID_CONTROLLED_INPUT","Do not interpret outputs generated from unsupported categories.",IF(V76="INVALID_CRITERION_INPUT","Do not calculate, compare or interpret a model that contains invalid criterion inputs.","")))))))))))))))))</f>
      </c>
      <c r="Y76" s="62" t="str">
        <f>IF(V76="","",IF(V76="DECOMPOSABLE_BOUNDED","Proceed with the bounded interpretation and preserve the component record.",IF(V76="MODEL_PURPOSE_UNSUPPORTED","Use a validated predictive model or change the score purpose.",IF(V76="INPUTS_NOT_VISIBLE","Decompose and reconstruct the model before use.",IF(V76="EVIDENCE_STATES_NOT_DISCLOSED","Apply “Observed, Inferred and Unresolved Evidence” to every active input.",IF(V76="MISSING_DATA_TREATMENT_UNSAFE","Correct the treatment, obtain evidence or report a bounded range.",IF(V76="CRITICAL_GATE_FAILED_OR_MISSING","Define or resolve the veto, floor or cap before interpreting the total.",IF(V76="GATE_CONTRACT_NOT_DEFINED","Define or resolve the veto, floor or cap before interpreting the total.",IF(V76="COMPENSATION_RULE_UNSAFE","Define or resolve the veto, floor or cap before interpreting the total.",IF(V76="WEIGHT_RATIONALE_MISSING","Run and record the required sensitivity scenarios before acting.",IF(V76="WEIGHT_TOTAL_INVALID","Correct the active denominator and rerun the model.",IF(V76="SENSITIVITY_NOT_TESTED","Run and record the required sensitivity scenarios before acting.",IF(V76="RANKING_UNSTABLE","Treat the result as unstable and resolve the decisive assumptions.",IF(V76="CONTRADICTION_REVIEW_REQUIRED","Apply “How to Handle Contradictory Competitor Evidence” before final interpretation.",IF(V76="REQUIRED_TEXT_MISSING","Replace placeholders with the exact record.",IF(V76="INVALID_CONTROLLED_INPUT","Correct the invalid controlled input.",IF(V76="INVALID_CRITERION_INPUT","Correct the invalid criterion values; then recalculate the model and its active denominator.","")))))))))))))))))</f>
      </c>
      <c r="Z76" s="62" t="str">
        <f>IF(U76="","","SERPIFAI Score Integrity Method v1.0.0")</f>
      </c>
      <c r="AA76" s="85" t="str">
        <f>IF(AND(A76="",B76=""),"",IF(B76="","No",IF(OR(LOWER(TRIM(B76))="n/a",LOWER(TRIM(B76))="na",LOWER(TRIM(B76))="none",LOWER(TRIM(B76))="unknown",LOWER(TRIM(B76))="tbd",LOWER(TRIM(B76))="todo",LOWER(TRIM(B76))="placeholder",LOWER(TRIM(B76))="test",LOWER(TRIM(B76))="xxx",LOWER(TRIM(B76))="xx",LOWER(TRIM(B76))="x",LOWER(TRIM(B76))="-",LOWER(TRIM(B76))="--",LOWER(TRIM(B76))="---",LOWER(TRIM(B76))=".",LOWER(TRIM(B76))="..",LOWER(TRIM(B76))="...",LOWER(TRIM(B76))="?"),"No","Yes")))</f>
      </c>
      <c r="AB76" s="85" t="str">
        <f>IF(AND(A76="",B76=""),"",IF(OR(C76="Describe",C76="Rank",C76="Screen",C76="Prioritise",C76="Trigger review",C76="Allocate resources",C76="Enforce a gate",C76="Estimate probability"),"Yes","No"))</f>
      </c>
      <c r="AC76" s="85" t="str">
        <f>IF(AND(A76="",B76=""),"",IF(OR(E76="Yes",E76="No"),"Yes","No"))</f>
      </c>
      <c r="AD76" s="85" t="str">
        <f>IF(AND(A76="",B76=""),"",IF(OR(F76="Yes",F76="No"),"Yes","No"))</f>
      </c>
      <c r="AE76" s="85" t="str">
        <f>IF(AND(A76="",B76=""),"",IF(OR(G76="Yes",G76="No"),"Yes","No"))</f>
      </c>
      <c r="AF76" s="85" t="str">
        <f>IF(AND(A76="",B76=""),"",IF(OR(H76="Yes",H76="No"),"Yes","No"))</f>
      </c>
      <c r="AG76" s="85" t="str">
        <f>IF(AND(A76="",B76=""),"",IF(ABS(I76-100)&lt;0.0001,"Yes","No"))</f>
      </c>
      <c r="AH76" s="85" t="str">
        <f>IF(AND(A76="",B76=""),"",IF(OR(J76="Yes",J76="No",J76="Not applicable"),"Yes","No"))</f>
      </c>
      <c r="AI76" s="85" t="str">
        <f>IF(AND(A76="",B76=""),"",IF(OR(K76="Yes",K76="No"),"Yes","No"))</f>
      </c>
      <c r="AJ76" s="85" t="str">
        <f>IF(AND(A76="",B76=""),"",IF(OR(L76="Yes",L76="No",L76="Not applicable"),"Yes","No"))</f>
      </c>
      <c r="AK76" s="85" t="str">
        <f>IF(AND(A76="",B76=""),"",IF(OR(M76="Yes",M76="No"),"Yes","No"))</f>
      </c>
      <c r="AL76" s="85" t="str">
        <f>IF(AND(A76="",B76=""),"",IF(OR(N76="Yes",N76="No",N76="Not tested"),"Yes","No"))</f>
      </c>
      <c r="AM76" s="85" t="str">
        <f>IF(AND(A76="",B76=""),"",IF(OR(O76="Yes",O76="No"),"Yes","No"))</f>
      </c>
      <c r="AN76" s="85" t="str">
        <f>IF(AND(A76="",B76=""),"",IF(P76="","No",IF(OR(LOWER(TRIM(P76))="n/a",LOWER(TRIM(P76))="na",LOWER(TRIM(P76))="none",LOWER(TRIM(P76))="unknown",LOWER(TRIM(P76))="tbd",LOWER(TRIM(P76))="todo",LOWER(TRIM(P76))="placeholder",LOWER(TRIM(P76))="test",LOWER(TRIM(P76))="xxx",LOWER(TRIM(P76))="xx",LOWER(TRIM(P76))="x",LOWER(TRIM(P76))="-",LOWER(TRIM(P76))="--",LOWER(TRIM(P76))="---",LOWER(TRIM(P76))=".",LOWER(TRIM(P76))="..",LOWER(TRIM(P76))="...",LOWER(TRIM(P76))="?"),"No","Yes")))</f>
      </c>
      <c r="AO76" s="85" t="str">
        <f>IF(AND(A76="",B76=""),"",IF(Q76="","No",IF(OR(LOWER(TRIM(Q76))="n/a",LOWER(TRIM(Q76))="na",LOWER(TRIM(Q76))="none",LOWER(TRIM(Q76))="unknown",LOWER(TRIM(Q76))="tbd",LOWER(TRIM(Q76))="todo",LOWER(TRIM(Q76))="placeholder",LOWER(TRIM(Q76))="test",LOWER(TRIM(Q76))="xxx",LOWER(TRIM(Q76))="xx",LOWER(TRIM(Q76))="x",LOWER(TRIM(Q76))="-",LOWER(TRIM(Q76))="--",LOWER(TRIM(Q76))="---",LOWER(TRIM(Q76))=".",LOWER(TRIM(Q76))="..",LOWER(TRIM(Q76))="...",LOWER(TRIM(Q76))="?"),"No","Yes")))</f>
      </c>
      <c r="AP76" s="85" t="str">
        <f>IF(AND(A76="",B76=""),"",IF(OR(S76="Approved by the recorded reviewer",S76="Not approved"),"Yes","No"))</f>
      </c>
      <c r="AQ76" s="85" t="str">
        <f>IF(AND(A76="",B76=""),"",IF(K76="Yes","CRITICAL_GATE_FAILED_OR_MISSING",IF(J76="No","GATE_CONTRACT_NOT_DEFINED","COMPENSATION_RULE_UNSAFE")))</f>
      </c>
      <c r="AR76" s="85" t="str">
        <f>IF(AND(A76="",B76=""),"",IF(H76="No","WEIGHT_RATIONALE_MISSING",IF(AG76="No","WEIGHT_TOTAL_INVALID",IF(OR(M76="No",N76="Not tested"),"SENSITIVITY_NOT_TESTED","RANKING_UNSTABLE"))))</f>
      </c>
      <c r="AS76" s="85" t="str">
        <f>IF(AND(A76="",B76=""),"",IF(OR(AB76="No",AC76="No",AD76="No",AE76="No",AF76="No",AH76="No",AI76="No",AJ76="No",AK76="No",AL76="No",AM76="No",AP76="No"),"INVALID_CONTROLLED_INPUT",IF(OR(AA76="No",AN76="No",AO76="No"),"REQUIRED_TEXT_MISSING",IF(C76="Estimate probability","MODEL_PURPOSE_UNSUPPORTED",IF(O76="Yes","CONTRADICTION_REVIEW_REQUIRED",IF(E76="No","INPUTS_NOT_VISIBLE","EVIDENCE_STATES_NOT_DISCLOSED"))))))</f>
      </c>
      <c r="AT76" t="str">
        <f>IF(A76="","",COUNTIFS('Criteria Register'!$A$4:$A$504,A76,'Criteria Register'!$X$4:$X$504,"INVALID_CONTROLLED_INPUT")+COUNTIFS('Criteria Register'!$A$4:$A$504,A76,'Criteria Register'!$N$4:$N$504,"Invalid",'Criteria Register'!$X$4:$X$504,"VALID"))</f>
      </c>
      <c r="AU76" t="str">
        <f>IF(A76="","",COUNTIFS('Criteria Register'!$A$4:$A$504,A76,'Criteria Register'!$P$4:$P$504,"&lt;&gt;None",'Criteria Register'!$R$4:$R$504,"No",'Criteria Register'!$X$4:$X$504,"VALID"))</f>
      </c>
      <c r="AV76" t="str">
        <f>IF(A76="","",COUNTIFS('Criteria Register'!$A$4:$A$504,A76,'Criteria Register'!$S$4:$S$504,"Open",'Criteria Register'!$X$4:$X$504,"VALID"))</f>
      </c>
    </row>
    <row r="77">
      <c r="A77" s="93"/>
      <c r="B77" s="93"/>
      <c r="C77" s="93"/>
      <c r="D77" s="93"/>
      <c r="E77" s="93"/>
      <c r="F77" s="93"/>
      <c r="G77" s="93"/>
      <c r="H77" s="93"/>
      <c r="I77" s="74" t="str">
        <f>IF(A77="","",SUMIFS('Criteria Register'!$I$4:$I$504,'Criteria Register'!$A$4:$A$504,A77,'Criteria Register'!$X$4:$X$504,"VALID",'Criteria Register'!$N$4:$N$504,"&lt;&gt;Not applicable",'Criteria Register'!$N$4:$N$504,"&lt;&gt;Excluded with rationale",'Criteria Register'!$N$4:$N$504,"&lt;&gt;Invalid"))</f>
      </c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62" t="str">
        <f>IF(V77="","",IF(V77="DECOMPOSABLE_BOUNDED","Decomposable and bounded",IF(V77="MODEL_PURPOSE_UNSUPPORTED","Score not decision-ready",IF(V77="INPUTS_NOT_VISIBLE","Score not decision-ready",IF(V77="EVIDENCE_STATES_NOT_DISCLOSED","Score not decision-ready",IF(V77="MISSING_DATA_TREATMENT_UNSAFE","Missing-data treatment unsafe",IF(V77="CRITICAL_GATE_FAILED_OR_MISSING","Critical gate missing",IF(V77="GATE_CONTRACT_NOT_DEFINED","Critical gate missing",IF(V77="COMPENSATION_RULE_UNSAFE","Critical gate missing",IF(V77="WEIGHT_RATIONALE_MISSING","Sensitivity review required",IF(V77="WEIGHT_TOTAL_INVALID","Sensitivity review required",IF(V77="SENSITIVITY_NOT_TESTED","Sensitivity review required",IF(V77="RANKING_UNSTABLE","Sensitivity review required",IF(V77="CONTRADICTION_REVIEW_REQUIRED","Score not decision-ready",IF(V77="REQUIRED_TEXT_MISSING","Score not decision-ready",IF(V77="INVALID_CONTROLLED_INPUT","Score not decision-ready",IF(V77="INVALID_CRITERION_INPUT","Score not decision-ready","")))))))))))))))))</f>
      </c>
      <c r="V77" s="62" t="str">
        <f>IF(AND(A77="",B77=""),"",IF(OR(AB77="No",AC77="No",AD77="No",AE77="No",AF77="No",AH77="No",AI77="No",AJ77="No",AK77="No",AL77="No",AM77="No",AP77="No"),"INVALID_CONTROLLED_INPUT",IF(OR(AA77="No",AN77="No",AO77="No"),"REQUIRED_TEXT_MISSING",IF(AT77&gt;0,"INVALID_CRITERION_INPUT",IF(C77="Estimate probability","MODEL_PURPOSE_UNSUPPORTED",IF(OR(O77="Yes",AV77&gt;0),"CONTRADICTION_REVIEW_REQUIRED",IF(G77="No","MISSING_DATA_TREATMENT_UNSAFE",IF(OR(K77="Yes",AU77&gt;0),"CRITICAL_GATE_FAILED_OR_MISSING",IF(J77="No","GATE_CONTRACT_NOT_DEFINED",IF(L77="Yes","COMPENSATION_RULE_UNSAFE",IF(E77="No","INPUTS_NOT_VISIBLE",IF(F77="No","EVIDENCE_STATES_NOT_DISCLOSED",IF(H77="No","WEIGHT_RATIONALE_MISSING",IF(AG77="No","WEIGHT_TOTAL_INVALID",IF(OR(M77="No",N77="Not tested"),"SENSITIVITY_NOT_TESTED",IF(N77="Yes","RANKING_UNSTABLE","DECOMPOSABLE_BOUNDED"))))))))))))))))</f>
      </c>
      <c r="W77" s="62" t="str">
        <f>IF(V77="","",IF(V77="DECOMPOSABLE_BOUNDED","Use the score as one decision aid with the recorded model version, limitations and reopen condition.",IF(V77="MODEL_PURPOSE_UNSUPPORTED","Describe the model as a score or index unless predictive calibration is separately established.",IF(V77="INPUTS_NOT_VISIBLE","Use the current total only as a prompt for model reconstruction.",IF(V77="EVIDENCE_STATES_NOT_DISCLOSED","Use the current total only as a prompt for model reconstruction.",IF(V77="MISSING_DATA_TREATMENT_UNSAFE","State that the score is incomplete and identify the affected inputs.",IF(V77="CRITICAL_GATE_FAILED_OR_MISSING","Report the total only beside the failed or missing gate.",IF(V77="GATE_CONTRACT_NOT_DEFINED","Report the total only beside the failed or missing gate.",IF(V77="COMPENSATION_RULE_UNSAFE","Report the total only beside the failed or missing gate.",IF(V77="WEIGHT_RATIONALE_MISSING","Describe the baseline result as provisional and disclose the decisive assumptions.",IF(V77="WEIGHT_TOTAL_INVALID","Describe the baseline result as provisional and disclose the decisive assumptions.",IF(V77="SENSITIVITY_NOT_TESTED","Describe the baseline result as provisional and disclose the decisive assumptions.",IF(V77="RANKING_UNSTABLE","Describe the baseline result as provisional and disclose the decisive assumptions.",IF(V77="CONTRADICTION_REVIEW_REQUIRED","Preserve the score as provisional beside the contradiction.",IF(V77="REQUIRED_TEXT_MISSING","Complete the missing record.",IF(V77="INVALID_CONTROLLED_INPUT","Use only the controlled vocabulary.",IF(V77="INVALID_CRITERION_INPUT","Use the register only to identify and correct the invalid criteria.","")))))))))))))))))</f>
      </c>
      <c r="X77" s="62" t="str">
        <f>IF(V77="","",IF(V77="DECOMPOSABLE_BOUNDED","Do not present the total as evidence, certainty, probability or an automatic instruction.",IF(V77="MODEL_PURPOSE_UNSUPPORTED","Do not present the total as the probability of winning, failure or market response.",IF(V77="INPUTS_NOT_VISIBLE","Do not rank, allocate, approve or claim probability from the current score.",IF(V77="EVIDENCE_STATES_NOT_DISCLOSED","Do not rank, allocate, approve or claim probability from the current score.",IF(V77="MISSING_DATA_TREATMENT_UNSAFE","Do not replace missing knowledge with a neutral-looking number.",IF(V77="CRITICAL_GATE_FAILED_OR_MISSING","Do not let the weighted average override the critical condition.",IF(V77="GATE_CONTRACT_NOT_DEFINED","Do not let the weighted average override the critical condition.",IF(V77="COMPENSATION_RULE_UNSAFE","Do not let the weighted average override the critical condition.",IF(V77="WEIGHT_RATIONALE_MISSING","Do not treat the ranking as robust or use extra decimals to imply stability.",IF(V77="WEIGHT_TOTAL_INVALID","Do not treat the ranking as robust or use extra decimals to imply stability.",IF(V77="SENSITIVITY_NOT_TESTED","Do not treat the ranking as robust or use extra decimals to imply stability.",IF(V77="RANKING_UNSTABLE","Do not treat the ranking as robust or use extra decimals to imply stability.",IF(V77="CONTRADICTION_REVIEW_REQUIRED","Do not hide disagreement inside an average.",IF(V77="REQUIRED_TEXT_MISSING","Do not use a score without a meaningful decision, owner and reviewer.",IF(V77="INVALID_CONTROLLED_INPUT","Do not interpret outputs generated from unsupported categories.",IF(V77="INVALID_CRITERION_INPUT","Do not calculate, compare or interpret a model that contains invalid criterion inputs.","")))))))))))))))))</f>
      </c>
      <c r="Y77" s="62" t="str">
        <f>IF(V77="","",IF(V77="DECOMPOSABLE_BOUNDED","Proceed with the bounded interpretation and preserve the component record.",IF(V77="MODEL_PURPOSE_UNSUPPORTED","Use a validated predictive model or change the score purpose.",IF(V77="INPUTS_NOT_VISIBLE","Decompose and reconstruct the model before use.",IF(V77="EVIDENCE_STATES_NOT_DISCLOSED","Apply “Observed, Inferred and Unresolved Evidence” to every active input.",IF(V77="MISSING_DATA_TREATMENT_UNSAFE","Correct the treatment, obtain evidence or report a bounded range.",IF(V77="CRITICAL_GATE_FAILED_OR_MISSING","Define or resolve the veto, floor or cap before interpreting the total.",IF(V77="GATE_CONTRACT_NOT_DEFINED","Define or resolve the veto, floor or cap before interpreting the total.",IF(V77="COMPENSATION_RULE_UNSAFE","Define or resolve the veto, floor or cap before interpreting the total.",IF(V77="WEIGHT_RATIONALE_MISSING","Run and record the required sensitivity scenarios before acting.",IF(V77="WEIGHT_TOTAL_INVALID","Correct the active denominator and rerun the model.",IF(V77="SENSITIVITY_NOT_TESTED","Run and record the required sensitivity scenarios before acting.",IF(V77="RANKING_UNSTABLE","Treat the result as unstable and resolve the decisive assumptions.",IF(V77="CONTRADICTION_REVIEW_REQUIRED","Apply “How to Handle Contradictory Competitor Evidence” before final interpretation.",IF(V77="REQUIRED_TEXT_MISSING","Replace placeholders with the exact record.",IF(V77="INVALID_CONTROLLED_INPUT","Correct the invalid controlled input.",IF(V77="INVALID_CRITERION_INPUT","Correct the invalid criterion values; then recalculate the model and its active denominator.","")))))))))))))))))</f>
      </c>
      <c r="Z77" s="62" t="str">
        <f>IF(U77="","","SERPIFAI Score Integrity Method v1.0.0")</f>
      </c>
      <c r="AA77" s="85" t="str">
        <f>IF(AND(A77="",B77=""),"",IF(B77="","No",IF(OR(LOWER(TRIM(B77))="n/a",LOWER(TRIM(B77))="na",LOWER(TRIM(B77))="none",LOWER(TRIM(B77))="unknown",LOWER(TRIM(B77))="tbd",LOWER(TRIM(B77))="todo",LOWER(TRIM(B77))="placeholder",LOWER(TRIM(B77))="test",LOWER(TRIM(B77))="xxx",LOWER(TRIM(B77))="xx",LOWER(TRIM(B77))="x",LOWER(TRIM(B77))="-",LOWER(TRIM(B77))="--",LOWER(TRIM(B77))="---",LOWER(TRIM(B77))=".",LOWER(TRIM(B77))="..",LOWER(TRIM(B77))="...",LOWER(TRIM(B77))="?"),"No","Yes")))</f>
      </c>
      <c r="AB77" s="85" t="str">
        <f>IF(AND(A77="",B77=""),"",IF(OR(C77="Describe",C77="Rank",C77="Screen",C77="Prioritise",C77="Trigger review",C77="Allocate resources",C77="Enforce a gate",C77="Estimate probability"),"Yes","No"))</f>
      </c>
      <c r="AC77" s="85" t="str">
        <f>IF(AND(A77="",B77=""),"",IF(OR(E77="Yes",E77="No"),"Yes","No"))</f>
      </c>
      <c r="AD77" s="85" t="str">
        <f>IF(AND(A77="",B77=""),"",IF(OR(F77="Yes",F77="No"),"Yes","No"))</f>
      </c>
      <c r="AE77" s="85" t="str">
        <f>IF(AND(A77="",B77=""),"",IF(OR(G77="Yes",G77="No"),"Yes","No"))</f>
      </c>
      <c r="AF77" s="85" t="str">
        <f>IF(AND(A77="",B77=""),"",IF(OR(H77="Yes",H77="No"),"Yes","No"))</f>
      </c>
      <c r="AG77" s="85" t="str">
        <f>IF(AND(A77="",B77=""),"",IF(ABS(I77-100)&lt;0.0001,"Yes","No"))</f>
      </c>
      <c r="AH77" s="85" t="str">
        <f>IF(AND(A77="",B77=""),"",IF(OR(J77="Yes",J77="No",J77="Not applicable"),"Yes","No"))</f>
      </c>
      <c r="AI77" s="85" t="str">
        <f>IF(AND(A77="",B77=""),"",IF(OR(K77="Yes",K77="No"),"Yes","No"))</f>
      </c>
      <c r="AJ77" s="85" t="str">
        <f>IF(AND(A77="",B77=""),"",IF(OR(L77="Yes",L77="No",L77="Not applicable"),"Yes","No"))</f>
      </c>
      <c r="AK77" s="85" t="str">
        <f>IF(AND(A77="",B77=""),"",IF(OR(M77="Yes",M77="No"),"Yes","No"))</f>
      </c>
      <c r="AL77" s="85" t="str">
        <f>IF(AND(A77="",B77=""),"",IF(OR(N77="Yes",N77="No",N77="Not tested"),"Yes","No"))</f>
      </c>
      <c r="AM77" s="85" t="str">
        <f>IF(AND(A77="",B77=""),"",IF(OR(O77="Yes",O77="No"),"Yes","No"))</f>
      </c>
      <c r="AN77" s="85" t="str">
        <f>IF(AND(A77="",B77=""),"",IF(P77="","No",IF(OR(LOWER(TRIM(P77))="n/a",LOWER(TRIM(P77))="na",LOWER(TRIM(P77))="none",LOWER(TRIM(P77))="unknown",LOWER(TRIM(P77))="tbd",LOWER(TRIM(P77))="todo",LOWER(TRIM(P77))="placeholder",LOWER(TRIM(P77))="test",LOWER(TRIM(P77))="xxx",LOWER(TRIM(P77))="xx",LOWER(TRIM(P77))="x",LOWER(TRIM(P77))="-",LOWER(TRIM(P77))="--",LOWER(TRIM(P77))="---",LOWER(TRIM(P77))=".",LOWER(TRIM(P77))="..",LOWER(TRIM(P77))="...",LOWER(TRIM(P77))="?"),"No","Yes")))</f>
      </c>
      <c r="AO77" s="85" t="str">
        <f>IF(AND(A77="",B77=""),"",IF(Q77="","No",IF(OR(LOWER(TRIM(Q77))="n/a",LOWER(TRIM(Q77))="na",LOWER(TRIM(Q77))="none",LOWER(TRIM(Q77))="unknown",LOWER(TRIM(Q77))="tbd",LOWER(TRIM(Q77))="todo",LOWER(TRIM(Q77))="placeholder",LOWER(TRIM(Q77))="test",LOWER(TRIM(Q77))="xxx",LOWER(TRIM(Q77))="xx",LOWER(TRIM(Q77))="x",LOWER(TRIM(Q77))="-",LOWER(TRIM(Q77))="--",LOWER(TRIM(Q77))="---",LOWER(TRIM(Q77))=".",LOWER(TRIM(Q77))="..",LOWER(TRIM(Q77))="...",LOWER(TRIM(Q77))="?"),"No","Yes")))</f>
      </c>
      <c r="AP77" s="85" t="str">
        <f>IF(AND(A77="",B77=""),"",IF(OR(S77="Approved by the recorded reviewer",S77="Not approved"),"Yes","No"))</f>
      </c>
      <c r="AQ77" s="85" t="str">
        <f>IF(AND(A77="",B77=""),"",IF(K77="Yes","CRITICAL_GATE_FAILED_OR_MISSING",IF(J77="No","GATE_CONTRACT_NOT_DEFINED","COMPENSATION_RULE_UNSAFE")))</f>
      </c>
      <c r="AR77" s="85" t="str">
        <f>IF(AND(A77="",B77=""),"",IF(H77="No","WEIGHT_RATIONALE_MISSING",IF(AG77="No","WEIGHT_TOTAL_INVALID",IF(OR(M77="No",N77="Not tested"),"SENSITIVITY_NOT_TESTED","RANKING_UNSTABLE"))))</f>
      </c>
      <c r="AS77" s="85" t="str">
        <f>IF(AND(A77="",B77=""),"",IF(OR(AB77="No",AC77="No",AD77="No",AE77="No",AF77="No",AH77="No",AI77="No",AJ77="No",AK77="No",AL77="No",AM77="No",AP77="No"),"INVALID_CONTROLLED_INPUT",IF(OR(AA77="No",AN77="No",AO77="No"),"REQUIRED_TEXT_MISSING",IF(C77="Estimate probability","MODEL_PURPOSE_UNSUPPORTED",IF(O77="Yes","CONTRADICTION_REVIEW_REQUIRED",IF(E77="No","INPUTS_NOT_VISIBLE","EVIDENCE_STATES_NOT_DISCLOSED"))))))</f>
      </c>
      <c r="AT77" t="str">
        <f>IF(A77="","",COUNTIFS('Criteria Register'!$A$4:$A$504,A77,'Criteria Register'!$X$4:$X$504,"INVALID_CONTROLLED_INPUT")+COUNTIFS('Criteria Register'!$A$4:$A$504,A77,'Criteria Register'!$N$4:$N$504,"Invalid",'Criteria Register'!$X$4:$X$504,"VALID"))</f>
      </c>
      <c r="AU77" t="str">
        <f>IF(A77="","",COUNTIFS('Criteria Register'!$A$4:$A$504,A77,'Criteria Register'!$P$4:$P$504,"&lt;&gt;None",'Criteria Register'!$R$4:$R$504,"No",'Criteria Register'!$X$4:$X$504,"VALID"))</f>
      </c>
      <c r="AV77" t="str">
        <f>IF(A77="","",COUNTIFS('Criteria Register'!$A$4:$A$504,A77,'Criteria Register'!$S$4:$S$504,"Open",'Criteria Register'!$X$4:$X$504,"VALID"))</f>
      </c>
    </row>
    <row r="78">
      <c r="A78" s="93"/>
      <c r="B78" s="93"/>
      <c r="C78" s="93"/>
      <c r="D78" s="93"/>
      <c r="E78" s="93"/>
      <c r="F78" s="93"/>
      <c r="G78" s="93"/>
      <c r="H78" s="93"/>
      <c r="I78" s="74" t="str">
        <f>IF(A78="","",SUMIFS('Criteria Register'!$I$4:$I$504,'Criteria Register'!$A$4:$A$504,A78,'Criteria Register'!$X$4:$X$504,"VALID",'Criteria Register'!$N$4:$N$504,"&lt;&gt;Not applicable",'Criteria Register'!$N$4:$N$504,"&lt;&gt;Excluded with rationale",'Criteria Register'!$N$4:$N$504,"&lt;&gt;Invalid"))</f>
      </c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62" t="str">
        <f>IF(V78="","",IF(V78="DECOMPOSABLE_BOUNDED","Decomposable and bounded",IF(V78="MODEL_PURPOSE_UNSUPPORTED","Score not decision-ready",IF(V78="INPUTS_NOT_VISIBLE","Score not decision-ready",IF(V78="EVIDENCE_STATES_NOT_DISCLOSED","Score not decision-ready",IF(V78="MISSING_DATA_TREATMENT_UNSAFE","Missing-data treatment unsafe",IF(V78="CRITICAL_GATE_FAILED_OR_MISSING","Critical gate missing",IF(V78="GATE_CONTRACT_NOT_DEFINED","Critical gate missing",IF(V78="COMPENSATION_RULE_UNSAFE","Critical gate missing",IF(V78="WEIGHT_RATIONALE_MISSING","Sensitivity review required",IF(V78="WEIGHT_TOTAL_INVALID","Sensitivity review required",IF(V78="SENSITIVITY_NOT_TESTED","Sensitivity review required",IF(V78="RANKING_UNSTABLE","Sensitivity review required",IF(V78="CONTRADICTION_REVIEW_REQUIRED","Score not decision-ready",IF(V78="REQUIRED_TEXT_MISSING","Score not decision-ready",IF(V78="INVALID_CONTROLLED_INPUT","Score not decision-ready",IF(V78="INVALID_CRITERION_INPUT","Score not decision-ready","")))))))))))))))))</f>
      </c>
      <c r="V78" s="62" t="str">
        <f>IF(AND(A78="",B78=""),"",IF(OR(AB78="No",AC78="No",AD78="No",AE78="No",AF78="No",AH78="No",AI78="No",AJ78="No",AK78="No",AL78="No",AM78="No",AP78="No"),"INVALID_CONTROLLED_INPUT",IF(OR(AA78="No",AN78="No",AO78="No"),"REQUIRED_TEXT_MISSING",IF(AT78&gt;0,"INVALID_CRITERION_INPUT",IF(C78="Estimate probability","MODEL_PURPOSE_UNSUPPORTED",IF(OR(O78="Yes",AV78&gt;0),"CONTRADICTION_REVIEW_REQUIRED",IF(G78="No","MISSING_DATA_TREATMENT_UNSAFE",IF(OR(K78="Yes",AU78&gt;0),"CRITICAL_GATE_FAILED_OR_MISSING",IF(J78="No","GATE_CONTRACT_NOT_DEFINED",IF(L78="Yes","COMPENSATION_RULE_UNSAFE",IF(E78="No","INPUTS_NOT_VISIBLE",IF(F78="No","EVIDENCE_STATES_NOT_DISCLOSED",IF(H78="No","WEIGHT_RATIONALE_MISSING",IF(AG78="No","WEIGHT_TOTAL_INVALID",IF(OR(M78="No",N78="Not tested"),"SENSITIVITY_NOT_TESTED",IF(N78="Yes","RANKING_UNSTABLE","DECOMPOSABLE_BOUNDED"))))))))))))))))</f>
      </c>
      <c r="W78" s="62" t="str">
        <f>IF(V78="","",IF(V78="DECOMPOSABLE_BOUNDED","Use the score as one decision aid with the recorded model version, limitations and reopen condition.",IF(V78="MODEL_PURPOSE_UNSUPPORTED","Describe the model as a score or index unless predictive calibration is separately established.",IF(V78="INPUTS_NOT_VISIBLE","Use the current total only as a prompt for model reconstruction.",IF(V78="EVIDENCE_STATES_NOT_DISCLOSED","Use the current total only as a prompt for model reconstruction.",IF(V78="MISSING_DATA_TREATMENT_UNSAFE","State that the score is incomplete and identify the affected inputs.",IF(V78="CRITICAL_GATE_FAILED_OR_MISSING","Report the total only beside the failed or missing gate.",IF(V78="GATE_CONTRACT_NOT_DEFINED","Report the total only beside the failed or missing gate.",IF(V78="COMPENSATION_RULE_UNSAFE","Report the total only beside the failed or missing gate.",IF(V78="WEIGHT_RATIONALE_MISSING","Describe the baseline result as provisional and disclose the decisive assumptions.",IF(V78="WEIGHT_TOTAL_INVALID","Describe the baseline result as provisional and disclose the decisive assumptions.",IF(V78="SENSITIVITY_NOT_TESTED","Describe the baseline result as provisional and disclose the decisive assumptions.",IF(V78="RANKING_UNSTABLE","Describe the baseline result as provisional and disclose the decisive assumptions.",IF(V78="CONTRADICTION_REVIEW_REQUIRED","Preserve the score as provisional beside the contradiction.",IF(V78="REQUIRED_TEXT_MISSING","Complete the missing record.",IF(V78="INVALID_CONTROLLED_INPUT","Use only the controlled vocabulary.",IF(V78="INVALID_CRITERION_INPUT","Use the register only to identify and correct the invalid criteria.","")))))))))))))))))</f>
      </c>
      <c r="X78" s="62" t="str">
        <f>IF(V78="","",IF(V78="DECOMPOSABLE_BOUNDED","Do not present the total as evidence, certainty, probability or an automatic instruction.",IF(V78="MODEL_PURPOSE_UNSUPPORTED","Do not present the total as the probability of winning, failure or market response.",IF(V78="INPUTS_NOT_VISIBLE","Do not rank, allocate, approve or claim probability from the current score.",IF(V78="EVIDENCE_STATES_NOT_DISCLOSED","Do not rank, allocate, approve or claim probability from the current score.",IF(V78="MISSING_DATA_TREATMENT_UNSAFE","Do not replace missing knowledge with a neutral-looking number.",IF(V78="CRITICAL_GATE_FAILED_OR_MISSING","Do not let the weighted average override the critical condition.",IF(V78="GATE_CONTRACT_NOT_DEFINED","Do not let the weighted average override the critical condition.",IF(V78="COMPENSATION_RULE_UNSAFE","Do not let the weighted average override the critical condition.",IF(V78="WEIGHT_RATIONALE_MISSING","Do not treat the ranking as robust or use extra decimals to imply stability.",IF(V78="WEIGHT_TOTAL_INVALID","Do not treat the ranking as robust or use extra decimals to imply stability.",IF(V78="SENSITIVITY_NOT_TESTED","Do not treat the ranking as robust or use extra decimals to imply stability.",IF(V78="RANKING_UNSTABLE","Do not treat the ranking as robust or use extra decimals to imply stability.",IF(V78="CONTRADICTION_REVIEW_REQUIRED","Do not hide disagreement inside an average.",IF(V78="REQUIRED_TEXT_MISSING","Do not use a score without a meaningful decision, owner and reviewer.",IF(V78="INVALID_CONTROLLED_INPUT","Do not interpret outputs generated from unsupported categories.",IF(V78="INVALID_CRITERION_INPUT","Do not calculate, compare or interpret a model that contains invalid criterion inputs.","")))))))))))))))))</f>
      </c>
      <c r="Y78" s="62" t="str">
        <f>IF(V78="","",IF(V78="DECOMPOSABLE_BOUNDED","Proceed with the bounded interpretation and preserve the component record.",IF(V78="MODEL_PURPOSE_UNSUPPORTED","Use a validated predictive model or change the score purpose.",IF(V78="INPUTS_NOT_VISIBLE","Decompose and reconstruct the model before use.",IF(V78="EVIDENCE_STATES_NOT_DISCLOSED","Apply “Observed, Inferred and Unresolved Evidence” to every active input.",IF(V78="MISSING_DATA_TREATMENT_UNSAFE","Correct the treatment, obtain evidence or report a bounded range.",IF(V78="CRITICAL_GATE_FAILED_OR_MISSING","Define or resolve the veto, floor or cap before interpreting the total.",IF(V78="GATE_CONTRACT_NOT_DEFINED","Define or resolve the veto, floor or cap before interpreting the total.",IF(V78="COMPENSATION_RULE_UNSAFE","Define or resolve the veto, floor or cap before interpreting the total.",IF(V78="WEIGHT_RATIONALE_MISSING","Run and record the required sensitivity scenarios before acting.",IF(V78="WEIGHT_TOTAL_INVALID","Correct the active denominator and rerun the model.",IF(V78="SENSITIVITY_NOT_TESTED","Run and record the required sensitivity scenarios before acting.",IF(V78="RANKING_UNSTABLE","Treat the result as unstable and resolve the decisive assumptions.",IF(V78="CONTRADICTION_REVIEW_REQUIRED","Apply “How to Handle Contradictory Competitor Evidence” before final interpretation.",IF(V78="REQUIRED_TEXT_MISSING","Replace placeholders with the exact record.",IF(V78="INVALID_CONTROLLED_INPUT","Correct the invalid controlled input.",IF(V78="INVALID_CRITERION_INPUT","Correct the invalid criterion values; then recalculate the model and its active denominator.","")))))))))))))))))</f>
      </c>
      <c r="Z78" s="62" t="str">
        <f>IF(U78="","","SERPIFAI Score Integrity Method v1.0.0")</f>
      </c>
      <c r="AA78" s="85" t="str">
        <f>IF(AND(A78="",B78=""),"",IF(B78="","No",IF(OR(LOWER(TRIM(B78))="n/a",LOWER(TRIM(B78))="na",LOWER(TRIM(B78))="none",LOWER(TRIM(B78))="unknown",LOWER(TRIM(B78))="tbd",LOWER(TRIM(B78))="todo",LOWER(TRIM(B78))="placeholder",LOWER(TRIM(B78))="test",LOWER(TRIM(B78))="xxx",LOWER(TRIM(B78))="xx",LOWER(TRIM(B78))="x",LOWER(TRIM(B78))="-",LOWER(TRIM(B78))="--",LOWER(TRIM(B78))="---",LOWER(TRIM(B78))=".",LOWER(TRIM(B78))="..",LOWER(TRIM(B78))="...",LOWER(TRIM(B78))="?"),"No","Yes")))</f>
      </c>
      <c r="AB78" s="85" t="str">
        <f>IF(AND(A78="",B78=""),"",IF(OR(C78="Describe",C78="Rank",C78="Screen",C78="Prioritise",C78="Trigger review",C78="Allocate resources",C78="Enforce a gate",C78="Estimate probability"),"Yes","No"))</f>
      </c>
      <c r="AC78" s="85" t="str">
        <f>IF(AND(A78="",B78=""),"",IF(OR(E78="Yes",E78="No"),"Yes","No"))</f>
      </c>
      <c r="AD78" s="85" t="str">
        <f>IF(AND(A78="",B78=""),"",IF(OR(F78="Yes",F78="No"),"Yes","No"))</f>
      </c>
      <c r="AE78" s="85" t="str">
        <f>IF(AND(A78="",B78=""),"",IF(OR(G78="Yes",G78="No"),"Yes","No"))</f>
      </c>
      <c r="AF78" s="85" t="str">
        <f>IF(AND(A78="",B78=""),"",IF(OR(H78="Yes",H78="No"),"Yes","No"))</f>
      </c>
      <c r="AG78" s="85" t="str">
        <f>IF(AND(A78="",B78=""),"",IF(ABS(I78-100)&lt;0.0001,"Yes","No"))</f>
      </c>
      <c r="AH78" s="85" t="str">
        <f>IF(AND(A78="",B78=""),"",IF(OR(J78="Yes",J78="No",J78="Not applicable"),"Yes","No"))</f>
      </c>
      <c r="AI78" s="85" t="str">
        <f>IF(AND(A78="",B78=""),"",IF(OR(K78="Yes",K78="No"),"Yes","No"))</f>
      </c>
      <c r="AJ78" s="85" t="str">
        <f>IF(AND(A78="",B78=""),"",IF(OR(L78="Yes",L78="No",L78="Not applicable"),"Yes","No"))</f>
      </c>
      <c r="AK78" s="85" t="str">
        <f>IF(AND(A78="",B78=""),"",IF(OR(M78="Yes",M78="No"),"Yes","No"))</f>
      </c>
      <c r="AL78" s="85" t="str">
        <f>IF(AND(A78="",B78=""),"",IF(OR(N78="Yes",N78="No",N78="Not tested"),"Yes","No"))</f>
      </c>
      <c r="AM78" s="85" t="str">
        <f>IF(AND(A78="",B78=""),"",IF(OR(O78="Yes",O78="No"),"Yes","No"))</f>
      </c>
      <c r="AN78" s="85" t="str">
        <f>IF(AND(A78="",B78=""),"",IF(P78="","No",IF(OR(LOWER(TRIM(P78))="n/a",LOWER(TRIM(P78))="na",LOWER(TRIM(P78))="none",LOWER(TRIM(P78))="unknown",LOWER(TRIM(P78))="tbd",LOWER(TRIM(P78))="todo",LOWER(TRIM(P78))="placeholder",LOWER(TRIM(P78))="test",LOWER(TRIM(P78))="xxx",LOWER(TRIM(P78))="xx",LOWER(TRIM(P78))="x",LOWER(TRIM(P78))="-",LOWER(TRIM(P78))="--",LOWER(TRIM(P78))="---",LOWER(TRIM(P78))=".",LOWER(TRIM(P78))="..",LOWER(TRIM(P78))="...",LOWER(TRIM(P78))="?"),"No","Yes")))</f>
      </c>
      <c r="AO78" s="85" t="str">
        <f>IF(AND(A78="",B78=""),"",IF(Q78="","No",IF(OR(LOWER(TRIM(Q78))="n/a",LOWER(TRIM(Q78))="na",LOWER(TRIM(Q78))="none",LOWER(TRIM(Q78))="unknown",LOWER(TRIM(Q78))="tbd",LOWER(TRIM(Q78))="todo",LOWER(TRIM(Q78))="placeholder",LOWER(TRIM(Q78))="test",LOWER(TRIM(Q78))="xxx",LOWER(TRIM(Q78))="xx",LOWER(TRIM(Q78))="x",LOWER(TRIM(Q78))="-",LOWER(TRIM(Q78))="--",LOWER(TRIM(Q78))="---",LOWER(TRIM(Q78))=".",LOWER(TRIM(Q78))="..",LOWER(TRIM(Q78))="...",LOWER(TRIM(Q78))="?"),"No","Yes")))</f>
      </c>
      <c r="AP78" s="85" t="str">
        <f>IF(AND(A78="",B78=""),"",IF(OR(S78="Approved by the recorded reviewer",S78="Not approved"),"Yes","No"))</f>
      </c>
      <c r="AQ78" s="85" t="str">
        <f>IF(AND(A78="",B78=""),"",IF(K78="Yes","CRITICAL_GATE_FAILED_OR_MISSING",IF(J78="No","GATE_CONTRACT_NOT_DEFINED","COMPENSATION_RULE_UNSAFE")))</f>
      </c>
      <c r="AR78" s="85" t="str">
        <f>IF(AND(A78="",B78=""),"",IF(H78="No","WEIGHT_RATIONALE_MISSING",IF(AG78="No","WEIGHT_TOTAL_INVALID",IF(OR(M78="No",N78="Not tested"),"SENSITIVITY_NOT_TESTED","RANKING_UNSTABLE"))))</f>
      </c>
      <c r="AS78" s="85" t="str">
        <f>IF(AND(A78="",B78=""),"",IF(OR(AB78="No",AC78="No",AD78="No",AE78="No",AF78="No",AH78="No",AI78="No",AJ78="No",AK78="No",AL78="No",AM78="No",AP78="No"),"INVALID_CONTROLLED_INPUT",IF(OR(AA78="No",AN78="No",AO78="No"),"REQUIRED_TEXT_MISSING",IF(C78="Estimate probability","MODEL_PURPOSE_UNSUPPORTED",IF(O78="Yes","CONTRADICTION_REVIEW_REQUIRED",IF(E78="No","INPUTS_NOT_VISIBLE","EVIDENCE_STATES_NOT_DISCLOSED"))))))</f>
      </c>
      <c r="AT78" t="str">
        <f>IF(A78="","",COUNTIFS('Criteria Register'!$A$4:$A$504,A78,'Criteria Register'!$X$4:$X$504,"INVALID_CONTROLLED_INPUT")+COUNTIFS('Criteria Register'!$A$4:$A$504,A78,'Criteria Register'!$N$4:$N$504,"Invalid",'Criteria Register'!$X$4:$X$504,"VALID"))</f>
      </c>
      <c r="AU78" t="str">
        <f>IF(A78="","",COUNTIFS('Criteria Register'!$A$4:$A$504,A78,'Criteria Register'!$P$4:$P$504,"&lt;&gt;None",'Criteria Register'!$R$4:$R$504,"No",'Criteria Register'!$X$4:$X$504,"VALID"))</f>
      </c>
      <c r="AV78" t="str">
        <f>IF(A78="","",COUNTIFS('Criteria Register'!$A$4:$A$504,A78,'Criteria Register'!$S$4:$S$504,"Open",'Criteria Register'!$X$4:$X$504,"VALID"))</f>
      </c>
    </row>
    <row r="79">
      <c r="A79" s="93"/>
      <c r="B79" s="93"/>
      <c r="C79" s="93"/>
      <c r="D79" s="93"/>
      <c r="E79" s="93"/>
      <c r="F79" s="93"/>
      <c r="G79" s="93"/>
      <c r="H79" s="93"/>
      <c r="I79" s="74" t="str">
        <f>IF(A79="","",SUMIFS('Criteria Register'!$I$4:$I$504,'Criteria Register'!$A$4:$A$504,A79,'Criteria Register'!$X$4:$X$504,"VALID",'Criteria Register'!$N$4:$N$504,"&lt;&gt;Not applicable",'Criteria Register'!$N$4:$N$504,"&lt;&gt;Excluded with rationale",'Criteria Register'!$N$4:$N$504,"&lt;&gt;Invalid"))</f>
      </c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62" t="str">
        <f>IF(V79="","",IF(V79="DECOMPOSABLE_BOUNDED","Decomposable and bounded",IF(V79="MODEL_PURPOSE_UNSUPPORTED","Score not decision-ready",IF(V79="INPUTS_NOT_VISIBLE","Score not decision-ready",IF(V79="EVIDENCE_STATES_NOT_DISCLOSED","Score not decision-ready",IF(V79="MISSING_DATA_TREATMENT_UNSAFE","Missing-data treatment unsafe",IF(V79="CRITICAL_GATE_FAILED_OR_MISSING","Critical gate missing",IF(V79="GATE_CONTRACT_NOT_DEFINED","Critical gate missing",IF(V79="COMPENSATION_RULE_UNSAFE","Critical gate missing",IF(V79="WEIGHT_RATIONALE_MISSING","Sensitivity review required",IF(V79="WEIGHT_TOTAL_INVALID","Sensitivity review required",IF(V79="SENSITIVITY_NOT_TESTED","Sensitivity review required",IF(V79="RANKING_UNSTABLE","Sensitivity review required",IF(V79="CONTRADICTION_REVIEW_REQUIRED","Score not decision-ready",IF(V79="REQUIRED_TEXT_MISSING","Score not decision-ready",IF(V79="INVALID_CONTROLLED_INPUT","Score not decision-ready",IF(V79="INVALID_CRITERION_INPUT","Score not decision-ready","")))))))))))))))))</f>
      </c>
      <c r="V79" s="62" t="str">
        <f>IF(AND(A79="",B79=""),"",IF(OR(AB79="No",AC79="No",AD79="No",AE79="No",AF79="No",AH79="No",AI79="No",AJ79="No",AK79="No",AL79="No",AM79="No",AP79="No"),"INVALID_CONTROLLED_INPUT",IF(OR(AA79="No",AN79="No",AO79="No"),"REQUIRED_TEXT_MISSING",IF(AT79&gt;0,"INVALID_CRITERION_INPUT",IF(C79="Estimate probability","MODEL_PURPOSE_UNSUPPORTED",IF(OR(O79="Yes",AV79&gt;0),"CONTRADICTION_REVIEW_REQUIRED",IF(G79="No","MISSING_DATA_TREATMENT_UNSAFE",IF(OR(K79="Yes",AU79&gt;0),"CRITICAL_GATE_FAILED_OR_MISSING",IF(J79="No","GATE_CONTRACT_NOT_DEFINED",IF(L79="Yes","COMPENSATION_RULE_UNSAFE",IF(E79="No","INPUTS_NOT_VISIBLE",IF(F79="No","EVIDENCE_STATES_NOT_DISCLOSED",IF(H79="No","WEIGHT_RATIONALE_MISSING",IF(AG79="No","WEIGHT_TOTAL_INVALID",IF(OR(M79="No",N79="Not tested"),"SENSITIVITY_NOT_TESTED",IF(N79="Yes","RANKING_UNSTABLE","DECOMPOSABLE_BOUNDED"))))))))))))))))</f>
      </c>
      <c r="W79" s="62" t="str">
        <f>IF(V79="","",IF(V79="DECOMPOSABLE_BOUNDED","Use the score as one decision aid with the recorded model version, limitations and reopen condition.",IF(V79="MODEL_PURPOSE_UNSUPPORTED","Describe the model as a score or index unless predictive calibration is separately established.",IF(V79="INPUTS_NOT_VISIBLE","Use the current total only as a prompt for model reconstruction.",IF(V79="EVIDENCE_STATES_NOT_DISCLOSED","Use the current total only as a prompt for model reconstruction.",IF(V79="MISSING_DATA_TREATMENT_UNSAFE","State that the score is incomplete and identify the affected inputs.",IF(V79="CRITICAL_GATE_FAILED_OR_MISSING","Report the total only beside the failed or missing gate.",IF(V79="GATE_CONTRACT_NOT_DEFINED","Report the total only beside the failed or missing gate.",IF(V79="COMPENSATION_RULE_UNSAFE","Report the total only beside the failed or missing gate.",IF(V79="WEIGHT_RATIONALE_MISSING","Describe the baseline result as provisional and disclose the decisive assumptions.",IF(V79="WEIGHT_TOTAL_INVALID","Describe the baseline result as provisional and disclose the decisive assumptions.",IF(V79="SENSITIVITY_NOT_TESTED","Describe the baseline result as provisional and disclose the decisive assumptions.",IF(V79="RANKING_UNSTABLE","Describe the baseline result as provisional and disclose the decisive assumptions.",IF(V79="CONTRADICTION_REVIEW_REQUIRED","Preserve the score as provisional beside the contradiction.",IF(V79="REQUIRED_TEXT_MISSING","Complete the missing record.",IF(V79="INVALID_CONTROLLED_INPUT","Use only the controlled vocabulary.",IF(V79="INVALID_CRITERION_INPUT","Use the register only to identify and correct the invalid criteria.","")))))))))))))))))</f>
      </c>
      <c r="X79" s="62" t="str">
        <f>IF(V79="","",IF(V79="DECOMPOSABLE_BOUNDED","Do not present the total as evidence, certainty, probability or an automatic instruction.",IF(V79="MODEL_PURPOSE_UNSUPPORTED","Do not present the total as the probability of winning, failure or market response.",IF(V79="INPUTS_NOT_VISIBLE","Do not rank, allocate, approve or claim probability from the current score.",IF(V79="EVIDENCE_STATES_NOT_DISCLOSED","Do not rank, allocate, approve or claim probability from the current score.",IF(V79="MISSING_DATA_TREATMENT_UNSAFE","Do not replace missing knowledge with a neutral-looking number.",IF(V79="CRITICAL_GATE_FAILED_OR_MISSING","Do not let the weighted average override the critical condition.",IF(V79="GATE_CONTRACT_NOT_DEFINED","Do not let the weighted average override the critical condition.",IF(V79="COMPENSATION_RULE_UNSAFE","Do not let the weighted average override the critical condition.",IF(V79="WEIGHT_RATIONALE_MISSING","Do not treat the ranking as robust or use extra decimals to imply stability.",IF(V79="WEIGHT_TOTAL_INVALID","Do not treat the ranking as robust or use extra decimals to imply stability.",IF(V79="SENSITIVITY_NOT_TESTED","Do not treat the ranking as robust or use extra decimals to imply stability.",IF(V79="RANKING_UNSTABLE","Do not treat the ranking as robust or use extra decimals to imply stability.",IF(V79="CONTRADICTION_REVIEW_REQUIRED","Do not hide disagreement inside an average.",IF(V79="REQUIRED_TEXT_MISSING","Do not use a score without a meaningful decision, owner and reviewer.",IF(V79="INVALID_CONTROLLED_INPUT","Do not interpret outputs generated from unsupported categories.",IF(V79="INVALID_CRITERION_INPUT","Do not calculate, compare or interpret a model that contains invalid criterion inputs.","")))))))))))))))))</f>
      </c>
      <c r="Y79" s="62" t="str">
        <f>IF(V79="","",IF(V79="DECOMPOSABLE_BOUNDED","Proceed with the bounded interpretation and preserve the component record.",IF(V79="MODEL_PURPOSE_UNSUPPORTED","Use a validated predictive model or change the score purpose.",IF(V79="INPUTS_NOT_VISIBLE","Decompose and reconstruct the model before use.",IF(V79="EVIDENCE_STATES_NOT_DISCLOSED","Apply “Observed, Inferred and Unresolved Evidence” to every active input.",IF(V79="MISSING_DATA_TREATMENT_UNSAFE","Correct the treatment, obtain evidence or report a bounded range.",IF(V79="CRITICAL_GATE_FAILED_OR_MISSING","Define or resolve the veto, floor or cap before interpreting the total.",IF(V79="GATE_CONTRACT_NOT_DEFINED","Define or resolve the veto, floor or cap before interpreting the total.",IF(V79="COMPENSATION_RULE_UNSAFE","Define or resolve the veto, floor or cap before interpreting the total.",IF(V79="WEIGHT_RATIONALE_MISSING","Run and record the required sensitivity scenarios before acting.",IF(V79="WEIGHT_TOTAL_INVALID","Correct the active denominator and rerun the model.",IF(V79="SENSITIVITY_NOT_TESTED","Run and record the required sensitivity scenarios before acting.",IF(V79="RANKING_UNSTABLE","Treat the result as unstable and resolve the decisive assumptions.",IF(V79="CONTRADICTION_REVIEW_REQUIRED","Apply “How to Handle Contradictory Competitor Evidence” before final interpretation.",IF(V79="REQUIRED_TEXT_MISSING","Replace placeholders with the exact record.",IF(V79="INVALID_CONTROLLED_INPUT","Correct the invalid controlled input.",IF(V79="INVALID_CRITERION_INPUT","Correct the invalid criterion values; then recalculate the model and its active denominator.","")))))))))))))))))</f>
      </c>
      <c r="Z79" s="62" t="str">
        <f>IF(U79="","","SERPIFAI Score Integrity Method v1.0.0")</f>
      </c>
      <c r="AA79" s="85" t="str">
        <f>IF(AND(A79="",B79=""),"",IF(B79="","No",IF(OR(LOWER(TRIM(B79))="n/a",LOWER(TRIM(B79))="na",LOWER(TRIM(B79))="none",LOWER(TRIM(B79))="unknown",LOWER(TRIM(B79))="tbd",LOWER(TRIM(B79))="todo",LOWER(TRIM(B79))="placeholder",LOWER(TRIM(B79))="test",LOWER(TRIM(B79))="xxx",LOWER(TRIM(B79))="xx",LOWER(TRIM(B79))="x",LOWER(TRIM(B79))="-",LOWER(TRIM(B79))="--",LOWER(TRIM(B79))="---",LOWER(TRIM(B79))=".",LOWER(TRIM(B79))="..",LOWER(TRIM(B79))="...",LOWER(TRIM(B79))="?"),"No","Yes")))</f>
      </c>
      <c r="AB79" s="85" t="str">
        <f>IF(AND(A79="",B79=""),"",IF(OR(C79="Describe",C79="Rank",C79="Screen",C79="Prioritise",C79="Trigger review",C79="Allocate resources",C79="Enforce a gate",C79="Estimate probability"),"Yes","No"))</f>
      </c>
      <c r="AC79" s="85" t="str">
        <f>IF(AND(A79="",B79=""),"",IF(OR(E79="Yes",E79="No"),"Yes","No"))</f>
      </c>
      <c r="AD79" s="85" t="str">
        <f>IF(AND(A79="",B79=""),"",IF(OR(F79="Yes",F79="No"),"Yes","No"))</f>
      </c>
      <c r="AE79" s="85" t="str">
        <f>IF(AND(A79="",B79=""),"",IF(OR(G79="Yes",G79="No"),"Yes","No"))</f>
      </c>
      <c r="AF79" s="85" t="str">
        <f>IF(AND(A79="",B79=""),"",IF(OR(H79="Yes",H79="No"),"Yes","No"))</f>
      </c>
      <c r="AG79" s="85" t="str">
        <f>IF(AND(A79="",B79=""),"",IF(ABS(I79-100)&lt;0.0001,"Yes","No"))</f>
      </c>
      <c r="AH79" s="85" t="str">
        <f>IF(AND(A79="",B79=""),"",IF(OR(J79="Yes",J79="No",J79="Not applicable"),"Yes","No"))</f>
      </c>
      <c r="AI79" s="85" t="str">
        <f>IF(AND(A79="",B79=""),"",IF(OR(K79="Yes",K79="No"),"Yes","No"))</f>
      </c>
      <c r="AJ79" s="85" t="str">
        <f>IF(AND(A79="",B79=""),"",IF(OR(L79="Yes",L79="No",L79="Not applicable"),"Yes","No"))</f>
      </c>
      <c r="AK79" s="85" t="str">
        <f>IF(AND(A79="",B79=""),"",IF(OR(M79="Yes",M79="No"),"Yes","No"))</f>
      </c>
      <c r="AL79" s="85" t="str">
        <f>IF(AND(A79="",B79=""),"",IF(OR(N79="Yes",N79="No",N79="Not tested"),"Yes","No"))</f>
      </c>
      <c r="AM79" s="85" t="str">
        <f>IF(AND(A79="",B79=""),"",IF(OR(O79="Yes",O79="No"),"Yes","No"))</f>
      </c>
      <c r="AN79" s="85" t="str">
        <f>IF(AND(A79="",B79=""),"",IF(P79="","No",IF(OR(LOWER(TRIM(P79))="n/a",LOWER(TRIM(P79))="na",LOWER(TRIM(P79))="none",LOWER(TRIM(P79))="unknown",LOWER(TRIM(P79))="tbd",LOWER(TRIM(P79))="todo",LOWER(TRIM(P79))="placeholder",LOWER(TRIM(P79))="test",LOWER(TRIM(P79))="xxx",LOWER(TRIM(P79))="xx",LOWER(TRIM(P79))="x",LOWER(TRIM(P79))="-",LOWER(TRIM(P79))="--",LOWER(TRIM(P79))="---",LOWER(TRIM(P79))=".",LOWER(TRIM(P79))="..",LOWER(TRIM(P79))="...",LOWER(TRIM(P79))="?"),"No","Yes")))</f>
      </c>
      <c r="AO79" s="85" t="str">
        <f>IF(AND(A79="",B79=""),"",IF(Q79="","No",IF(OR(LOWER(TRIM(Q79))="n/a",LOWER(TRIM(Q79))="na",LOWER(TRIM(Q79))="none",LOWER(TRIM(Q79))="unknown",LOWER(TRIM(Q79))="tbd",LOWER(TRIM(Q79))="todo",LOWER(TRIM(Q79))="placeholder",LOWER(TRIM(Q79))="test",LOWER(TRIM(Q79))="xxx",LOWER(TRIM(Q79))="xx",LOWER(TRIM(Q79))="x",LOWER(TRIM(Q79))="-",LOWER(TRIM(Q79))="--",LOWER(TRIM(Q79))="---",LOWER(TRIM(Q79))=".",LOWER(TRIM(Q79))="..",LOWER(TRIM(Q79))="...",LOWER(TRIM(Q79))="?"),"No","Yes")))</f>
      </c>
      <c r="AP79" s="85" t="str">
        <f>IF(AND(A79="",B79=""),"",IF(OR(S79="Approved by the recorded reviewer",S79="Not approved"),"Yes","No"))</f>
      </c>
      <c r="AQ79" s="85" t="str">
        <f>IF(AND(A79="",B79=""),"",IF(K79="Yes","CRITICAL_GATE_FAILED_OR_MISSING",IF(J79="No","GATE_CONTRACT_NOT_DEFINED","COMPENSATION_RULE_UNSAFE")))</f>
      </c>
      <c r="AR79" s="85" t="str">
        <f>IF(AND(A79="",B79=""),"",IF(H79="No","WEIGHT_RATIONALE_MISSING",IF(AG79="No","WEIGHT_TOTAL_INVALID",IF(OR(M79="No",N79="Not tested"),"SENSITIVITY_NOT_TESTED","RANKING_UNSTABLE"))))</f>
      </c>
      <c r="AS79" s="85" t="str">
        <f>IF(AND(A79="",B79=""),"",IF(OR(AB79="No",AC79="No",AD79="No",AE79="No",AF79="No",AH79="No",AI79="No",AJ79="No",AK79="No",AL79="No",AM79="No",AP79="No"),"INVALID_CONTROLLED_INPUT",IF(OR(AA79="No",AN79="No",AO79="No"),"REQUIRED_TEXT_MISSING",IF(C79="Estimate probability","MODEL_PURPOSE_UNSUPPORTED",IF(O79="Yes","CONTRADICTION_REVIEW_REQUIRED",IF(E79="No","INPUTS_NOT_VISIBLE","EVIDENCE_STATES_NOT_DISCLOSED"))))))</f>
      </c>
      <c r="AT79" t="str">
        <f>IF(A79="","",COUNTIFS('Criteria Register'!$A$4:$A$504,A79,'Criteria Register'!$X$4:$X$504,"INVALID_CONTROLLED_INPUT")+COUNTIFS('Criteria Register'!$A$4:$A$504,A79,'Criteria Register'!$N$4:$N$504,"Invalid",'Criteria Register'!$X$4:$X$504,"VALID"))</f>
      </c>
      <c r="AU79" t="str">
        <f>IF(A79="","",COUNTIFS('Criteria Register'!$A$4:$A$504,A79,'Criteria Register'!$P$4:$P$504,"&lt;&gt;None",'Criteria Register'!$R$4:$R$504,"No",'Criteria Register'!$X$4:$X$504,"VALID"))</f>
      </c>
      <c r="AV79" t="str">
        <f>IF(A79="","",COUNTIFS('Criteria Register'!$A$4:$A$504,A79,'Criteria Register'!$S$4:$S$504,"Open",'Criteria Register'!$X$4:$X$504,"VALID"))</f>
      </c>
    </row>
    <row r="80">
      <c r="A80" s="93"/>
      <c r="B80" s="93"/>
      <c r="C80" s="93"/>
      <c r="D80" s="93"/>
      <c r="E80" s="93"/>
      <c r="F80" s="93"/>
      <c r="G80" s="93"/>
      <c r="H80" s="93"/>
      <c r="I80" s="74" t="str">
        <f>IF(A80="","",SUMIFS('Criteria Register'!$I$4:$I$504,'Criteria Register'!$A$4:$A$504,A80,'Criteria Register'!$X$4:$X$504,"VALID",'Criteria Register'!$N$4:$N$504,"&lt;&gt;Not applicable",'Criteria Register'!$N$4:$N$504,"&lt;&gt;Excluded with rationale",'Criteria Register'!$N$4:$N$504,"&lt;&gt;Invalid"))</f>
      </c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62" t="str">
        <f>IF(V80="","",IF(V80="DECOMPOSABLE_BOUNDED","Decomposable and bounded",IF(V80="MODEL_PURPOSE_UNSUPPORTED","Score not decision-ready",IF(V80="INPUTS_NOT_VISIBLE","Score not decision-ready",IF(V80="EVIDENCE_STATES_NOT_DISCLOSED","Score not decision-ready",IF(V80="MISSING_DATA_TREATMENT_UNSAFE","Missing-data treatment unsafe",IF(V80="CRITICAL_GATE_FAILED_OR_MISSING","Critical gate missing",IF(V80="GATE_CONTRACT_NOT_DEFINED","Critical gate missing",IF(V80="COMPENSATION_RULE_UNSAFE","Critical gate missing",IF(V80="WEIGHT_RATIONALE_MISSING","Sensitivity review required",IF(V80="WEIGHT_TOTAL_INVALID","Sensitivity review required",IF(V80="SENSITIVITY_NOT_TESTED","Sensitivity review required",IF(V80="RANKING_UNSTABLE","Sensitivity review required",IF(V80="CONTRADICTION_REVIEW_REQUIRED","Score not decision-ready",IF(V80="REQUIRED_TEXT_MISSING","Score not decision-ready",IF(V80="INVALID_CONTROLLED_INPUT","Score not decision-ready",IF(V80="INVALID_CRITERION_INPUT","Score not decision-ready","")))))))))))))))))</f>
      </c>
      <c r="V80" s="62" t="str">
        <f>IF(AND(A80="",B80=""),"",IF(OR(AB80="No",AC80="No",AD80="No",AE80="No",AF80="No",AH80="No",AI80="No",AJ80="No",AK80="No",AL80="No",AM80="No",AP80="No"),"INVALID_CONTROLLED_INPUT",IF(OR(AA80="No",AN80="No",AO80="No"),"REQUIRED_TEXT_MISSING",IF(AT80&gt;0,"INVALID_CRITERION_INPUT",IF(C80="Estimate probability","MODEL_PURPOSE_UNSUPPORTED",IF(OR(O80="Yes",AV80&gt;0),"CONTRADICTION_REVIEW_REQUIRED",IF(G80="No","MISSING_DATA_TREATMENT_UNSAFE",IF(OR(K80="Yes",AU80&gt;0),"CRITICAL_GATE_FAILED_OR_MISSING",IF(J80="No","GATE_CONTRACT_NOT_DEFINED",IF(L80="Yes","COMPENSATION_RULE_UNSAFE",IF(E80="No","INPUTS_NOT_VISIBLE",IF(F80="No","EVIDENCE_STATES_NOT_DISCLOSED",IF(H80="No","WEIGHT_RATIONALE_MISSING",IF(AG80="No","WEIGHT_TOTAL_INVALID",IF(OR(M80="No",N80="Not tested"),"SENSITIVITY_NOT_TESTED",IF(N80="Yes","RANKING_UNSTABLE","DECOMPOSABLE_BOUNDED"))))))))))))))))</f>
      </c>
      <c r="W80" s="62" t="str">
        <f>IF(V80="","",IF(V80="DECOMPOSABLE_BOUNDED","Use the score as one decision aid with the recorded model version, limitations and reopen condition.",IF(V80="MODEL_PURPOSE_UNSUPPORTED","Describe the model as a score or index unless predictive calibration is separately established.",IF(V80="INPUTS_NOT_VISIBLE","Use the current total only as a prompt for model reconstruction.",IF(V80="EVIDENCE_STATES_NOT_DISCLOSED","Use the current total only as a prompt for model reconstruction.",IF(V80="MISSING_DATA_TREATMENT_UNSAFE","State that the score is incomplete and identify the affected inputs.",IF(V80="CRITICAL_GATE_FAILED_OR_MISSING","Report the total only beside the failed or missing gate.",IF(V80="GATE_CONTRACT_NOT_DEFINED","Report the total only beside the failed or missing gate.",IF(V80="COMPENSATION_RULE_UNSAFE","Report the total only beside the failed or missing gate.",IF(V80="WEIGHT_RATIONALE_MISSING","Describe the baseline result as provisional and disclose the decisive assumptions.",IF(V80="WEIGHT_TOTAL_INVALID","Describe the baseline result as provisional and disclose the decisive assumptions.",IF(V80="SENSITIVITY_NOT_TESTED","Describe the baseline result as provisional and disclose the decisive assumptions.",IF(V80="RANKING_UNSTABLE","Describe the baseline result as provisional and disclose the decisive assumptions.",IF(V80="CONTRADICTION_REVIEW_REQUIRED","Preserve the score as provisional beside the contradiction.",IF(V80="REQUIRED_TEXT_MISSING","Complete the missing record.",IF(V80="INVALID_CONTROLLED_INPUT","Use only the controlled vocabulary.",IF(V80="INVALID_CRITERION_INPUT","Use the register only to identify and correct the invalid criteria.","")))))))))))))))))</f>
      </c>
      <c r="X80" s="62" t="str">
        <f>IF(V80="","",IF(V80="DECOMPOSABLE_BOUNDED","Do not present the total as evidence, certainty, probability or an automatic instruction.",IF(V80="MODEL_PURPOSE_UNSUPPORTED","Do not present the total as the probability of winning, failure or market response.",IF(V80="INPUTS_NOT_VISIBLE","Do not rank, allocate, approve or claim probability from the current score.",IF(V80="EVIDENCE_STATES_NOT_DISCLOSED","Do not rank, allocate, approve or claim probability from the current score.",IF(V80="MISSING_DATA_TREATMENT_UNSAFE","Do not replace missing knowledge with a neutral-looking number.",IF(V80="CRITICAL_GATE_FAILED_OR_MISSING","Do not let the weighted average override the critical condition.",IF(V80="GATE_CONTRACT_NOT_DEFINED","Do not let the weighted average override the critical condition.",IF(V80="COMPENSATION_RULE_UNSAFE","Do not let the weighted average override the critical condition.",IF(V80="WEIGHT_RATIONALE_MISSING","Do not treat the ranking as robust or use extra decimals to imply stability.",IF(V80="WEIGHT_TOTAL_INVALID","Do not treat the ranking as robust or use extra decimals to imply stability.",IF(V80="SENSITIVITY_NOT_TESTED","Do not treat the ranking as robust or use extra decimals to imply stability.",IF(V80="RANKING_UNSTABLE","Do not treat the ranking as robust or use extra decimals to imply stability.",IF(V80="CONTRADICTION_REVIEW_REQUIRED","Do not hide disagreement inside an average.",IF(V80="REQUIRED_TEXT_MISSING","Do not use a score without a meaningful decision, owner and reviewer.",IF(V80="INVALID_CONTROLLED_INPUT","Do not interpret outputs generated from unsupported categories.",IF(V80="INVALID_CRITERION_INPUT","Do not calculate, compare or interpret a model that contains invalid criterion inputs.","")))))))))))))))))</f>
      </c>
      <c r="Y80" s="62" t="str">
        <f>IF(V80="","",IF(V80="DECOMPOSABLE_BOUNDED","Proceed with the bounded interpretation and preserve the component record.",IF(V80="MODEL_PURPOSE_UNSUPPORTED","Use a validated predictive model or change the score purpose.",IF(V80="INPUTS_NOT_VISIBLE","Decompose and reconstruct the model before use.",IF(V80="EVIDENCE_STATES_NOT_DISCLOSED","Apply “Observed, Inferred and Unresolved Evidence” to every active input.",IF(V80="MISSING_DATA_TREATMENT_UNSAFE","Correct the treatment, obtain evidence or report a bounded range.",IF(V80="CRITICAL_GATE_FAILED_OR_MISSING","Define or resolve the veto, floor or cap before interpreting the total.",IF(V80="GATE_CONTRACT_NOT_DEFINED","Define or resolve the veto, floor or cap before interpreting the total.",IF(V80="COMPENSATION_RULE_UNSAFE","Define or resolve the veto, floor or cap before interpreting the total.",IF(V80="WEIGHT_RATIONALE_MISSING","Run and record the required sensitivity scenarios before acting.",IF(V80="WEIGHT_TOTAL_INVALID","Correct the active denominator and rerun the model.",IF(V80="SENSITIVITY_NOT_TESTED","Run and record the required sensitivity scenarios before acting.",IF(V80="RANKING_UNSTABLE","Treat the result as unstable and resolve the decisive assumptions.",IF(V80="CONTRADICTION_REVIEW_REQUIRED","Apply “How to Handle Contradictory Competitor Evidence” before final interpretation.",IF(V80="REQUIRED_TEXT_MISSING","Replace placeholders with the exact record.",IF(V80="INVALID_CONTROLLED_INPUT","Correct the invalid controlled input.",IF(V80="INVALID_CRITERION_INPUT","Correct the invalid criterion values; then recalculate the model and its active denominator.","")))))))))))))))))</f>
      </c>
      <c r="Z80" s="62" t="str">
        <f>IF(U80="","","SERPIFAI Score Integrity Method v1.0.0")</f>
      </c>
      <c r="AA80" s="85" t="str">
        <f>IF(AND(A80="",B80=""),"",IF(B80="","No",IF(OR(LOWER(TRIM(B80))="n/a",LOWER(TRIM(B80))="na",LOWER(TRIM(B80))="none",LOWER(TRIM(B80))="unknown",LOWER(TRIM(B80))="tbd",LOWER(TRIM(B80))="todo",LOWER(TRIM(B80))="placeholder",LOWER(TRIM(B80))="test",LOWER(TRIM(B80))="xxx",LOWER(TRIM(B80))="xx",LOWER(TRIM(B80))="x",LOWER(TRIM(B80))="-",LOWER(TRIM(B80))="--",LOWER(TRIM(B80))="---",LOWER(TRIM(B80))=".",LOWER(TRIM(B80))="..",LOWER(TRIM(B80))="...",LOWER(TRIM(B80))="?"),"No","Yes")))</f>
      </c>
      <c r="AB80" s="85" t="str">
        <f>IF(AND(A80="",B80=""),"",IF(OR(C80="Describe",C80="Rank",C80="Screen",C80="Prioritise",C80="Trigger review",C80="Allocate resources",C80="Enforce a gate",C80="Estimate probability"),"Yes","No"))</f>
      </c>
      <c r="AC80" s="85" t="str">
        <f>IF(AND(A80="",B80=""),"",IF(OR(E80="Yes",E80="No"),"Yes","No"))</f>
      </c>
      <c r="AD80" s="85" t="str">
        <f>IF(AND(A80="",B80=""),"",IF(OR(F80="Yes",F80="No"),"Yes","No"))</f>
      </c>
      <c r="AE80" s="85" t="str">
        <f>IF(AND(A80="",B80=""),"",IF(OR(G80="Yes",G80="No"),"Yes","No"))</f>
      </c>
      <c r="AF80" s="85" t="str">
        <f>IF(AND(A80="",B80=""),"",IF(OR(H80="Yes",H80="No"),"Yes","No"))</f>
      </c>
      <c r="AG80" s="85" t="str">
        <f>IF(AND(A80="",B80=""),"",IF(ABS(I80-100)&lt;0.0001,"Yes","No"))</f>
      </c>
      <c r="AH80" s="85" t="str">
        <f>IF(AND(A80="",B80=""),"",IF(OR(J80="Yes",J80="No",J80="Not applicable"),"Yes","No"))</f>
      </c>
      <c r="AI80" s="85" t="str">
        <f>IF(AND(A80="",B80=""),"",IF(OR(K80="Yes",K80="No"),"Yes","No"))</f>
      </c>
      <c r="AJ80" s="85" t="str">
        <f>IF(AND(A80="",B80=""),"",IF(OR(L80="Yes",L80="No",L80="Not applicable"),"Yes","No"))</f>
      </c>
      <c r="AK80" s="85" t="str">
        <f>IF(AND(A80="",B80=""),"",IF(OR(M80="Yes",M80="No"),"Yes","No"))</f>
      </c>
      <c r="AL80" s="85" t="str">
        <f>IF(AND(A80="",B80=""),"",IF(OR(N80="Yes",N80="No",N80="Not tested"),"Yes","No"))</f>
      </c>
      <c r="AM80" s="85" t="str">
        <f>IF(AND(A80="",B80=""),"",IF(OR(O80="Yes",O80="No"),"Yes","No"))</f>
      </c>
      <c r="AN80" s="85" t="str">
        <f>IF(AND(A80="",B80=""),"",IF(P80="","No",IF(OR(LOWER(TRIM(P80))="n/a",LOWER(TRIM(P80))="na",LOWER(TRIM(P80))="none",LOWER(TRIM(P80))="unknown",LOWER(TRIM(P80))="tbd",LOWER(TRIM(P80))="todo",LOWER(TRIM(P80))="placeholder",LOWER(TRIM(P80))="test",LOWER(TRIM(P80))="xxx",LOWER(TRIM(P80))="xx",LOWER(TRIM(P80))="x",LOWER(TRIM(P80))="-",LOWER(TRIM(P80))="--",LOWER(TRIM(P80))="---",LOWER(TRIM(P80))=".",LOWER(TRIM(P80))="..",LOWER(TRIM(P80))="...",LOWER(TRIM(P80))="?"),"No","Yes")))</f>
      </c>
      <c r="AO80" s="85" t="str">
        <f>IF(AND(A80="",B80=""),"",IF(Q80="","No",IF(OR(LOWER(TRIM(Q80))="n/a",LOWER(TRIM(Q80))="na",LOWER(TRIM(Q80))="none",LOWER(TRIM(Q80))="unknown",LOWER(TRIM(Q80))="tbd",LOWER(TRIM(Q80))="todo",LOWER(TRIM(Q80))="placeholder",LOWER(TRIM(Q80))="test",LOWER(TRIM(Q80))="xxx",LOWER(TRIM(Q80))="xx",LOWER(TRIM(Q80))="x",LOWER(TRIM(Q80))="-",LOWER(TRIM(Q80))="--",LOWER(TRIM(Q80))="---",LOWER(TRIM(Q80))=".",LOWER(TRIM(Q80))="..",LOWER(TRIM(Q80))="...",LOWER(TRIM(Q80))="?"),"No","Yes")))</f>
      </c>
      <c r="AP80" s="85" t="str">
        <f>IF(AND(A80="",B80=""),"",IF(OR(S80="Approved by the recorded reviewer",S80="Not approved"),"Yes","No"))</f>
      </c>
      <c r="AQ80" s="85" t="str">
        <f>IF(AND(A80="",B80=""),"",IF(K80="Yes","CRITICAL_GATE_FAILED_OR_MISSING",IF(J80="No","GATE_CONTRACT_NOT_DEFINED","COMPENSATION_RULE_UNSAFE")))</f>
      </c>
      <c r="AR80" s="85" t="str">
        <f>IF(AND(A80="",B80=""),"",IF(H80="No","WEIGHT_RATIONALE_MISSING",IF(AG80="No","WEIGHT_TOTAL_INVALID",IF(OR(M80="No",N80="Not tested"),"SENSITIVITY_NOT_TESTED","RANKING_UNSTABLE"))))</f>
      </c>
      <c r="AS80" s="85" t="str">
        <f>IF(AND(A80="",B80=""),"",IF(OR(AB80="No",AC80="No",AD80="No",AE80="No",AF80="No",AH80="No",AI80="No",AJ80="No",AK80="No",AL80="No",AM80="No",AP80="No"),"INVALID_CONTROLLED_INPUT",IF(OR(AA80="No",AN80="No",AO80="No"),"REQUIRED_TEXT_MISSING",IF(C80="Estimate probability","MODEL_PURPOSE_UNSUPPORTED",IF(O80="Yes","CONTRADICTION_REVIEW_REQUIRED",IF(E80="No","INPUTS_NOT_VISIBLE","EVIDENCE_STATES_NOT_DISCLOSED"))))))</f>
      </c>
      <c r="AT80" t="str">
        <f>IF(A80="","",COUNTIFS('Criteria Register'!$A$4:$A$504,A80,'Criteria Register'!$X$4:$X$504,"INVALID_CONTROLLED_INPUT")+COUNTIFS('Criteria Register'!$A$4:$A$504,A80,'Criteria Register'!$N$4:$N$504,"Invalid",'Criteria Register'!$X$4:$X$504,"VALID"))</f>
      </c>
      <c r="AU80" t="str">
        <f>IF(A80="","",COUNTIFS('Criteria Register'!$A$4:$A$504,A80,'Criteria Register'!$P$4:$P$504,"&lt;&gt;None",'Criteria Register'!$R$4:$R$504,"No",'Criteria Register'!$X$4:$X$504,"VALID"))</f>
      </c>
      <c r="AV80" t="str">
        <f>IF(A80="","",COUNTIFS('Criteria Register'!$A$4:$A$504,A80,'Criteria Register'!$S$4:$S$504,"Open",'Criteria Register'!$X$4:$X$504,"VALID"))</f>
      </c>
    </row>
    <row r="81">
      <c r="A81" s="93"/>
      <c r="B81" s="93"/>
      <c r="C81" s="93"/>
      <c r="D81" s="93"/>
      <c r="E81" s="93"/>
      <c r="F81" s="93"/>
      <c r="G81" s="93"/>
      <c r="H81" s="93"/>
      <c r="I81" s="74" t="str">
        <f>IF(A81="","",SUMIFS('Criteria Register'!$I$4:$I$504,'Criteria Register'!$A$4:$A$504,A81,'Criteria Register'!$X$4:$X$504,"VALID",'Criteria Register'!$N$4:$N$504,"&lt;&gt;Not applicable",'Criteria Register'!$N$4:$N$504,"&lt;&gt;Excluded with rationale",'Criteria Register'!$N$4:$N$504,"&lt;&gt;Invalid"))</f>
      </c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62" t="str">
        <f>IF(V81="","",IF(V81="DECOMPOSABLE_BOUNDED","Decomposable and bounded",IF(V81="MODEL_PURPOSE_UNSUPPORTED","Score not decision-ready",IF(V81="INPUTS_NOT_VISIBLE","Score not decision-ready",IF(V81="EVIDENCE_STATES_NOT_DISCLOSED","Score not decision-ready",IF(V81="MISSING_DATA_TREATMENT_UNSAFE","Missing-data treatment unsafe",IF(V81="CRITICAL_GATE_FAILED_OR_MISSING","Critical gate missing",IF(V81="GATE_CONTRACT_NOT_DEFINED","Critical gate missing",IF(V81="COMPENSATION_RULE_UNSAFE","Critical gate missing",IF(V81="WEIGHT_RATIONALE_MISSING","Sensitivity review required",IF(V81="WEIGHT_TOTAL_INVALID","Sensitivity review required",IF(V81="SENSITIVITY_NOT_TESTED","Sensitivity review required",IF(V81="RANKING_UNSTABLE","Sensitivity review required",IF(V81="CONTRADICTION_REVIEW_REQUIRED","Score not decision-ready",IF(V81="REQUIRED_TEXT_MISSING","Score not decision-ready",IF(V81="INVALID_CONTROLLED_INPUT","Score not decision-ready",IF(V81="INVALID_CRITERION_INPUT","Score not decision-ready","")))))))))))))))))</f>
      </c>
      <c r="V81" s="62" t="str">
        <f>IF(AND(A81="",B81=""),"",IF(OR(AB81="No",AC81="No",AD81="No",AE81="No",AF81="No",AH81="No",AI81="No",AJ81="No",AK81="No",AL81="No",AM81="No",AP81="No"),"INVALID_CONTROLLED_INPUT",IF(OR(AA81="No",AN81="No",AO81="No"),"REQUIRED_TEXT_MISSING",IF(AT81&gt;0,"INVALID_CRITERION_INPUT",IF(C81="Estimate probability","MODEL_PURPOSE_UNSUPPORTED",IF(OR(O81="Yes",AV81&gt;0),"CONTRADICTION_REVIEW_REQUIRED",IF(G81="No","MISSING_DATA_TREATMENT_UNSAFE",IF(OR(K81="Yes",AU81&gt;0),"CRITICAL_GATE_FAILED_OR_MISSING",IF(J81="No","GATE_CONTRACT_NOT_DEFINED",IF(L81="Yes","COMPENSATION_RULE_UNSAFE",IF(E81="No","INPUTS_NOT_VISIBLE",IF(F81="No","EVIDENCE_STATES_NOT_DISCLOSED",IF(H81="No","WEIGHT_RATIONALE_MISSING",IF(AG81="No","WEIGHT_TOTAL_INVALID",IF(OR(M81="No",N81="Not tested"),"SENSITIVITY_NOT_TESTED",IF(N81="Yes","RANKING_UNSTABLE","DECOMPOSABLE_BOUNDED"))))))))))))))))</f>
      </c>
      <c r="W81" s="62" t="str">
        <f>IF(V81="","",IF(V81="DECOMPOSABLE_BOUNDED","Use the score as one decision aid with the recorded model version, limitations and reopen condition.",IF(V81="MODEL_PURPOSE_UNSUPPORTED","Describe the model as a score or index unless predictive calibration is separately established.",IF(V81="INPUTS_NOT_VISIBLE","Use the current total only as a prompt for model reconstruction.",IF(V81="EVIDENCE_STATES_NOT_DISCLOSED","Use the current total only as a prompt for model reconstruction.",IF(V81="MISSING_DATA_TREATMENT_UNSAFE","State that the score is incomplete and identify the affected inputs.",IF(V81="CRITICAL_GATE_FAILED_OR_MISSING","Report the total only beside the failed or missing gate.",IF(V81="GATE_CONTRACT_NOT_DEFINED","Report the total only beside the failed or missing gate.",IF(V81="COMPENSATION_RULE_UNSAFE","Report the total only beside the failed or missing gate.",IF(V81="WEIGHT_RATIONALE_MISSING","Describe the baseline result as provisional and disclose the decisive assumptions.",IF(V81="WEIGHT_TOTAL_INVALID","Describe the baseline result as provisional and disclose the decisive assumptions.",IF(V81="SENSITIVITY_NOT_TESTED","Describe the baseline result as provisional and disclose the decisive assumptions.",IF(V81="RANKING_UNSTABLE","Describe the baseline result as provisional and disclose the decisive assumptions.",IF(V81="CONTRADICTION_REVIEW_REQUIRED","Preserve the score as provisional beside the contradiction.",IF(V81="REQUIRED_TEXT_MISSING","Complete the missing record.",IF(V81="INVALID_CONTROLLED_INPUT","Use only the controlled vocabulary.",IF(V81="INVALID_CRITERION_INPUT","Use the register only to identify and correct the invalid criteria.","")))))))))))))))))</f>
      </c>
      <c r="X81" s="62" t="str">
        <f>IF(V81="","",IF(V81="DECOMPOSABLE_BOUNDED","Do not present the total as evidence, certainty, probability or an automatic instruction.",IF(V81="MODEL_PURPOSE_UNSUPPORTED","Do not present the total as the probability of winning, failure or market response.",IF(V81="INPUTS_NOT_VISIBLE","Do not rank, allocate, approve or claim probability from the current score.",IF(V81="EVIDENCE_STATES_NOT_DISCLOSED","Do not rank, allocate, approve or claim probability from the current score.",IF(V81="MISSING_DATA_TREATMENT_UNSAFE","Do not replace missing knowledge with a neutral-looking number.",IF(V81="CRITICAL_GATE_FAILED_OR_MISSING","Do not let the weighted average override the critical condition.",IF(V81="GATE_CONTRACT_NOT_DEFINED","Do not let the weighted average override the critical condition.",IF(V81="COMPENSATION_RULE_UNSAFE","Do not let the weighted average override the critical condition.",IF(V81="WEIGHT_RATIONALE_MISSING","Do not treat the ranking as robust or use extra decimals to imply stability.",IF(V81="WEIGHT_TOTAL_INVALID","Do not treat the ranking as robust or use extra decimals to imply stability.",IF(V81="SENSITIVITY_NOT_TESTED","Do not treat the ranking as robust or use extra decimals to imply stability.",IF(V81="RANKING_UNSTABLE","Do not treat the ranking as robust or use extra decimals to imply stability.",IF(V81="CONTRADICTION_REVIEW_REQUIRED","Do not hide disagreement inside an average.",IF(V81="REQUIRED_TEXT_MISSING","Do not use a score without a meaningful decision, owner and reviewer.",IF(V81="INVALID_CONTROLLED_INPUT","Do not interpret outputs generated from unsupported categories.",IF(V81="INVALID_CRITERION_INPUT","Do not calculate, compare or interpret a model that contains invalid criterion inputs.","")))))))))))))))))</f>
      </c>
      <c r="Y81" s="62" t="str">
        <f>IF(V81="","",IF(V81="DECOMPOSABLE_BOUNDED","Proceed with the bounded interpretation and preserve the component record.",IF(V81="MODEL_PURPOSE_UNSUPPORTED","Use a validated predictive model or change the score purpose.",IF(V81="INPUTS_NOT_VISIBLE","Decompose and reconstruct the model before use.",IF(V81="EVIDENCE_STATES_NOT_DISCLOSED","Apply “Observed, Inferred and Unresolved Evidence” to every active input.",IF(V81="MISSING_DATA_TREATMENT_UNSAFE","Correct the treatment, obtain evidence or report a bounded range.",IF(V81="CRITICAL_GATE_FAILED_OR_MISSING","Define or resolve the veto, floor or cap before interpreting the total.",IF(V81="GATE_CONTRACT_NOT_DEFINED","Define or resolve the veto, floor or cap before interpreting the total.",IF(V81="COMPENSATION_RULE_UNSAFE","Define or resolve the veto, floor or cap before interpreting the total.",IF(V81="WEIGHT_RATIONALE_MISSING","Run and record the required sensitivity scenarios before acting.",IF(V81="WEIGHT_TOTAL_INVALID","Correct the active denominator and rerun the model.",IF(V81="SENSITIVITY_NOT_TESTED","Run and record the required sensitivity scenarios before acting.",IF(V81="RANKING_UNSTABLE","Treat the result as unstable and resolve the decisive assumptions.",IF(V81="CONTRADICTION_REVIEW_REQUIRED","Apply “How to Handle Contradictory Competitor Evidence” before final interpretation.",IF(V81="REQUIRED_TEXT_MISSING","Replace placeholders with the exact record.",IF(V81="INVALID_CONTROLLED_INPUT","Correct the invalid controlled input.",IF(V81="INVALID_CRITERION_INPUT","Correct the invalid criterion values; then recalculate the model and its active denominator.","")))))))))))))))))</f>
      </c>
      <c r="Z81" s="62" t="str">
        <f>IF(U81="","","SERPIFAI Score Integrity Method v1.0.0")</f>
      </c>
      <c r="AA81" s="85" t="str">
        <f>IF(AND(A81="",B81=""),"",IF(B81="","No",IF(OR(LOWER(TRIM(B81))="n/a",LOWER(TRIM(B81))="na",LOWER(TRIM(B81))="none",LOWER(TRIM(B81))="unknown",LOWER(TRIM(B81))="tbd",LOWER(TRIM(B81))="todo",LOWER(TRIM(B81))="placeholder",LOWER(TRIM(B81))="test",LOWER(TRIM(B81))="xxx",LOWER(TRIM(B81))="xx",LOWER(TRIM(B81))="x",LOWER(TRIM(B81))="-",LOWER(TRIM(B81))="--",LOWER(TRIM(B81))="---",LOWER(TRIM(B81))=".",LOWER(TRIM(B81))="..",LOWER(TRIM(B81))="...",LOWER(TRIM(B81))="?"),"No","Yes")))</f>
      </c>
      <c r="AB81" s="85" t="str">
        <f>IF(AND(A81="",B81=""),"",IF(OR(C81="Describe",C81="Rank",C81="Screen",C81="Prioritise",C81="Trigger review",C81="Allocate resources",C81="Enforce a gate",C81="Estimate probability"),"Yes","No"))</f>
      </c>
      <c r="AC81" s="85" t="str">
        <f>IF(AND(A81="",B81=""),"",IF(OR(E81="Yes",E81="No"),"Yes","No"))</f>
      </c>
      <c r="AD81" s="85" t="str">
        <f>IF(AND(A81="",B81=""),"",IF(OR(F81="Yes",F81="No"),"Yes","No"))</f>
      </c>
      <c r="AE81" s="85" t="str">
        <f>IF(AND(A81="",B81=""),"",IF(OR(G81="Yes",G81="No"),"Yes","No"))</f>
      </c>
      <c r="AF81" s="85" t="str">
        <f>IF(AND(A81="",B81=""),"",IF(OR(H81="Yes",H81="No"),"Yes","No"))</f>
      </c>
      <c r="AG81" s="85" t="str">
        <f>IF(AND(A81="",B81=""),"",IF(ABS(I81-100)&lt;0.0001,"Yes","No"))</f>
      </c>
      <c r="AH81" s="85" t="str">
        <f>IF(AND(A81="",B81=""),"",IF(OR(J81="Yes",J81="No",J81="Not applicable"),"Yes","No"))</f>
      </c>
      <c r="AI81" s="85" t="str">
        <f>IF(AND(A81="",B81=""),"",IF(OR(K81="Yes",K81="No"),"Yes","No"))</f>
      </c>
      <c r="AJ81" s="85" t="str">
        <f>IF(AND(A81="",B81=""),"",IF(OR(L81="Yes",L81="No",L81="Not applicable"),"Yes","No"))</f>
      </c>
      <c r="AK81" s="85" t="str">
        <f>IF(AND(A81="",B81=""),"",IF(OR(M81="Yes",M81="No"),"Yes","No"))</f>
      </c>
      <c r="AL81" s="85" t="str">
        <f>IF(AND(A81="",B81=""),"",IF(OR(N81="Yes",N81="No",N81="Not tested"),"Yes","No"))</f>
      </c>
      <c r="AM81" s="85" t="str">
        <f>IF(AND(A81="",B81=""),"",IF(OR(O81="Yes",O81="No"),"Yes","No"))</f>
      </c>
      <c r="AN81" s="85" t="str">
        <f>IF(AND(A81="",B81=""),"",IF(P81="","No",IF(OR(LOWER(TRIM(P81))="n/a",LOWER(TRIM(P81))="na",LOWER(TRIM(P81))="none",LOWER(TRIM(P81))="unknown",LOWER(TRIM(P81))="tbd",LOWER(TRIM(P81))="todo",LOWER(TRIM(P81))="placeholder",LOWER(TRIM(P81))="test",LOWER(TRIM(P81))="xxx",LOWER(TRIM(P81))="xx",LOWER(TRIM(P81))="x",LOWER(TRIM(P81))="-",LOWER(TRIM(P81))="--",LOWER(TRIM(P81))="---",LOWER(TRIM(P81))=".",LOWER(TRIM(P81))="..",LOWER(TRIM(P81))="...",LOWER(TRIM(P81))="?"),"No","Yes")))</f>
      </c>
      <c r="AO81" s="85" t="str">
        <f>IF(AND(A81="",B81=""),"",IF(Q81="","No",IF(OR(LOWER(TRIM(Q81))="n/a",LOWER(TRIM(Q81))="na",LOWER(TRIM(Q81))="none",LOWER(TRIM(Q81))="unknown",LOWER(TRIM(Q81))="tbd",LOWER(TRIM(Q81))="todo",LOWER(TRIM(Q81))="placeholder",LOWER(TRIM(Q81))="test",LOWER(TRIM(Q81))="xxx",LOWER(TRIM(Q81))="xx",LOWER(TRIM(Q81))="x",LOWER(TRIM(Q81))="-",LOWER(TRIM(Q81))="--",LOWER(TRIM(Q81))="---",LOWER(TRIM(Q81))=".",LOWER(TRIM(Q81))="..",LOWER(TRIM(Q81))="...",LOWER(TRIM(Q81))="?"),"No","Yes")))</f>
      </c>
      <c r="AP81" s="85" t="str">
        <f>IF(AND(A81="",B81=""),"",IF(OR(S81="Approved by the recorded reviewer",S81="Not approved"),"Yes","No"))</f>
      </c>
      <c r="AQ81" s="85" t="str">
        <f>IF(AND(A81="",B81=""),"",IF(K81="Yes","CRITICAL_GATE_FAILED_OR_MISSING",IF(J81="No","GATE_CONTRACT_NOT_DEFINED","COMPENSATION_RULE_UNSAFE")))</f>
      </c>
      <c r="AR81" s="85" t="str">
        <f>IF(AND(A81="",B81=""),"",IF(H81="No","WEIGHT_RATIONALE_MISSING",IF(AG81="No","WEIGHT_TOTAL_INVALID",IF(OR(M81="No",N81="Not tested"),"SENSITIVITY_NOT_TESTED","RANKING_UNSTABLE"))))</f>
      </c>
      <c r="AS81" s="85" t="str">
        <f>IF(AND(A81="",B81=""),"",IF(OR(AB81="No",AC81="No",AD81="No",AE81="No",AF81="No",AH81="No",AI81="No",AJ81="No",AK81="No",AL81="No",AM81="No",AP81="No"),"INVALID_CONTROLLED_INPUT",IF(OR(AA81="No",AN81="No",AO81="No"),"REQUIRED_TEXT_MISSING",IF(C81="Estimate probability","MODEL_PURPOSE_UNSUPPORTED",IF(O81="Yes","CONTRADICTION_REVIEW_REQUIRED",IF(E81="No","INPUTS_NOT_VISIBLE","EVIDENCE_STATES_NOT_DISCLOSED"))))))</f>
      </c>
      <c r="AT81" t="str">
        <f>IF(A81="","",COUNTIFS('Criteria Register'!$A$4:$A$504,A81,'Criteria Register'!$X$4:$X$504,"INVALID_CONTROLLED_INPUT")+COUNTIFS('Criteria Register'!$A$4:$A$504,A81,'Criteria Register'!$N$4:$N$504,"Invalid",'Criteria Register'!$X$4:$X$504,"VALID"))</f>
      </c>
      <c r="AU81" t="str">
        <f>IF(A81="","",COUNTIFS('Criteria Register'!$A$4:$A$504,A81,'Criteria Register'!$P$4:$P$504,"&lt;&gt;None",'Criteria Register'!$R$4:$R$504,"No",'Criteria Register'!$X$4:$X$504,"VALID"))</f>
      </c>
      <c r="AV81" t="str">
        <f>IF(A81="","",COUNTIFS('Criteria Register'!$A$4:$A$504,A81,'Criteria Register'!$S$4:$S$504,"Open",'Criteria Register'!$X$4:$X$504,"VALID"))</f>
      </c>
    </row>
    <row r="82">
      <c r="A82" s="93"/>
      <c r="B82" s="93"/>
      <c r="C82" s="93"/>
      <c r="D82" s="93"/>
      <c r="E82" s="93"/>
      <c r="F82" s="93"/>
      <c r="G82" s="93"/>
      <c r="H82" s="93"/>
      <c r="I82" s="74" t="str">
        <f>IF(A82="","",SUMIFS('Criteria Register'!$I$4:$I$504,'Criteria Register'!$A$4:$A$504,A82,'Criteria Register'!$X$4:$X$504,"VALID",'Criteria Register'!$N$4:$N$504,"&lt;&gt;Not applicable",'Criteria Register'!$N$4:$N$504,"&lt;&gt;Excluded with rationale",'Criteria Register'!$N$4:$N$504,"&lt;&gt;Invalid"))</f>
      </c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62" t="str">
        <f>IF(V82="","",IF(V82="DECOMPOSABLE_BOUNDED","Decomposable and bounded",IF(V82="MODEL_PURPOSE_UNSUPPORTED","Score not decision-ready",IF(V82="INPUTS_NOT_VISIBLE","Score not decision-ready",IF(V82="EVIDENCE_STATES_NOT_DISCLOSED","Score not decision-ready",IF(V82="MISSING_DATA_TREATMENT_UNSAFE","Missing-data treatment unsafe",IF(V82="CRITICAL_GATE_FAILED_OR_MISSING","Critical gate missing",IF(V82="GATE_CONTRACT_NOT_DEFINED","Critical gate missing",IF(V82="COMPENSATION_RULE_UNSAFE","Critical gate missing",IF(V82="WEIGHT_RATIONALE_MISSING","Sensitivity review required",IF(V82="WEIGHT_TOTAL_INVALID","Sensitivity review required",IF(V82="SENSITIVITY_NOT_TESTED","Sensitivity review required",IF(V82="RANKING_UNSTABLE","Sensitivity review required",IF(V82="CONTRADICTION_REVIEW_REQUIRED","Score not decision-ready",IF(V82="REQUIRED_TEXT_MISSING","Score not decision-ready",IF(V82="INVALID_CONTROLLED_INPUT","Score not decision-ready",IF(V82="INVALID_CRITERION_INPUT","Score not decision-ready","")))))))))))))))))</f>
      </c>
      <c r="V82" s="62" t="str">
        <f>IF(AND(A82="",B82=""),"",IF(OR(AB82="No",AC82="No",AD82="No",AE82="No",AF82="No",AH82="No",AI82="No",AJ82="No",AK82="No",AL82="No",AM82="No",AP82="No"),"INVALID_CONTROLLED_INPUT",IF(OR(AA82="No",AN82="No",AO82="No"),"REQUIRED_TEXT_MISSING",IF(AT82&gt;0,"INVALID_CRITERION_INPUT",IF(C82="Estimate probability","MODEL_PURPOSE_UNSUPPORTED",IF(OR(O82="Yes",AV82&gt;0),"CONTRADICTION_REVIEW_REQUIRED",IF(G82="No","MISSING_DATA_TREATMENT_UNSAFE",IF(OR(K82="Yes",AU82&gt;0),"CRITICAL_GATE_FAILED_OR_MISSING",IF(J82="No","GATE_CONTRACT_NOT_DEFINED",IF(L82="Yes","COMPENSATION_RULE_UNSAFE",IF(E82="No","INPUTS_NOT_VISIBLE",IF(F82="No","EVIDENCE_STATES_NOT_DISCLOSED",IF(H82="No","WEIGHT_RATIONALE_MISSING",IF(AG82="No","WEIGHT_TOTAL_INVALID",IF(OR(M82="No",N82="Not tested"),"SENSITIVITY_NOT_TESTED",IF(N82="Yes","RANKING_UNSTABLE","DECOMPOSABLE_BOUNDED"))))))))))))))))</f>
      </c>
      <c r="W82" s="62" t="str">
        <f>IF(V82="","",IF(V82="DECOMPOSABLE_BOUNDED","Use the score as one decision aid with the recorded model version, limitations and reopen condition.",IF(V82="MODEL_PURPOSE_UNSUPPORTED","Describe the model as a score or index unless predictive calibration is separately established.",IF(V82="INPUTS_NOT_VISIBLE","Use the current total only as a prompt for model reconstruction.",IF(V82="EVIDENCE_STATES_NOT_DISCLOSED","Use the current total only as a prompt for model reconstruction.",IF(V82="MISSING_DATA_TREATMENT_UNSAFE","State that the score is incomplete and identify the affected inputs.",IF(V82="CRITICAL_GATE_FAILED_OR_MISSING","Report the total only beside the failed or missing gate.",IF(V82="GATE_CONTRACT_NOT_DEFINED","Report the total only beside the failed or missing gate.",IF(V82="COMPENSATION_RULE_UNSAFE","Report the total only beside the failed or missing gate.",IF(V82="WEIGHT_RATIONALE_MISSING","Describe the baseline result as provisional and disclose the decisive assumptions.",IF(V82="WEIGHT_TOTAL_INVALID","Describe the baseline result as provisional and disclose the decisive assumptions.",IF(V82="SENSITIVITY_NOT_TESTED","Describe the baseline result as provisional and disclose the decisive assumptions.",IF(V82="RANKING_UNSTABLE","Describe the baseline result as provisional and disclose the decisive assumptions.",IF(V82="CONTRADICTION_REVIEW_REQUIRED","Preserve the score as provisional beside the contradiction.",IF(V82="REQUIRED_TEXT_MISSING","Complete the missing record.",IF(V82="INVALID_CONTROLLED_INPUT","Use only the controlled vocabulary.",IF(V82="INVALID_CRITERION_INPUT","Use the register only to identify and correct the invalid criteria.","")))))))))))))))))</f>
      </c>
      <c r="X82" s="62" t="str">
        <f>IF(V82="","",IF(V82="DECOMPOSABLE_BOUNDED","Do not present the total as evidence, certainty, probability or an automatic instruction.",IF(V82="MODEL_PURPOSE_UNSUPPORTED","Do not present the total as the probability of winning, failure or market response.",IF(V82="INPUTS_NOT_VISIBLE","Do not rank, allocate, approve or claim probability from the current score.",IF(V82="EVIDENCE_STATES_NOT_DISCLOSED","Do not rank, allocate, approve or claim probability from the current score.",IF(V82="MISSING_DATA_TREATMENT_UNSAFE","Do not replace missing knowledge with a neutral-looking number.",IF(V82="CRITICAL_GATE_FAILED_OR_MISSING","Do not let the weighted average override the critical condition.",IF(V82="GATE_CONTRACT_NOT_DEFINED","Do not let the weighted average override the critical condition.",IF(V82="COMPENSATION_RULE_UNSAFE","Do not let the weighted average override the critical condition.",IF(V82="WEIGHT_RATIONALE_MISSING","Do not treat the ranking as robust or use extra decimals to imply stability.",IF(V82="WEIGHT_TOTAL_INVALID","Do not treat the ranking as robust or use extra decimals to imply stability.",IF(V82="SENSITIVITY_NOT_TESTED","Do not treat the ranking as robust or use extra decimals to imply stability.",IF(V82="RANKING_UNSTABLE","Do not treat the ranking as robust or use extra decimals to imply stability.",IF(V82="CONTRADICTION_REVIEW_REQUIRED","Do not hide disagreement inside an average.",IF(V82="REQUIRED_TEXT_MISSING","Do not use a score without a meaningful decision, owner and reviewer.",IF(V82="INVALID_CONTROLLED_INPUT","Do not interpret outputs generated from unsupported categories.",IF(V82="INVALID_CRITERION_INPUT","Do not calculate, compare or interpret a model that contains invalid criterion inputs.","")))))))))))))))))</f>
      </c>
      <c r="Y82" s="62" t="str">
        <f>IF(V82="","",IF(V82="DECOMPOSABLE_BOUNDED","Proceed with the bounded interpretation and preserve the component record.",IF(V82="MODEL_PURPOSE_UNSUPPORTED","Use a validated predictive model or change the score purpose.",IF(V82="INPUTS_NOT_VISIBLE","Decompose and reconstruct the model before use.",IF(V82="EVIDENCE_STATES_NOT_DISCLOSED","Apply “Observed, Inferred and Unresolved Evidence” to every active input.",IF(V82="MISSING_DATA_TREATMENT_UNSAFE","Correct the treatment, obtain evidence or report a bounded range.",IF(V82="CRITICAL_GATE_FAILED_OR_MISSING","Define or resolve the veto, floor or cap before interpreting the total.",IF(V82="GATE_CONTRACT_NOT_DEFINED","Define or resolve the veto, floor or cap before interpreting the total.",IF(V82="COMPENSATION_RULE_UNSAFE","Define or resolve the veto, floor or cap before interpreting the total.",IF(V82="WEIGHT_RATIONALE_MISSING","Run and record the required sensitivity scenarios before acting.",IF(V82="WEIGHT_TOTAL_INVALID","Correct the active denominator and rerun the model.",IF(V82="SENSITIVITY_NOT_TESTED","Run and record the required sensitivity scenarios before acting.",IF(V82="RANKING_UNSTABLE","Treat the result as unstable and resolve the decisive assumptions.",IF(V82="CONTRADICTION_REVIEW_REQUIRED","Apply “How to Handle Contradictory Competitor Evidence” before final interpretation.",IF(V82="REQUIRED_TEXT_MISSING","Replace placeholders with the exact record.",IF(V82="INVALID_CONTROLLED_INPUT","Correct the invalid controlled input.",IF(V82="INVALID_CRITERION_INPUT","Correct the invalid criterion values; then recalculate the model and its active denominator.","")))))))))))))))))</f>
      </c>
      <c r="Z82" s="62" t="str">
        <f>IF(U82="","","SERPIFAI Score Integrity Method v1.0.0")</f>
      </c>
      <c r="AA82" s="85" t="str">
        <f>IF(AND(A82="",B82=""),"",IF(B82="","No",IF(OR(LOWER(TRIM(B82))="n/a",LOWER(TRIM(B82))="na",LOWER(TRIM(B82))="none",LOWER(TRIM(B82))="unknown",LOWER(TRIM(B82))="tbd",LOWER(TRIM(B82))="todo",LOWER(TRIM(B82))="placeholder",LOWER(TRIM(B82))="test",LOWER(TRIM(B82))="xxx",LOWER(TRIM(B82))="xx",LOWER(TRIM(B82))="x",LOWER(TRIM(B82))="-",LOWER(TRIM(B82))="--",LOWER(TRIM(B82))="---",LOWER(TRIM(B82))=".",LOWER(TRIM(B82))="..",LOWER(TRIM(B82))="...",LOWER(TRIM(B82))="?"),"No","Yes")))</f>
      </c>
      <c r="AB82" s="85" t="str">
        <f>IF(AND(A82="",B82=""),"",IF(OR(C82="Describe",C82="Rank",C82="Screen",C82="Prioritise",C82="Trigger review",C82="Allocate resources",C82="Enforce a gate",C82="Estimate probability"),"Yes","No"))</f>
      </c>
      <c r="AC82" s="85" t="str">
        <f>IF(AND(A82="",B82=""),"",IF(OR(E82="Yes",E82="No"),"Yes","No"))</f>
      </c>
      <c r="AD82" s="85" t="str">
        <f>IF(AND(A82="",B82=""),"",IF(OR(F82="Yes",F82="No"),"Yes","No"))</f>
      </c>
      <c r="AE82" s="85" t="str">
        <f>IF(AND(A82="",B82=""),"",IF(OR(G82="Yes",G82="No"),"Yes","No"))</f>
      </c>
      <c r="AF82" s="85" t="str">
        <f>IF(AND(A82="",B82=""),"",IF(OR(H82="Yes",H82="No"),"Yes","No"))</f>
      </c>
      <c r="AG82" s="85" t="str">
        <f>IF(AND(A82="",B82=""),"",IF(ABS(I82-100)&lt;0.0001,"Yes","No"))</f>
      </c>
      <c r="AH82" s="85" t="str">
        <f>IF(AND(A82="",B82=""),"",IF(OR(J82="Yes",J82="No",J82="Not applicable"),"Yes","No"))</f>
      </c>
      <c r="AI82" s="85" t="str">
        <f>IF(AND(A82="",B82=""),"",IF(OR(K82="Yes",K82="No"),"Yes","No"))</f>
      </c>
      <c r="AJ82" s="85" t="str">
        <f>IF(AND(A82="",B82=""),"",IF(OR(L82="Yes",L82="No",L82="Not applicable"),"Yes","No"))</f>
      </c>
      <c r="AK82" s="85" t="str">
        <f>IF(AND(A82="",B82=""),"",IF(OR(M82="Yes",M82="No"),"Yes","No"))</f>
      </c>
      <c r="AL82" s="85" t="str">
        <f>IF(AND(A82="",B82=""),"",IF(OR(N82="Yes",N82="No",N82="Not tested"),"Yes","No"))</f>
      </c>
      <c r="AM82" s="85" t="str">
        <f>IF(AND(A82="",B82=""),"",IF(OR(O82="Yes",O82="No"),"Yes","No"))</f>
      </c>
      <c r="AN82" s="85" t="str">
        <f>IF(AND(A82="",B82=""),"",IF(P82="","No",IF(OR(LOWER(TRIM(P82))="n/a",LOWER(TRIM(P82))="na",LOWER(TRIM(P82))="none",LOWER(TRIM(P82))="unknown",LOWER(TRIM(P82))="tbd",LOWER(TRIM(P82))="todo",LOWER(TRIM(P82))="placeholder",LOWER(TRIM(P82))="test",LOWER(TRIM(P82))="xxx",LOWER(TRIM(P82))="xx",LOWER(TRIM(P82))="x",LOWER(TRIM(P82))="-",LOWER(TRIM(P82))="--",LOWER(TRIM(P82))="---",LOWER(TRIM(P82))=".",LOWER(TRIM(P82))="..",LOWER(TRIM(P82))="...",LOWER(TRIM(P82))="?"),"No","Yes")))</f>
      </c>
      <c r="AO82" s="85" t="str">
        <f>IF(AND(A82="",B82=""),"",IF(Q82="","No",IF(OR(LOWER(TRIM(Q82))="n/a",LOWER(TRIM(Q82))="na",LOWER(TRIM(Q82))="none",LOWER(TRIM(Q82))="unknown",LOWER(TRIM(Q82))="tbd",LOWER(TRIM(Q82))="todo",LOWER(TRIM(Q82))="placeholder",LOWER(TRIM(Q82))="test",LOWER(TRIM(Q82))="xxx",LOWER(TRIM(Q82))="xx",LOWER(TRIM(Q82))="x",LOWER(TRIM(Q82))="-",LOWER(TRIM(Q82))="--",LOWER(TRIM(Q82))="---",LOWER(TRIM(Q82))=".",LOWER(TRIM(Q82))="..",LOWER(TRIM(Q82))="...",LOWER(TRIM(Q82))="?"),"No","Yes")))</f>
      </c>
      <c r="AP82" s="85" t="str">
        <f>IF(AND(A82="",B82=""),"",IF(OR(S82="Approved by the recorded reviewer",S82="Not approved"),"Yes","No"))</f>
      </c>
      <c r="AQ82" s="85" t="str">
        <f>IF(AND(A82="",B82=""),"",IF(K82="Yes","CRITICAL_GATE_FAILED_OR_MISSING",IF(J82="No","GATE_CONTRACT_NOT_DEFINED","COMPENSATION_RULE_UNSAFE")))</f>
      </c>
      <c r="AR82" s="85" t="str">
        <f>IF(AND(A82="",B82=""),"",IF(H82="No","WEIGHT_RATIONALE_MISSING",IF(AG82="No","WEIGHT_TOTAL_INVALID",IF(OR(M82="No",N82="Not tested"),"SENSITIVITY_NOT_TESTED","RANKING_UNSTABLE"))))</f>
      </c>
      <c r="AS82" s="85" t="str">
        <f>IF(AND(A82="",B82=""),"",IF(OR(AB82="No",AC82="No",AD82="No",AE82="No",AF82="No",AH82="No",AI82="No",AJ82="No",AK82="No",AL82="No",AM82="No",AP82="No"),"INVALID_CONTROLLED_INPUT",IF(OR(AA82="No",AN82="No",AO82="No"),"REQUIRED_TEXT_MISSING",IF(C82="Estimate probability","MODEL_PURPOSE_UNSUPPORTED",IF(O82="Yes","CONTRADICTION_REVIEW_REQUIRED",IF(E82="No","INPUTS_NOT_VISIBLE","EVIDENCE_STATES_NOT_DISCLOSED"))))))</f>
      </c>
      <c r="AT82" t="str">
        <f>IF(A82="","",COUNTIFS('Criteria Register'!$A$4:$A$504,A82,'Criteria Register'!$X$4:$X$504,"INVALID_CONTROLLED_INPUT")+COUNTIFS('Criteria Register'!$A$4:$A$504,A82,'Criteria Register'!$N$4:$N$504,"Invalid",'Criteria Register'!$X$4:$X$504,"VALID"))</f>
      </c>
      <c r="AU82" t="str">
        <f>IF(A82="","",COUNTIFS('Criteria Register'!$A$4:$A$504,A82,'Criteria Register'!$P$4:$P$504,"&lt;&gt;None",'Criteria Register'!$R$4:$R$504,"No",'Criteria Register'!$X$4:$X$504,"VALID"))</f>
      </c>
      <c r="AV82" t="str">
        <f>IF(A82="","",COUNTIFS('Criteria Register'!$A$4:$A$504,A82,'Criteria Register'!$S$4:$S$504,"Open",'Criteria Register'!$X$4:$X$504,"VALID"))</f>
      </c>
    </row>
    <row r="83">
      <c r="A83" s="93"/>
      <c r="B83" s="93"/>
      <c r="C83" s="93"/>
      <c r="D83" s="93"/>
      <c r="E83" s="93"/>
      <c r="F83" s="93"/>
      <c r="G83" s="93"/>
      <c r="H83" s="93"/>
      <c r="I83" s="74" t="str">
        <f>IF(A83="","",SUMIFS('Criteria Register'!$I$4:$I$504,'Criteria Register'!$A$4:$A$504,A83,'Criteria Register'!$X$4:$X$504,"VALID",'Criteria Register'!$N$4:$N$504,"&lt;&gt;Not applicable",'Criteria Register'!$N$4:$N$504,"&lt;&gt;Excluded with rationale",'Criteria Register'!$N$4:$N$504,"&lt;&gt;Invalid"))</f>
      </c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62" t="str">
        <f>IF(V83="","",IF(V83="DECOMPOSABLE_BOUNDED","Decomposable and bounded",IF(V83="MODEL_PURPOSE_UNSUPPORTED","Score not decision-ready",IF(V83="INPUTS_NOT_VISIBLE","Score not decision-ready",IF(V83="EVIDENCE_STATES_NOT_DISCLOSED","Score not decision-ready",IF(V83="MISSING_DATA_TREATMENT_UNSAFE","Missing-data treatment unsafe",IF(V83="CRITICAL_GATE_FAILED_OR_MISSING","Critical gate missing",IF(V83="GATE_CONTRACT_NOT_DEFINED","Critical gate missing",IF(V83="COMPENSATION_RULE_UNSAFE","Critical gate missing",IF(V83="WEIGHT_RATIONALE_MISSING","Sensitivity review required",IF(V83="WEIGHT_TOTAL_INVALID","Sensitivity review required",IF(V83="SENSITIVITY_NOT_TESTED","Sensitivity review required",IF(V83="RANKING_UNSTABLE","Sensitivity review required",IF(V83="CONTRADICTION_REVIEW_REQUIRED","Score not decision-ready",IF(V83="REQUIRED_TEXT_MISSING","Score not decision-ready",IF(V83="INVALID_CONTROLLED_INPUT","Score not decision-ready",IF(V83="INVALID_CRITERION_INPUT","Score not decision-ready","")))))))))))))))))</f>
      </c>
      <c r="V83" s="62" t="str">
        <f>IF(AND(A83="",B83=""),"",IF(OR(AB83="No",AC83="No",AD83="No",AE83="No",AF83="No",AH83="No",AI83="No",AJ83="No",AK83="No",AL83="No",AM83="No",AP83="No"),"INVALID_CONTROLLED_INPUT",IF(OR(AA83="No",AN83="No",AO83="No"),"REQUIRED_TEXT_MISSING",IF(AT83&gt;0,"INVALID_CRITERION_INPUT",IF(C83="Estimate probability","MODEL_PURPOSE_UNSUPPORTED",IF(OR(O83="Yes",AV83&gt;0),"CONTRADICTION_REVIEW_REQUIRED",IF(G83="No","MISSING_DATA_TREATMENT_UNSAFE",IF(OR(K83="Yes",AU83&gt;0),"CRITICAL_GATE_FAILED_OR_MISSING",IF(J83="No","GATE_CONTRACT_NOT_DEFINED",IF(L83="Yes","COMPENSATION_RULE_UNSAFE",IF(E83="No","INPUTS_NOT_VISIBLE",IF(F83="No","EVIDENCE_STATES_NOT_DISCLOSED",IF(H83="No","WEIGHT_RATIONALE_MISSING",IF(AG83="No","WEIGHT_TOTAL_INVALID",IF(OR(M83="No",N83="Not tested"),"SENSITIVITY_NOT_TESTED",IF(N83="Yes","RANKING_UNSTABLE","DECOMPOSABLE_BOUNDED"))))))))))))))))</f>
      </c>
      <c r="W83" s="62" t="str">
        <f>IF(V83="","",IF(V83="DECOMPOSABLE_BOUNDED","Use the score as one decision aid with the recorded model version, limitations and reopen condition.",IF(V83="MODEL_PURPOSE_UNSUPPORTED","Describe the model as a score or index unless predictive calibration is separately established.",IF(V83="INPUTS_NOT_VISIBLE","Use the current total only as a prompt for model reconstruction.",IF(V83="EVIDENCE_STATES_NOT_DISCLOSED","Use the current total only as a prompt for model reconstruction.",IF(V83="MISSING_DATA_TREATMENT_UNSAFE","State that the score is incomplete and identify the affected inputs.",IF(V83="CRITICAL_GATE_FAILED_OR_MISSING","Report the total only beside the failed or missing gate.",IF(V83="GATE_CONTRACT_NOT_DEFINED","Report the total only beside the failed or missing gate.",IF(V83="COMPENSATION_RULE_UNSAFE","Report the total only beside the failed or missing gate.",IF(V83="WEIGHT_RATIONALE_MISSING","Describe the baseline result as provisional and disclose the decisive assumptions.",IF(V83="WEIGHT_TOTAL_INVALID","Describe the baseline result as provisional and disclose the decisive assumptions.",IF(V83="SENSITIVITY_NOT_TESTED","Describe the baseline result as provisional and disclose the decisive assumptions.",IF(V83="RANKING_UNSTABLE","Describe the baseline result as provisional and disclose the decisive assumptions.",IF(V83="CONTRADICTION_REVIEW_REQUIRED","Preserve the score as provisional beside the contradiction.",IF(V83="REQUIRED_TEXT_MISSING","Complete the missing record.",IF(V83="INVALID_CONTROLLED_INPUT","Use only the controlled vocabulary.",IF(V83="INVALID_CRITERION_INPUT","Use the register only to identify and correct the invalid criteria.","")))))))))))))))))</f>
      </c>
      <c r="X83" s="62" t="str">
        <f>IF(V83="","",IF(V83="DECOMPOSABLE_BOUNDED","Do not present the total as evidence, certainty, probability or an automatic instruction.",IF(V83="MODEL_PURPOSE_UNSUPPORTED","Do not present the total as the probability of winning, failure or market response.",IF(V83="INPUTS_NOT_VISIBLE","Do not rank, allocate, approve or claim probability from the current score.",IF(V83="EVIDENCE_STATES_NOT_DISCLOSED","Do not rank, allocate, approve or claim probability from the current score.",IF(V83="MISSING_DATA_TREATMENT_UNSAFE","Do not replace missing knowledge with a neutral-looking number.",IF(V83="CRITICAL_GATE_FAILED_OR_MISSING","Do not let the weighted average override the critical condition.",IF(V83="GATE_CONTRACT_NOT_DEFINED","Do not let the weighted average override the critical condition.",IF(V83="COMPENSATION_RULE_UNSAFE","Do not let the weighted average override the critical condition.",IF(V83="WEIGHT_RATIONALE_MISSING","Do not treat the ranking as robust or use extra decimals to imply stability.",IF(V83="WEIGHT_TOTAL_INVALID","Do not treat the ranking as robust or use extra decimals to imply stability.",IF(V83="SENSITIVITY_NOT_TESTED","Do not treat the ranking as robust or use extra decimals to imply stability.",IF(V83="RANKING_UNSTABLE","Do not treat the ranking as robust or use extra decimals to imply stability.",IF(V83="CONTRADICTION_REVIEW_REQUIRED","Do not hide disagreement inside an average.",IF(V83="REQUIRED_TEXT_MISSING","Do not use a score without a meaningful decision, owner and reviewer.",IF(V83="INVALID_CONTROLLED_INPUT","Do not interpret outputs generated from unsupported categories.",IF(V83="INVALID_CRITERION_INPUT","Do not calculate, compare or interpret a model that contains invalid criterion inputs.","")))))))))))))))))</f>
      </c>
      <c r="Y83" s="62" t="str">
        <f>IF(V83="","",IF(V83="DECOMPOSABLE_BOUNDED","Proceed with the bounded interpretation and preserve the component record.",IF(V83="MODEL_PURPOSE_UNSUPPORTED","Use a validated predictive model or change the score purpose.",IF(V83="INPUTS_NOT_VISIBLE","Decompose and reconstruct the model before use.",IF(V83="EVIDENCE_STATES_NOT_DISCLOSED","Apply “Observed, Inferred and Unresolved Evidence” to every active input.",IF(V83="MISSING_DATA_TREATMENT_UNSAFE","Correct the treatment, obtain evidence or report a bounded range.",IF(V83="CRITICAL_GATE_FAILED_OR_MISSING","Define or resolve the veto, floor or cap before interpreting the total.",IF(V83="GATE_CONTRACT_NOT_DEFINED","Define or resolve the veto, floor or cap before interpreting the total.",IF(V83="COMPENSATION_RULE_UNSAFE","Define or resolve the veto, floor or cap before interpreting the total.",IF(V83="WEIGHT_RATIONALE_MISSING","Run and record the required sensitivity scenarios before acting.",IF(V83="WEIGHT_TOTAL_INVALID","Correct the active denominator and rerun the model.",IF(V83="SENSITIVITY_NOT_TESTED","Run and record the required sensitivity scenarios before acting.",IF(V83="RANKING_UNSTABLE","Treat the result as unstable and resolve the decisive assumptions.",IF(V83="CONTRADICTION_REVIEW_REQUIRED","Apply “How to Handle Contradictory Competitor Evidence” before final interpretation.",IF(V83="REQUIRED_TEXT_MISSING","Replace placeholders with the exact record.",IF(V83="INVALID_CONTROLLED_INPUT","Correct the invalid controlled input.",IF(V83="INVALID_CRITERION_INPUT","Correct the invalid criterion values; then recalculate the model and its active denominator.","")))))))))))))))))</f>
      </c>
      <c r="Z83" s="62" t="str">
        <f>IF(U83="","","SERPIFAI Score Integrity Method v1.0.0")</f>
      </c>
      <c r="AA83" s="85" t="str">
        <f>IF(AND(A83="",B83=""),"",IF(B83="","No",IF(OR(LOWER(TRIM(B83))="n/a",LOWER(TRIM(B83))="na",LOWER(TRIM(B83))="none",LOWER(TRIM(B83))="unknown",LOWER(TRIM(B83))="tbd",LOWER(TRIM(B83))="todo",LOWER(TRIM(B83))="placeholder",LOWER(TRIM(B83))="test",LOWER(TRIM(B83))="xxx",LOWER(TRIM(B83))="xx",LOWER(TRIM(B83))="x",LOWER(TRIM(B83))="-",LOWER(TRIM(B83))="--",LOWER(TRIM(B83))="---",LOWER(TRIM(B83))=".",LOWER(TRIM(B83))="..",LOWER(TRIM(B83))="...",LOWER(TRIM(B83))="?"),"No","Yes")))</f>
      </c>
      <c r="AB83" s="85" t="str">
        <f>IF(AND(A83="",B83=""),"",IF(OR(C83="Describe",C83="Rank",C83="Screen",C83="Prioritise",C83="Trigger review",C83="Allocate resources",C83="Enforce a gate",C83="Estimate probability"),"Yes","No"))</f>
      </c>
      <c r="AC83" s="85" t="str">
        <f>IF(AND(A83="",B83=""),"",IF(OR(E83="Yes",E83="No"),"Yes","No"))</f>
      </c>
      <c r="AD83" s="85" t="str">
        <f>IF(AND(A83="",B83=""),"",IF(OR(F83="Yes",F83="No"),"Yes","No"))</f>
      </c>
      <c r="AE83" s="85" t="str">
        <f>IF(AND(A83="",B83=""),"",IF(OR(G83="Yes",G83="No"),"Yes","No"))</f>
      </c>
      <c r="AF83" s="85" t="str">
        <f>IF(AND(A83="",B83=""),"",IF(OR(H83="Yes",H83="No"),"Yes","No"))</f>
      </c>
      <c r="AG83" s="85" t="str">
        <f>IF(AND(A83="",B83=""),"",IF(ABS(I83-100)&lt;0.0001,"Yes","No"))</f>
      </c>
      <c r="AH83" s="85" t="str">
        <f>IF(AND(A83="",B83=""),"",IF(OR(J83="Yes",J83="No",J83="Not applicable"),"Yes","No"))</f>
      </c>
      <c r="AI83" s="85" t="str">
        <f>IF(AND(A83="",B83=""),"",IF(OR(K83="Yes",K83="No"),"Yes","No"))</f>
      </c>
      <c r="AJ83" s="85" t="str">
        <f>IF(AND(A83="",B83=""),"",IF(OR(L83="Yes",L83="No",L83="Not applicable"),"Yes","No"))</f>
      </c>
      <c r="AK83" s="85" t="str">
        <f>IF(AND(A83="",B83=""),"",IF(OR(M83="Yes",M83="No"),"Yes","No"))</f>
      </c>
      <c r="AL83" s="85" t="str">
        <f>IF(AND(A83="",B83=""),"",IF(OR(N83="Yes",N83="No",N83="Not tested"),"Yes","No"))</f>
      </c>
      <c r="AM83" s="85" t="str">
        <f>IF(AND(A83="",B83=""),"",IF(OR(O83="Yes",O83="No"),"Yes","No"))</f>
      </c>
      <c r="AN83" s="85" t="str">
        <f>IF(AND(A83="",B83=""),"",IF(P83="","No",IF(OR(LOWER(TRIM(P83))="n/a",LOWER(TRIM(P83))="na",LOWER(TRIM(P83))="none",LOWER(TRIM(P83))="unknown",LOWER(TRIM(P83))="tbd",LOWER(TRIM(P83))="todo",LOWER(TRIM(P83))="placeholder",LOWER(TRIM(P83))="test",LOWER(TRIM(P83))="xxx",LOWER(TRIM(P83))="xx",LOWER(TRIM(P83))="x",LOWER(TRIM(P83))="-",LOWER(TRIM(P83))="--",LOWER(TRIM(P83))="---",LOWER(TRIM(P83))=".",LOWER(TRIM(P83))="..",LOWER(TRIM(P83))="...",LOWER(TRIM(P83))="?"),"No","Yes")))</f>
      </c>
      <c r="AO83" s="85" t="str">
        <f>IF(AND(A83="",B83=""),"",IF(Q83="","No",IF(OR(LOWER(TRIM(Q83))="n/a",LOWER(TRIM(Q83))="na",LOWER(TRIM(Q83))="none",LOWER(TRIM(Q83))="unknown",LOWER(TRIM(Q83))="tbd",LOWER(TRIM(Q83))="todo",LOWER(TRIM(Q83))="placeholder",LOWER(TRIM(Q83))="test",LOWER(TRIM(Q83))="xxx",LOWER(TRIM(Q83))="xx",LOWER(TRIM(Q83))="x",LOWER(TRIM(Q83))="-",LOWER(TRIM(Q83))="--",LOWER(TRIM(Q83))="---",LOWER(TRIM(Q83))=".",LOWER(TRIM(Q83))="..",LOWER(TRIM(Q83))="...",LOWER(TRIM(Q83))="?"),"No","Yes")))</f>
      </c>
      <c r="AP83" s="85" t="str">
        <f>IF(AND(A83="",B83=""),"",IF(OR(S83="Approved by the recorded reviewer",S83="Not approved"),"Yes","No"))</f>
      </c>
      <c r="AQ83" s="85" t="str">
        <f>IF(AND(A83="",B83=""),"",IF(K83="Yes","CRITICAL_GATE_FAILED_OR_MISSING",IF(J83="No","GATE_CONTRACT_NOT_DEFINED","COMPENSATION_RULE_UNSAFE")))</f>
      </c>
      <c r="AR83" s="85" t="str">
        <f>IF(AND(A83="",B83=""),"",IF(H83="No","WEIGHT_RATIONALE_MISSING",IF(AG83="No","WEIGHT_TOTAL_INVALID",IF(OR(M83="No",N83="Not tested"),"SENSITIVITY_NOT_TESTED","RANKING_UNSTABLE"))))</f>
      </c>
      <c r="AS83" s="85" t="str">
        <f>IF(AND(A83="",B83=""),"",IF(OR(AB83="No",AC83="No",AD83="No",AE83="No",AF83="No",AH83="No",AI83="No",AJ83="No",AK83="No",AL83="No",AM83="No",AP83="No"),"INVALID_CONTROLLED_INPUT",IF(OR(AA83="No",AN83="No",AO83="No"),"REQUIRED_TEXT_MISSING",IF(C83="Estimate probability","MODEL_PURPOSE_UNSUPPORTED",IF(O83="Yes","CONTRADICTION_REVIEW_REQUIRED",IF(E83="No","INPUTS_NOT_VISIBLE","EVIDENCE_STATES_NOT_DISCLOSED"))))))</f>
      </c>
      <c r="AT83" t="str">
        <f>IF(A83="","",COUNTIFS('Criteria Register'!$A$4:$A$504,A83,'Criteria Register'!$X$4:$X$504,"INVALID_CONTROLLED_INPUT")+COUNTIFS('Criteria Register'!$A$4:$A$504,A83,'Criteria Register'!$N$4:$N$504,"Invalid",'Criteria Register'!$X$4:$X$504,"VALID"))</f>
      </c>
      <c r="AU83" t="str">
        <f>IF(A83="","",COUNTIFS('Criteria Register'!$A$4:$A$504,A83,'Criteria Register'!$P$4:$P$504,"&lt;&gt;None",'Criteria Register'!$R$4:$R$504,"No",'Criteria Register'!$X$4:$X$504,"VALID"))</f>
      </c>
      <c r="AV83" t="str">
        <f>IF(A83="","",COUNTIFS('Criteria Register'!$A$4:$A$504,A83,'Criteria Register'!$S$4:$S$504,"Open",'Criteria Register'!$X$4:$X$504,"VALID"))</f>
      </c>
    </row>
    <row r="84">
      <c r="A84" s="93"/>
      <c r="B84" s="93"/>
      <c r="C84" s="93"/>
      <c r="D84" s="93"/>
      <c r="E84" s="93"/>
      <c r="F84" s="93"/>
      <c r="G84" s="93"/>
      <c r="H84" s="93"/>
      <c r="I84" s="74" t="str">
        <f>IF(A84="","",SUMIFS('Criteria Register'!$I$4:$I$504,'Criteria Register'!$A$4:$A$504,A84,'Criteria Register'!$X$4:$X$504,"VALID",'Criteria Register'!$N$4:$N$504,"&lt;&gt;Not applicable",'Criteria Register'!$N$4:$N$504,"&lt;&gt;Excluded with rationale",'Criteria Register'!$N$4:$N$504,"&lt;&gt;Invalid"))</f>
      </c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62" t="str">
        <f>IF(V84="","",IF(V84="DECOMPOSABLE_BOUNDED","Decomposable and bounded",IF(V84="MODEL_PURPOSE_UNSUPPORTED","Score not decision-ready",IF(V84="INPUTS_NOT_VISIBLE","Score not decision-ready",IF(V84="EVIDENCE_STATES_NOT_DISCLOSED","Score not decision-ready",IF(V84="MISSING_DATA_TREATMENT_UNSAFE","Missing-data treatment unsafe",IF(V84="CRITICAL_GATE_FAILED_OR_MISSING","Critical gate missing",IF(V84="GATE_CONTRACT_NOT_DEFINED","Critical gate missing",IF(V84="COMPENSATION_RULE_UNSAFE","Critical gate missing",IF(V84="WEIGHT_RATIONALE_MISSING","Sensitivity review required",IF(V84="WEIGHT_TOTAL_INVALID","Sensitivity review required",IF(V84="SENSITIVITY_NOT_TESTED","Sensitivity review required",IF(V84="RANKING_UNSTABLE","Sensitivity review required",IF(V84="CONTRADICTION_REVIEW_REQUIRED","Score not decision-ready",IF(V84="REQUIRED_TEXT_MISSING","Score not decision-ready",IF(V84="INVALID_CONTROLLED_INPUT","Score not decision-ready",IF(V84="INVALID_CRITERION_INPUT","Score not decision-ready","")))))))))))))))))</f>
      </c>
      <c r="V84" s="62" t="str">
        <f>IF(AND(A84="",B84=""),"",IF(OR(AB84="No",AC84="No",AD84="No",AE84="No",AF84="No",AH84="No",AI84="No",AJ84="No",AK84="No",AL84="No",AM84="No",AP84="No"),"INVALID_CONTROLLED_INPUT",IF(OR(AA84="No",AN84="No",AO84="No"),"REQUIRED_TEXT_MISSING",IF(AT84&gt;0,"INVALID_CRITERION_INPUT",IF(C84="Estimate probability","MODEL_PURPOSE_UNSUPPORTED",IF(OR(O84="Yes",AV84&gt;0),"CONTRADICTION_REVIEW_REQUIRED",IF(G84="No","MISSING_DATA_TREATMENT_UNSAFE",IF(OR(K84="Yes",AU84&gt;0),"CRITICAL_GATE_FAILED_OR_MISSING",IF(J84="No","GATE_CONTRACT_NOT_DEFINED",IF(L84="Yes","COMPENSATION_RULE_UNSAFE",IF(E84="No","INPUTS_NOT_VISIBLE",IF(F84="No","EVIDENCE_STATES_NOT_DISCLOSED",IF(H84="No","WEIGHT_RATIONALE_MISSING",IF(AG84="No","WEIGHT_TOTAL_INVALID",IF(OR(M84="No",N84="Not tested"),"SENSITIVITY_NOT_TESTED",IF(N84="Yes","RANKING_UNSTABLE","DECOMPOSABLE_BOUNDED"))))))))))))))))</f>
      </c>
      <c r="W84" s="62" t="str">
        <f>IF(V84="","",IF(V84="DECOMPOSABLE_BOUNDED","Use the score as one decision aid with the recorded model version, limitations and reopen condition.",IF(V84="MODEL_PURPOSE_UNSUPPORTED","Describe the model as a score or index unless predictive calibration is separately established.",IF(V84="INPUTS_NOT_VISIBLE","Use the current total only as a prompt for model reconstruction.",IF(V84="EVIDENCE_STATES_NOT_DISCLOSED","Use the current total only as a prompt for model reconstruction.",IF(V84="MISSING_DATA_TREATMENT_UNSAFE","State that the score is incomplete and identify the affected inputs.",IF(V84="CRITICAL_GATE_FAILED_OR_MISSING","Report the total only beside the failed or missing gate.",IF(V84="GATE_CONTRACT_NOT_DEFINED","Report the total only beside the failed or missing gate.",IF(V84="COMPENSATION_RULE_UNSAFE","Report the total only beside the failed or missing gate.",IF(V84="WEIGHT_RATIONALE_MISSING","Describe the baseline result as provisional and disclose the decisive assumptions.",IF(V84="WEIGHT_TOTAL_INVALID","Describe the baseline result as provisional and disclose the decisive assumptions.",IF(V84="SENSITIVITY_NOT_TESTED","Describe the baseline result as provisional and disclose the decisive assumptions.",IF(V84="RANKING_UNSTABLE","Describe the baseline result as provisional and disclose the decisive assumptions.",IF(V84="CONTRADICTION_REVIEW_REQUIRED","Preserve the score as provisional beside the contradiction.",IF(V84="REQUIRED_TEXT_MISSING","Complete the missing record.",IF(V84="INVALID_CONTROLLED_INPUT","Use only the controlled vocabulary.",IF(V84="INVALID_CRITERION_INPUT","Use the register only to identify and correct the invalid criteria.","")))))))))))))))))</f>
      </c>
      <c r="X84" s="62" t="str">
        <f>IF(V84="","",IF(V84="DECOMPOSABLE_BOUNDED","Do not present the total as evidence, certainty, probability or an automatic instruction.",IF(V84="MODEL_PURPOSE_UNSUPPORTED","Do not present the total as the probability of winning, failure or market response.",IF(V84="INPUTS_NOT_VISIBLE","Do not rank, allocate, approve or claim probability from the current score.",IF(V84="EVIDENCE_STATES_NOT_DISCLOSED","Do not rank, allocate, approve or claim probability from the current score.",IF(V84="MISSING_DATA_TREATMENT_UNSAFE","Do not replace missing knowledge with a neutral-looking number.",IF(V84="CRITICAL_GATE_FAILED_OR_MISSING","Do not let the weighted average override the critical condition.",IF(V84="GATE_CONTRACT_NOT_DEFINED","Do not let the weighted average override the critical condition.",IF(V84="COMPENSATION_RULE_UNSAFE","Do not let the weighted average override the critical condition.",IF(V84="WEIGHT_RATIONALE_MISSING","Do not treat the ranking as robust or use extra decimals to imply stability.",IF(V84="WEIGHT_TOTAL_INVALID","Do not treat the ranking as robust or use extra decimals to imply stability.",IF(V84="SENSITIVITY_NOT_TESTED","Do not treat the ranking as robust or use extra decimals to imply stability.",IF(V84="RANKING_UNSTABLE","Do not treat the ranking as robust or use extra decimals to imply stability.",IF(V84="CONTRADICTION_REVIEW_REQUIRED","Do not hide disagreement inside an average.",IF(V84="REQUIRED_TEXT_MISSING","Do not use a score without a meaningful decision, owner and reviewer.",IF(V84="INVALID_CONTROLLED_INPUT","Do not interpret outputs generated from unsupported categories.",IF(V84="INVALID_CRITERION_INPUT","Do not calculate, compare or interpret a model that contains invalid criterion inputs.","")))))))))))))))))</f>
      </c>
      <c r="Y84" s="62" t="str">
        <f>IF(V84="","",IF(V84="DECOMPOSABLE_BOUNDED","Proceed with the bounded interpretation and preserve the component record.",IF(V84="MODEL_PURPOSE_UNSUPPORTED","Use a validated predictive model or change the score purpose.",IF(V84="INPUTS_NOT_VISIBLE","Decompose and reconstruct the model before use.",IF(V84="EVIDENCE_STATES_NOT_DISCLOSED","Apply “Observed, Inferred and Unresolved Evidence” to every active input.",IF(V84="MISSING_DATA_TREATMENT_UNSAFE","Correct the treatment, obtain evidence or report a bounded range.",IF(V84="CRITICAL_GATE_FAILED_OR_MISSING","Define or resolve the veto, floor or cap before interpreting the total.",IF(V84="GATE_CONTRACT_NOT_DEFINED","Define or resolve the veto, floor or cap before interpreting the total.",IF(V84="COMPENSATION_RULE_UNSAFE","Define or resolve the veto, floor or cap before interpreting the total.",IF(V84="WEIGHT_RATIONALE_MISSING","Run and record the required sensitivity scenarios before acting.",IF(V84="WEIGHT_TOTAL_INVALID","Correct the active denominator and rerun the model.",IF(V84="SENSITIVITY_NOT_TESTED","Run and record the required sensitivity scenarios before acting.",IF(V84="RANKING_UNSTABLE","Treat the result as unstable and resolve the decisive assumptions.",IF(V84="CONTRADICTION_REVIEW_REQUIRED","Apply “How to Handle Contradictory Competitor Evidence” before final interpretation.",IF(V84="REQUIRED_TEXT_MISSING","Replace placeholders with the exact record.",IF(V84="INVALID_CONTROLLED_INPUT","Correct the invalid controlled input.",IF(V84="INVALID_CRITERION_INPUT","Correct the invalid criterion values; then recalculate the model and its active denominator.","")))))))))))))))))</f>
      </c>
      <c r="Z84" s="62" t="str">
        <f>IF(U84="","","SERPIFAI Score Integrity Method v1.0.0")</f>
      </c>
      <c r="AA84" s="85" t="str">
        <f>IF(AND(A84="",B84=""),"",IF(B84="","No",IF(OR(LOWER(TRIM(B84))="n/a",LOWER(TRIM(B84))="na",LOWER(TRIM(B84))="none",LOWER(TRIM(B84))="unknown",LOWER(TRIM(B84))="tbd",LOWER(TRIM(B84))="todo",LOWER(TRIM(B84))="placeholder",LOWER(TRIM(B84))="test",LOWER(TRIM(B84))="xxx",LOWER(TRIM(B84))="xx",LOWER(TRIM(B84))="x",LOWER(TRIM(B84))="-",LOWER(TRIM(B84))="--",LOWER(TRIM(B84))="---",LOWER(TRIM(B84))=".",LOWER(TRIM(B84))="..",LOWER(TRIM(B84))="...",LOWER(TRIM(B84))="?"),"No","Yes")))</f>
      </c>
      <c r="AB84" s="85" t="str">
        <f>IF(AND(A84="",B84=""),"",IF(OR(C84="Describe",C84="Rank",C84="Screen",C84="Prioritise",C84="Trigger review",C84="Allocate resources",C84="Enforce a gate",C84="Estimate probability"),"Yes","No"))</f>
      </c>
      <c r="AC84" s="85" t="str">
        <f>IF(AND(A84="",B84=""),"",IF(OR(E84="Yes",E84="No"),"Yes","No"))</f>
      </c>
      <c r="AD84" s="85" t="str">
        <f>IF(AND(A84="",B84=""),"",IF(OR(F84="Yes",F84="No"),"Yes","No"))</f>
      </c>
      <c r="AE84" s="85" t="str">
        <f>IF(AND(A84="",B84=""),"",IF(OR(G84="Yes",G84="No"),"Yes","No"))</f>
      </c>
      <c r="AF84" s="85" t="str">
        <f>IF(AND(A84="",B84=""),"",IF(OR(H84="Yes",H84="No"),"Yes","No"))</f>
      </c>
      <c r="AG84" s="85" t="str">
        <f>IF(AND(A84="",B84=""),"",IF(ABS(I84-100)&lt;0.0001,"Yes","No"))</f>
      </c>
      <c r="AH84" s="85" t="str">
        <f>IF(AND(A84="",B84=""),"",IF(OR(J84="Yes",J84="No",J84="Not applicable"),"Yes","No"))</f>
      </c>
      <c r="AI84" s="85" t="str">
        <f>IF(AND(A84="",B84=""),"",IF(OR(K84="Yes",K84="No"),"Yes","No"))</f>
      </c>
      <c r="AJ84" s="85" t="str">
        <f>IF(AND(A84="",B84=""),"",IF(OR(L84="Yes",L84="No",L84="Not applicable"),"Yes","No"))</f>
      </c>
      <c r="AK84" s="85" t="str">
        <f>IF(AND(A84="",B84=""),"",IF(OR(M84="Yes",M84="No"),"Yes","No"))</f>
      </c>
      <c r="AL84" s="85" t="str">
        <f>IF(AND(A84="",B84=""),"",IF(OR(N84="Yes",N84="No",N84="Not tested"),"Yes","No"))</f>
      </c>
      <c r="AM84" s="85" t="str">
        <f>IF(AND(A84="",B84=""),"",IF(OR(O84="Yes",O84="No"),"Yes","No"))</f>
      </c>
      <c r="AN84" s="85" t="str">
        <f>IF(AND(A84="",B84=""),"",IF(P84="","No",IF(OR(LOWER(TRIM(P84))="n/a",LOWER(TRIM(P84))="na",LOWER(TRIM(P84))="none",LOWER(TRIM(P84))="unknown",LOWER(TRIM(P84))="tbd",LOWER(TRIM(P84))="todo",LOWER(TRIM(P84))="placeholder",LOWER(TRIM(P84))="test",LOWER(TRIM(P84))="xxx",LOWER(TRIM(P84))="xx",LOWER(TRIM(P84))="x",LOWER(TRIM(P84))="-",LOWER(TRIM(P84))="--",LOWER(TRIM(P84))="---",LOWER(TRIM(P84))=".",LOWER(TRIM(P84))="..",LOWER(TRIM(P84))="...",LOWER(TRIM(P84))="?"),"No","Yes")))</f>
      </c>
      <c r="AO84" s="85" t="str">
        <f>IF(AND(A84="",B84=""),"",IF(Q84="","No",IF(OR(LOWER(TRIM(Q84))="n/a",LOWER(TRIM(Q84))="na",LOWER(TRIM(Q84))="none",LOWER(TRIM(Q84))="unknown",LOWER(TRIM(Q84))="tbd",LOWER(TRIM(Q84))="todo",LOWER(TRIM(Q84))="placeholder",LOWER(TRIM(Q84))="test",LOWER(TRIM(Q84))="xxx",LOWER(TRIM(Q84))="xx",LOWER(TRIM(Q84))="x",LOWER(TRIM(Q84))="-",LOWER(TRIM(Q84))="--",LOWER(TRIM(Q84))="---",LOWER(TRIM(Q84))=".",LOWER(TRIM(Q84))="..",LOWER(TRIM(Q84))="...",LOWER(TRIM(Q84))="?"),"No","Yes")))</f>
      </c>
      <c r="AP84" s="85" t="str">
        <f>IF(AND(A84="",B84=""),"",IF(OR(S84="Approved by the recorded reviewer",S84="Not approved"),"Yes","No"))</f>
      </c>
      <c r="AQ84" s="85" t="str">
        <f>IF(AND(A84="",B84=""),"",IF(K84="Yes","CRITICAL_GATE_FAILED_OR_MISSING",IF(J84="No","GATE_CONTRACT_NOT_DEFINED","COMPENSATION_RULE_UNSAFE")))</f>
      </c>
      <c r="AR84" s="85" t="str">
        <f>IF(AND(A84="",B84=""),"",IF(H84="No","WEIGHT_RATIONALE_MISSING",IF(AG84="No","WEIGHT_TOTAL_INVALID",IF(OR(M84="No",N84="Not tested"),"SENSITIVITY_NOT_TESTED","RANKING_UNSTABLE"))))</f>
      </c>
      <c r="AS84" s="85" t="str">
        <f>IF(AND(A84="",B84=""),"",IF(OR(AB84="No",AC84="No",AD84="No",AE84="No",AF84="No",AH84="No",AI84="No",AJ84="No",AK84="No",AL84="No",AM84="No",AP84="No"),"INVALID_CONTROLLED_INPUT",IF(OR(AA84="No",AN84="No",AO84="No"),"REQUIRED_TEXT_MISSING",IF(C84="Estimate probability","MODEL_PURPOSE_UNSUPPORTED",IF(O84="Yes","CONTRADICTION_REVIEW_REQUIRED",IF(E84="No","INPUTS_NOT_VISIBLE","EVIDENCE_STATES_NOT_DISCLOSED"))))))</f>
      </c>
      <c r="AT84" t="str">
        <f>IF(A84="","",COUNTIFS('Criteria Register'!$A$4:$A$504,A84,'Criteria Register'!$X$4:$X$504,"INVALID_CONTROLLED_INPUT")+COUNTIFS('Criteria Register'!$A$4:$A$504,A84,'Criteria Register'!$N$4:$N$504,"Invalid",'Criteria Register'!$X$4:$X$504,"VALID"))</f>
      </c>
      <c r="AU84" t="str">
        <f>IF(A84="","",COUNTIFS('Criteria Register'!$A$4:$A$504,A84,'Criteria Register'!$P$4:$P$504,"&lt;&gt;None",'Criteria Register'!$R$4:$R$504,"No",'Criteria Register'!$X$4:$X$504,"VALID"))</f>
      </c>
      <c r="AV84" t="str">
        <f>IF(A84="","",COUNTIFS('Criteria Register'!$A$4:$A$504,A84,'Criteria Register'!$S$4:$S$504,"Open",'Criteria Register'!$X$4:$X$504,"VALID"))</f>
      </c>
    </row>
    <row r="85">
      <c r="A85" s="93"/>
      <c r="B85" s="93"/>
      <c r="C85" s="93"/>
      <c r="D85" s="93"/>
      <c r="E85" s="93"/>
      <c r="F85" s="93"/>
      <c r="G85" s="93"/>
      <c r="H85" s="93"/>
      <c r="I85" s="74" t="str">
        <f>IF(A85="","",SUMIFS('Criteria Register'!$I$4:$I$504,'Criteria Register'!$A$4:$A$504,A85,'Criteria Register'!$X$4:$X$504,"VALID",'Criteria Register'!$N$4:$N$504,"&lt;&gt;Not applicable",'Criteria Register'!$N$4:$N$504,"&lt;&gt;Excluded with rationale",'Criteria Register'!$N$4:$N$504,"&lt;&gt;Invalid"))</f>
      </c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62" t="str">
        <f>IF(V85="","",IF(V85="DECOMPOSABLE_BOUNDED","Decomposable and bounded",IF(V85="MODEL_PURPOSE_UNSUPPORTED","Score not decision-ready",IF(V85="INPUTS_NOT_VISIBLE","Score not decision-ready",IF(V85="EVIDENCE_STATES_NOT_DISCLOSED","Score not decision-ready",IF(V85="MISSING_DATA_TREATMENT_UNSAFE","Missing-data treatment unsafe",IF(V85="CRITICAL_GATE_FAILED_OR_MISSING","Critical gate missing",IF(V85="GATE_CONTRACT_NOT_DEFINED","Critical gate missing",IF(V85="COMPENSATION_RULE_UNSAFE","Critical gate missing",IF(V85="WEIGHT_RATIONALE_MISSING","Sensitivity review required",IF(V85="WEIGHT_TOTAL_INVALID","Sensitivity review required",IF(V85="SENSITIVITY_NOT_TESTED","Sensitivity review required",IF(V85="RANKING_UNSTABLE","Sensitivity review required",IF(V85="CONTRADICTION_REVIEW_REQUIRED","Score not decision-ready",IF(V85="REQUIRED_TEXT_MISSING","Score not decision-ready",IF(V85="INVALID_CONTROLLED_INPUT","Score not decision-ready",IF(V85="INVALID_CRITERION_INPUT","Score not decision-ready","")))))))))))))))))</f>
      </c>
      <c r="V85" s="62" t="str">
        <f>IF(AND(A85="",B85=""),"",IF(OR(AB85="No",AC85="No",AD85="No",AE85="No",AF85="No",AH85="No",AI85="No",AJ85="No",AK85="No",AL85="No",AM85="No",AP85="No"),"INVALID_CONTROLLED_INPUT",IF(OR(AA85="No",AN85="No",AO85="No"),"REQUIRED_TEXT_MISSING",IF(AT85&gt;0,"INVALID_CRITERION_INPUT",IF(C85="Estimate probability","MODEL_PURPOSE_UNSUPPORTED",IF(OR(O85="Yes",AV85&gt;0),"CONTRADICTION_REVIEW_REQUIRED",IF(G85="No","MISSING_DATA_TREATMENT_UNSAFE",IF(OR(K85="Yes",AU85&gt;0),"CRITICAL_GATE_FAILED_OR_MISSING",IF(J85="No","GATE_CONTRACT_NOT_DEFINED",IF(L85="Yes","COMPENSATION_RULE_UNSAFE",IF(E85="No","INPUTS_NOT_VISIBLE",IF(F85="No","EVIDENCE_STATES_NOT_DISCLOSED",IF(H85="No","WEIGHT_RATIONALE_MISSING",IF(AG85="No","WEIGHT_TOTAL_INVALID",IF(OR(M85="No",N85="Not tested"),"SENSITIVITY_NOT_TESTED",IF(N85="Yes","RANKING_UNSTABLE","DECOMPOSABLE_BOUNDED"))))))))))))))))</f>
      </c>
      <c r="W85" s="62" t="str">
        <f>IF(V85="","",IF(V85="DECOMPOSABLE_BOUNDED","Use the score as one decision aid with the recorded model version, limitations and reopen condition.",IF(V85="MODEL_PURPOSE_UNSUPPORTED","Describe the model as a score or index unless predictive calibration is separately established.",IF(V85="INPUTS_NOT_VISIBLE","Use the current total only as a prompt for model reconstruction.",IF(V85="EVIDENCE_STATES_NOT_DISCLOSED","Use the current total only as a prompt for model reconstruction.",IF(V85="MISSING_DATA_TREATMENT_UNSAFE","State that the score is incomplete and identify the affected inputs.",IF(V85="CRITICAL_GATE_FAILED_OR_MISSING","Report the total only beside the failed or missing gate.",IF(V85="GATE_CONTRACT_NOT_DEFINED","Report the total only beside the failed or missing gate.",IF(V85="COMPENSATION_RULE_UNSAFE","Report the total only beside the failed or missing gate.",IF(V85="WEIGHT_RATIONALE_MISSING","Describe the baseline result as provisional and disclose the decisive assumptions.",IF(V85="WEIGHT_TOTAL_INVALID","Describe the baseline result as provisional and disclose the decisive assumptions.",IF(V85="SENSITIVITY_NOT_TESTED","Describe the baseline result as provisional and disclose the decisive assumptions.",IF(V85="RANKING_UNSTABLE","Describe the baseline result as provisional and disclose the decisive assumptions.",IF(V85="CONTRADICTION_REVIEW_REQUIRED","Preserve the score as provisional beside the contradiction.",IF(V85="REQUIRED_TEXT_MISSING","Complete the missing record.",IF(V85="INVALID_CONTROLLED_INPUT","Use only the controlled vocabulary.",IF(V85="INVALID_CRITERION_INPUT","Use the register only to identify and correct the invalid criteria.","")))))))))))))))))</f>
      </c>
      <c r="X85" s="62" t="str">
        <f>IF(V85="","",IF(V85="DECOMPOSABLE_BOUNDED","Do not present the total as evidence, certainty, probability or an automatic instruction.",IF(V85="MODEL_PURPOSE_UNSUPPORTED","Do not present the total as the probability of winning, failure or market response.",IF(V85="INPUTS_NOT_VISIBLE","Do not rank, allocate, approve or claim probability from the current score.",IF(V85="EVIDENCE_STATES_NOT_DISCLOSED","Do not rank, allocate, approve or claim probability from the current score.",IF(V85="MISSING_DATA_TREATMENT_UNSAFE","Do not replace missing knowledge with a neutral-looking number.",IF(V85="CRITICAL_GATE_FAILED_OR_MISSING","Do not let the weighted average override the critical condition.",IF(V85="GATE_CONTRACT_NOT_DEFINED","Do not let the weighted average override the critical condition.",IF(V85="COMPENSATION_RULE_UNSAFE","Do not let the weighted average override the critical condition.",IF(V85="WEIGHT_RATIONALE_MISSING","Do not treat the ranking as robust or use extra decimals to imply stability.",IF(V85="WEIGHT_TOTAL_INVALID","Do not treat the ranking as robust or use extra decimals to imply stability.",IF(V85="SENSITIVITY_NOT_TESTED","Do not treat the ranking as robust or use extra decimals to imply stability.",IF(V85="RANKING_UNSTABLE","Do not treat the ranking as robust or use extra decimals to imply stability.",IF(V85="CONTRADICTION_REVIEW_REQUIRED","Do not hide disagreement inside an average.",IF(V85="REQUIRED_TEXT_MISSING","Do not use a score without a meaningful decision, owner and reviewer.",IF(V85="INVALID_CONTROLLED_INPUT","Do not interpret outputs generated from unsupported categories.",IF(V85="INVALID_CRITERION_INPUT","Do not calculate, compare or interpret a model that contains invalid criterion inputs.","")))))))))))))))))</f>
      </c>
      <c r="Y85" s="62" t="str">
        <f>IF(V85="","",IF(V85="DECOMPOSABLE_BOUNDED","Proceed with the bounded interpretation and preserve the component record.",IF(V85="MODEL_PURPOSE_UNSUPPORTED","Use a validated predictive model or change the score purpose.",IF(V85="INPUTS_NOT_VISIBLE","Decompose and reconstruct the model before use.",IF(V85="EVIDENCE_STATES_NOT_DISCLOSED","Apply “Observed, Inferred and Unresolved Evidence” to every active input.",IF(V85="MISSING_DATA_TREATMENT_UNSAFE","Correct the treatment, obtain evidence or report a bounded range.",IF(V85="CRITICAL_GATE_FAILED_OR_MISSING","Define or resolve the veto, floor or cap before interpreting the total.",IF(V85="GATE_CONTRACT_NOT_DEFINED","Define or resolve the veto, floor or cap before interpreting the total.",IF(V85="COMPENSATION_RULE_UNSAFE","Define or resolve the veto, floor or cap before interpreting the total.",IF(V85="WEIGHT_RATIONALE_MISSING","Run and record the required sensitivity scenarios before acting.",IF(V85="WEIGHT_TOTAL_INVALID","Correct the active denominator and rerun the model.",IF(V85="SENSITIVITY_NOT_TESTED","Run and record the required sensitivity scenarios before acting.",IF(V85="RANKING_UNSTABLE","Treat the result as unstable and resolve the decisive assumptions.",IF(V85="CONTRADICTION_REVIEW_REQUIRED","Apply “How to Handle Contradictory Competitor Evidence” before final interpretation.",IF(V85="REQUIRED_TEXT_MISSING","Replace placeholders with the exact record.",IF(V85="INVALID_CONTROLLED_INPUT","Correct the invalid controlled input.",IF(V85="INVALID_CRITERION_INPUT","Correct the invalid criterion values; then recalculate the model and its active denominator.","")))))))))))))))))</f>
      </c>
      <c r="Z85" s="62" t="str">
        <f>IF(U85="","","SERPIFAI Score Integrity Method v1.0.0")</f>
      </c>
      <c r="AA85" s="85" t="str">
        <f>IF(AND(A85="",B85=""),"",IF(B85="","No",IF(OR(LOWER(TRIM(B85))="n/a",LOWER(TRIM(B85))="na",LOWER(TRIM(B85))="none",LOWER(TRIM(B85))="unknown",LOWER(TRIM(B85))="tbd",LOWER(TRIM(B85))="todo",LOWER(TRIM(B85))="placeholder",LOWER(TRIM(B85))="test",LOWER(TRIM(B85))="xxx",LOWER(TRIM(B85))="xx",LOWER(TRIM(B85))="x",LOWER(TRIM(B85))="-",LOWER(TRIM(B85))="--",LOWER(TRIM(B85))="---",LOWER(TRIM(B85))=".",LOWER(TRIM(B85))="..",LOWER(TRIM(B85))="...",LOWER(TRIM(B85))="?"),"No","Yes")))</f>
      </c>
      <c r="AB85" s="85" t="str">
        <f>IF(AND(A85="",B85=""),"",IF(OR(C85="Describe",C85="Rank",C85="Screen",C85="Prioritise",C85="Trigger review",C85="Allocate resources",C85="Enforce a gate",C85="Estimate probability"),"Yes","No"))</f>
      </c>
      <c r="AC85" s="85" t="str">
        <f>IF(AND(A85="",B85=""),"",IF(OR(E85="Yes",E85="No"),"Yes","No"))</f>
      </c>
      <c r="AD85" s="85" t="str">
        <f>IF(AND(A85="",B85=""),"",IF(OR(F85="Yes",F85="No"),"Yes","No"))</f>
      </c>
      <c r="AE85" s="85" t="str">
        <f>IF(AND(A85="",B85=""),"",IF(OR(G85="Yes",G85="No"),"Yes","No"))</f>
      </c>
      <c r="AF85" s="85" t="str">
        <f>IF(AND(A85="",B85=""),"",IF(OR(H85="Yes",H85="No"),"Yes","No"))</f>
      </c>
      <c r="AG85" s="85" t="str">
        <f>IF(AND(A85="",B85=""),"",IF(ABS(I85-100)&lt;0.0001,"Yes","No"))</f>
      </c>
      <c r="AH85" s="85" t="str">
        <f>IF(AND(A85="",B85=""),"",IF(OR(J85="Yes",J85="No",J85="Not applicable"),"Yes","No"))</f>
      </c>
      <c r="AI85" s="85" t="str">
        <f>IF(AND(A85="",B85=""),"",IF(OR(K85="Yes",K85="No"),"Yes","No"))</f>
      </c>
      <c r="AJ85" s="85" t="str">
        <f>IF(AND(A85="",B85=""),"",IF(OR(L85="Yes",L85="No",L85="Not applicable"),"Yes","No"))</f>
      </c>
      <c r="AK85" s="85" t="str">
        <f>IF(AND(A85="",B85=""),"",IF(OR(M85="Yes",M85="No"),"Yes","No"))</f>
      </c>
      <c r="AL85" s="85" t="str">
        <f>IF(AND(A85="",B85=""),"",IF(OR(N85="Yes",N85="No",N85="Not tested"),"Yes","No"))</f>
      </c>
      <c r="AM85" s="85" t="str">
        <f>IF(AND(A85="",B85=""),"",IF(OR(O85="Yes",O85="No"),"Yes","No"))</f>
      </c>
      <c r="AN85" s="85" t="str">
        <f>IF(AND(A85="",B85=""),"",IF(P85="","No",IF(OR(LOWER(TRIM(P85))="n/a",LOWER(TRIM(P85))="na",LOWER(TRIM(P85))="none",LOWER(TRIM(P85))="unknown",LOWER(TRIM(P85))="tbd",LOWER(TRIM(P85))="todo",LOWER(TRIM(P85))="placeholder",LOWER(TRIM(P85))="test",LOWER(TRIM(P85))="xxx",LOWER(TRIM(P85))="xx",LOWER(TRIM(P85))="x",LOWER(TRIM(P85))="-",LOWER(TRIM(P85))="--",LOWER(TRIM(P85))="---",LOWER(TRIM(P85))=".",LOWER(TRIM(P85))="..",LOWER(TRIM(P85))="...",LOWER(TRIM(P85))="?"),"No","Yes")))</f>
      </c>
      <c r="AO85" s="85" t="str">
        <f>IF(AND(A85="",B85=""),"",IF(Q85="","No",IF(OR(LOWER(TRIM(Q85))="n/a",LOWER(TRIM(Q85))="na",LOWER(TRIM(Q85))="none",LOWER(TRIM(Q85))="unknown",LOWER(TRIM(Q85))="tbd",LOWER(TRIM(Q85))="todo",LOWER(TRIM(Q85))="placeholder",LOWER(TRIM(Q85))="test",LOWER(TRIM(Q85))="xxx",LOWER(TRIM(Q85))="xx",LOWER(TRIM(Q85))="x",LOWER(TRIM(Q85))="-",LOWER(TRIM(Q85))="--",LOWER(TRIM(Q85))="---",LOWER(TRIM(Q85))=".",LOWER(TRIM(Q85))="..",LOWER(TRIM(Q85))="...",LOWER(TRIM(Q85))="?"),"No","Yes")))</f>
      </c>
      <c r="AP85" s="85" t="str">
        <f>IF(AND(A85="",B85=""),"",IF(OR(S85="Approved by the recorded reviewer",S85="Not approved"),"Yes","No"))</f>
      </c>
      <c r="AQ85" s="85" t="str">
        <f>IF(AND(A85="",B85=""),"",IF(K85="Yes","CRITICAL_GATE_FAILED_OR_MISSING",IF(J85="No","GATE_CONTRACT_NOT_DEFINED","COMPENSATION_RULE_UNSAFE")))</f>
      </c>
      <c r="AR85" s="85" t="str">
        <f>IF(AND(A85="",B85=""),"",IF(H85="No","WEIGHT_RATIONALE_MISSING",IF(AG85="No","WEIGHT_TOTAL_INVALID",IF(OR(M85="No",N85="Not tested"),"SENSITIVITY_NOT_TESTED","RANKING_UNSTABLE"))))</f>
      </c>
      <c r="AS85" s="85" t="str">
        <f>IF(AND(A85="",B85=""),"",IF(OR(AB85="No",AC85="No",AD85="No",AE85="No",AF85="No",AH85="No",AI85="No",AJ85="No",AK85="No",AL85="No",AM85="No",AP85="No"),"INVALID_CONTROLLED_INPUT",IF(OR(AA85="No",AN85="No",AO85="No"),"REQUIRED_TEXT_MISSING",IF(C85="Estimate probability","MODEL_PURPOSE_UNSUPPORTED",IF(O85="Yes","CONTRADICTION_REVIEW_REQUIRED",IF(E85="No","INPUTS_NOT_VISIBLE","EVIDENCE_STATES_NOT_DISCLOSED"))))))</f>
      </c>
      <c r="AT85" t="str">
        <f>IF(A85="","",COUNTIFS('Criteria Register'!$A$4:$A$504,A85,'Criteria Register'!$X$4:$X$504,"INVALID_CONTROLLED_INPUT")+COUNTIFS('Criteria Register'!$A$4:$A$504,A85,'Criteria Register'!$N$4:$N$504,"Invalid",'Criteria Register'!$X$4:$X$504,"VALID"))</f>
      </c>
      <c r="AU85" t="str">
        <f>IF(A85="","",COUNTIFS('Criteria Register'!$A$4:$A$504,A85,'Criteria Register'!$P$4:$P$504,"&lt;&gt;None",'Criteria Register'!$R$4:$R$504,"No",'Criteria Register'!$X$4:$X$504,"VALID"))</f>
      </c>
      <c r="AV85" t="str">
        <f>IF(A85="","",COUNTIFS('Criteria Register'!$A$4:$A$504,A85,'Criteria Register'!$S$4:$S$504,"Open",'Criteria Register'!$X$4:$X$504,"VALID"))</f>
      </c>
    </row>
    <row r="86">
      <c r="A86" s="93"/>
      <c r="B86" s="93"/>
      <c r="C86" s="93"/>
      <c r="D86" s="93"/>
      <c r="E86" s="93"/>
      <c r="F86" s="93"/>
      <c r="G86" s="93"/>
      <c r="H86" s="93"/>
      <c r="I86" s="74" t="str">
        <f>IF(A86="","",SUMIFS('Criteria Register'!$I$4:$I$504,'Criteria Register'!$A$4:$A$504,A86,'Criteria Register'!$X$4:$X$504,"VALID",'Criteria Register'!$N$4:$N$504,"&lt;&gt;Not applicable",'Criteria Register'!$N$4:$N$504,"&lt;&gt;Excluded with rationale",'Criteria Register'!$N$4:$N$504,"&lt;&gt;Invalid"))</f>
      </c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62" t="str">
        <f>IF(V86="","",IF(V86="DECOMPOSABLE_BOUNDED","Decomposable and bounded",IF(V86="MODEL_PURPOSE_UNSUPPORTED","Score not decision-ready",IF(V86="INPUTS_NOT_VISIBLE","Score not decision-ready",IF(V86="EVIDENCE_STATES_NOT_DISCLOSED","Score not decision-ready",IF(V86="MISSING_DATA_TREATMENT_UNSAFE","Missing-data treatment unsafe",IF(V86="CRITICAL_GATE_FAILED_OR_MISSING","Critical gate missing",IF(V86="GATE_CONTRACT_NOT_DEFINED","Critical gate missing",IF(V86="COMPENSATION_RULE_UNSAFE","Critical gate missing",IF(V86="WEIGHT_RATIONALE_MISSING","Sensitivity review required",IF(V86="WEIGHT_TOTAL_INVALID","Sensitivity review required",IF(V86="SENSITIVITY_NOT_TESTED","Sensitivity review required",IF(V86="RANKING_UNSTABLE","Sensitivity review required",IF(V86="CONTRADICTION_REVIEW_REQUIRED","Score not decision-ready",IF(V86="REQUIRED_TEXT_MISSING","Score not decision-ready",IF(V86="INVALID_CONTROLLED_INPUT","Score not decision-ready",IF(V86="INVALID_CRITERION_INPUT","Score not decision-ready","")))))))))))))))))</f>
      </c>
      <c r="V86" s="62" t="str">
        <f>IF(AND(A86="",B86=""),"",IF(OR(AB86="No",AC86="No",AD86="No",AE86="No",AF86="No",AH86="No",AI86="No",AJ86="No",AK86="No",AL86="No",AM86="No",AP86="No"),"INVALID_CONTROLLED_INPUT",IF(OR(AA86="No",AN86="No",AO86="No"),"REQUIRED_TEXT_MISSING",IF(AT86&gt;0,"INVALID_CRITERION_INPUT",IF(C86="Estimate probability","MODEL_PURPOSE_UNSUPPORTED",IF(OR(O86="Yes",AV86&gt;0),"CONTRADICTION_REVIEW_REQUIRED",IF(G86="No","MISSING_DATA_TREATMENT_UNSAFE",IF(OR(K86="Yes",AU86&gt;0),"CRITICAL_GATE_FAILED_OR_MISSING",IF(J86="No","GATE_CONTRACT_NOT_DEFINED",IF(L86="Yes","COMPENSATION_RULE_UNSAFE",IF(E86="No","INPUTS_NOT_VISIBLE",IF(F86="No","EVIDENCE_STATES_NOT_DISCLOSED",IF(H86="No","WEIGHT_RATIONALE_MISSING",IF(AG86="No","WEIGHT_TOTAL_INVALID",IF(OR(M86="No",N86="Not tested"),"SENSITIVITY_NOT_TESTED",IF(N86="Yes","RANKING_UNSTABLE","DECOMPOSABLE_BOUNDED"))))))))))))))))</f>
      </c>
      <c r="W86" s="62" t="str">
        <f>IF(V86="","",IF(V86="DECOMPOSABLE_BOUNDED","Use the score as one decision aid with the recorded model version, limitations and reopen condition.",IF(V86="MODEL_PURPOSE_UNSUPPORTED","Describe the model as a score or index unless predictive calibration is separately established.",IF(V86="INPUTS_NOT_VISIBLE","Use the current total only as a prompt for model reconstruction.",IF(V86="EVIDENCE_STATES_NOT_DISCLOSED","Use the current total only as a prompt for model reconstruction.",IF(V86="MISSING_DATA_TREATMENT_UNSAFE","State that the score is incomplete and identify the affected inputs.",IF(V86="CRITICAL_GATE_FAILED_OR_MISSING","Report the total only beside the failed or missing gate.",IF(V86="GATE_CONTRACT_NOT_DEFINED","Report the total only beside the failed or missing gate.",IF(V86="COMPENSATION_RULE_UNSAFE","Report the total only beside the failed or missing gate.",IF(V86="WEIGHT_RATIONALE_MISSING","Describe the baseline result as provisional and disclose the decisive assumptions.",IF(V86="WEIGHT_TOTAL_INVALID","Describe the baseline result as provisional and disclose the decisive assumptions.",IF(V86="SENSITIVITY_NOT_TESTED","Describe the baseline result as provisional and disclose the decisive assumptions.",IF(V86="RANKING_UNSTABLE","Describe the baseline result as provisional and disclose the decisive assumptions.",IF(V86="CONTRADICTION_REVIEW_REQUIRED","Preserve the score as provisional beside the contradiction.",IF(V86="REQUIRED_TEXT_MISSING","Complete the missing record.",IF(V86="INVALID_CONTROLLED_INPUT","Use only the controlled vocabulary.",IF(V86="INVALID_CRITERION_INPUT","Use the register only to identify and correct the invalid criteria.","")))))))))))))))))</f>
      </c>
      <c r="X86" s="62" t="str">
        <f>IF(V86="","",IF(V86="DECOMPOSABLE_BOUNDED","Do not present the total as evidence, certainty, probability or an automatic instruction.",IF(V86="MODEL_PURPOSE_UNSUPPORTED","Do not present the total as the probability of winning, failure or market response.",IF(V86="INPUTS_NOT_VISIBLE","Do not rank, allocate, approve or claim probability from the current score.",IF(V86="EVIDENCE_STATES_NOT_DISCLOSED","Do not rank, allocate, approve or claim probability from the current score.",IF(V86="MISSING_DATA_TREATMENT_UNSAFE","Do not replace missing knowledge with a neutral-looking number.",IF(V86="CRITICAL_GATE_FAILED_OR_MISSING","Do not let the weighted average override the critical condition.",IF(V86="GATE_CONTRACT_NOT_DEFINED","Do not let the weighted average override the critical condition.",IF(V86="COMPENSATION_RULE_UNSAFE","Do not let the weighted average override the critical condition.",IF(V86="WEIGHT_RATIONALE_MISSING","Do not treat the ranking as robust or use extra decimals to imply stability.",IF(V86="WEIGHT_TOTAL_INVALID","Do not treat the ranking as robust or use extra decimals to imply stability.",IF(V86="SENSITIVITY_NOT_TESTED","Do not treat the ranking as robust or use extra decimals to imply stability.",IF(V86="RANKING_UNSTABLE","Do not treat the ranking as robust or use extra decimals to imply stability.",IF(V86="CONTRADICTION_REVIEW_REQUIRED","Do not hide disagreement inside an average.",IF(V86="REQUIRED_TEXT_MISSING","Do not use a score without a meaningful decision, owner and reviewer.",IF(V86="INVALID_CONTROLLED_INPUT","Do not interpret outputs generated from unsupported categories.",IF(V86="INVALID_CRITERION_INPUT","Do not calculate, compare or interpret a model that contains invalid criterion inputs.","")))))))))))))))))</f>
      </c>
      <c r="Y86" s="62" t="str">
        <f>IF(V86="","",IF(V86="DECOMPOSABLE_BOUNDED","Proceed with the bounded interpretation and preserve the component record.",IF(V86="MODEL_PURPOSE_UNSUPPORTED","Use a validated predictive model or change the score purpose.",IF(V86="INPUTS_NOT_VISIBLE","Decompose and reconstruct the model before use.",IF(V86="EVIDENCE_STATES_NOT_DISCLOSED","Apply “Observed, Inferred and Unresolved Evidence” to every active input.",IF(V86="MISSING_DATA_TREATMENT_UNSAFE","Correct the treatment, obtain evidence or report a bounded range.",IF(V86="CRITICAL_GATE_FAILED_OR_MISSING","Define or resolve the veto, floor or cap before interpreting the total.",IF(V86="GATE_CONTRACT_NOT_DEFINED","Define or resolve the veto, floor or cap before interpreting the total.",IF(V86="COMPENSATION_RULE_UNSAFE","Define or resolve the veto, floor or cap before interpreting the total.",IF(V86="WEIGHT_RATIONALE_MISSING","Run and record the required sensitivity scenarios before acting.",IF(V86="WEIGHT_TOTAL_INVALID","Correct the active denominator and rerun the model.",IF(V86="SENSITIVITY_NOT_TESTED","Run and record the required sensitivity scenarios before acting.",IF(V86="RANKING_UNSTABLE","Treat the result as unstable and resolve the decisive assumptions.",IF(V86="CONTRADICTION_REVIEW_REQUIRED","Apply “How to Handle Contradictory Competitor Evidence” before final interpretation.",IF(V86="REQUIRED_TEXT_MISSING","Replace placeholders with the exact record.",IF(V86="INVALID_CONTROLLED_INPUT","Correct the invalid controlled input.",IF(V86="INVALID_CRITERION_INPUT","Correct the invalid criterion values; then recalculate the model and its active denominator.","")))))))))))))))))</f>
      </c>
      <c r="Z86" s="62" t="str">
        <f>IF(U86="","","SERPIFAI Score Integrity Method v1.0.0")</f>
      </c>
      <c r="AA86" s="85" t="str">
        <f>IF(AND(A86="",B86=""),"",IF(B86="","No",IF(OR(LOWER(TRIM(B86))="n/a",LOWER(TRIM(B86))="na",LOWER(TRIM(B86))="none",LOWER(TRIM(B86))="unknown",LOWER(TRIM(B86))="tbd",LOWER(TRIM(B86))="todo",LOWER(TRIM(B86))="placeholder",LOWER(TRIM(B86))="test",LOWER(TRIM(B86))="xxx",LOWER(TRIM(B86))="xx",LOWER(TRIM(B86))="x",LOWER(TRIM(B86))="-",LOWER(TRIM(B86))="--",LOWER(TRIM(B86))="---",LOWER(TRIM(B86))=".",LOWER(TRIM(B86))="..",LOWER(TRIM(B86))="...",LOWER(TRIM(B86))="?"),"No","Yes")))</f>
      </c>
      <c r="AB86" s="85" t="str">
        <f>IF(AND(A86="",B86=""),"",IF(OR(C86="Describe",C86="Rank",C86="Screen",C86="Prioritise",C86="Trigger review",C86="Allocate resources",C86="Enforce a gate",C86="Estimate probability"),"Yes","No"))</f>
      </c>
      <c r="AC86" s="85" t="str">
        <f>IF(AND(A86="",B86=""),"",IF(OR(E86="Yes",E86="No"),"Yes","No"))</f>
      </c>
      <c r="AD86" s="85" t="str">
        <f>IF(AND(A86="",B86=""),"",IF(OR(F86="Yes",F86="No"),"Yes","No"))</f>
      </c>
      <c r="AE86" s="85" t="str">
        <f>IF(AND(A86="",B86=""),"",IF(OR(G86="Yes",G86="No"),"Yes","No"))</f>
      </c>
      <c r="AF86" s="85" t="str">
        <f>IF(AND(A86="",B86=""),"",IF(OR(H86="Yes",H86="No"),"Yes","No"))</f>
      </c>
      <c r="AG86" s="85" t="str">
        <f>IF(AND(A86="",B86=""),"",IF(ABS(I86-100)&lt;0.0001,"Yes","No"))</f>
      </c>
      <c r="AH86" s="85" t="str">
        <f>IF(AND(A86="",B86=""),"",IF(OR(J86="Yes",J86="No",J86="Not applicable"),"Yes","No"))</f>
      </c>
      <c r="AI86" s="85" t="str">
        <f>IF(AND(A86="",B86=""),"",IF(OR(K86="Yes",K86="No"),"Yes","No"))</f>
      </c>
      <c r="AJ86" s="85" t="str">
        <f>IF(AND(A86="",B86=""),"",IF(OR(L86="Yes",L86="No",L86="Not applicable"),"Yes","No"))</f>
      </c>
      <c r="AK86" s="85" t="str">
        <f>IF(AND(A86="",B86=""),"",IF(OR(M86="Yes",M86="No"),"Yes","No"))</f>
      </c>
      <c r="AL86" s="85" t="str">
        <f>IF(AND(A86="",B86=""),"",IF(OR(N86="Yes",N86="No",N86="Not tested"),"Yes","No"))</f>
      </c>
      <c r="AM86" s="85" t="str">
        <f>IF(AND(A86="",B86=""),"",IF(OR(O86="Yes",O86="No"),"Yes","No"))</f>
      </c>
      <c r="AN86" s="85" t="str">
        <f>IF(AND(A86="",B86=""),"",IF(P86="","No",IF(OR(LOWER(TRIM(P86))="n/a",LOWER(TRIM(P86))="na",LOWER(TRIM(P86))="none",LOWER(TRIM(P86))="unknown",LOWER(TRIM(P86))="tbd",LOWER(TRIM(P86))="todo",LOWER(TRIM(P86))="placeholder",LOWER(TRIM(P86))="test",LOWER(TRIM(P86))="xxx",LOWER(TRIM(P86))="xx",LOWER(TRIM(P86))="x",LOWER(TRIM(P86))="-",LOWER(TRIM(P86))="--",LOWER(TRIM(P86))="---",LOWER(TRIM(P86))=".",LOWER(TRIM(P86))="..",LOWER(TRIM(P86))="...",LOWER(TRIM(P86))="?"),"No","Yes")))</f>
      </c>
      <c r="AO86" s="85" t="str">
        <f>IF(AND(A86="",B86=""),"",IF(Q86="","No",IF(OR(LOWER(TRIM(Q86))="n/a",LOWER(TRIM(Q86))="na",LOWER(TRIM(Q86))="none",LOWER(TRIM(Q86))="unknown",LOWER(TRIM(Q86))="tbd",LOWER(TRIM(Q86))="todo",LOWER(TRIM(Q86))="placeholder",LOWER(TRIM(Q86))="test",LOWER(TRIM(Q86))="xxx",LOWER(TRIM(Q86))="xx",LOWER(TRIM(Q86))="x",LOWER(TRIM(Q86))="-",LOWER(TRIM(Q86))="--",LOWER(TRIM(Q86))="---",LOWER(TRIM(Q86))=".",LOWER(TRIM(Q86))="..",LOWER(TRIM(Q86))="...",LOWER(TRIM(Q86))="?"),"No","Yes")))</f>
      </c>
      <c r="AP86" s="85" t="str">
        <f>IF(AND(A86="",B86=""),"",IF(OR(S86="Approved by the recorded reviewer",S86="Not approved"),"Yes","No"))</f>
      </c>
      <c r="AQ86" s="85" t="str">
        <f>IF(AND(A86="",B86=""),"",IF(K86="Yes","CRITICAL_GATE_FAILED_OR_MISSING",IF(J86="No","GATE_CONTRACT_NOT_DEFINED","COMPENSATION_RULE_UNSAFE")))</f>
      </c>
      <c r="AR86" s="85" t="str">
        <f>IF(AND(A86="",B86=""),"",IF(H86="No","WEIGHT_RATIONALE_MISSING",IF(AG86="No","WEIGHT_TOTAL_INVALID",IF(OR(M86="No",N86="Not tested"),"SENSITIVITY_NOT_TESTED","RANKING_UNSTABLE"))))</f>
      </c>
      <c r="AS86" s="85" t="str">
        <f>IF(AND(A86="",B86=""),"",IF(OR(AB86="No",AC86="No",AD86="No",AE86="No",AF86="No",AH86="No",AI86="No",AJ86="No",AK86="No",AL86="No",AM86="No",AP86="No"),"INVALID_CONTROLLED_INPUT",IF(OR(AA86="No",AN86="No",AO86="No"),"REQUIRED_TEXT_MISSING",IF(C86="Estimate probability","MODEL_PURPOSE_UNSUPPORTED",IF(O86="Yes","CONTRADICTION_REVIEW_REQUIRED",IF(E86="No","INPUTS_NOT_VISIBLE","EVIDENCE_STATES_NOT_DISCLOSED"))))))</f>
      </c>
      <c r="AT86" t="str">
        <f>IF(A86="","",COUNTIFS('Criteria Register'!$A$4:$A$504,A86,'Criteria Register'!$X$4:$X$504,"INVALID_CONTROLLED_INPUT")+COUNTIFS('Criteria Register'!$A$4:$A$504,A86,'Criteria Register'!$N$4:$N$504,"Invalid",'Criteria Register'!$X$4:$X$504,"VALID"))</f>
      </c>
      <c r="AU86" t="str">
        <f>IF(A86="","",COUNTIFS('Criteria Register'!$A$4:$A$504,A86,'Criteria Register'!$P$4:$P$504,"&lt;&gt;None",'Criteria Register'!$R$4:$R$504,"No",'Criteria Register'!$X$4:$X$504,"VALID"))</f>
      </c>
      <c r="AV86" t="str">
        <f>IF(A86="","",COUNTIFS('Criteria Register'!$A$4:$A$504,A86,'Criteria Register'!$S$4:$S$504,"Open",'Criteria Register'!$X$4:$X$504,"VALID"))</f>
      </c>
    </row>
    <row r="87">
      <c r="A87" s="93"/>
      <c r="B87" s="93"/>
      <c r="C87" s="93"/>
      <c r="D87" s="93"/>
      <c r="E87" s="93"/>
      <c r="F87" s="93"/>
      <c r="G87" s="93"/>
      <c r="H87" s="93"/>
      <c r="I87" s="74" t="str">
        <f>IF(A87="","",SUMIFS('Criteria Register'!$I$4:$I$504,'Criteria Register'!$A$4:$A$504,A87,'Criteria Register'!$X$4:$X$504,"VALID",'Criteria Register'!$N$4:$N$504,"&lt;&gt;Not applicable",'Criteria Register'!$N$4:$N$504,"&lt;&gt;Excluded with rationale",'Criteria Register'!$N$4:$N$504,"&lt;&gt;Invalid"))</f>
      </c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62" t="str">
        <f>IF(V87="","",IF(V87="DECOMPOSABLE_BOUNDED","Decomposable and bounded",IF(V87="MODEL_PURPOSE_UNSUPPORTED","Score not decision-ready",IF(V87="INPUTS_NOT_VISIBLE","Score not decision-ready",IF(V87="EVIDENCE_STATES_NOT_DISCLOSED","Score not decision-ready",IF(V87="MISSING_DATA_TREATMENT_UNSAFE","Missing-data treatment unsafe",IF(V87="CRITICAL_GATE_FAILED_OR_MISSING","Critical gate missing",IF(V87="GATE_CONTRACT_NOT_DEFINED","Critical gate missing",IF(V87="COMPENSATION_RULE_UNSAFE","Critical gate missing",IF(V87="WEIGHT_RATIONALE_MISSING","Sensitivity review required",IF(V87="WEIGHT_TOTAL_INVALID","Sensitivity review required",IF(V87="SENSITIVITY_NOT_TESTED","Sensitivity review required",IF(V87="RANKING_UNSTABLE","Sensitivity review required",IF(V87="CONTRADICTION_REVIEW_REQUIRED","Score not decision-ready",IF(V87="REQUIRED_TEXT_MISSING","Score not decision-ready",IF(V87="INVALID_CONTROLLED_INPUT","Score not decision-ready",IF(V87="INVALID_CRITERION_INPUT","Score not decision-ready","")))))))))))))))))</f>
      </c>
      <c r="V87" s="62" t="str">
        <f>IF(AND(A87="",B87=""),"",IF(OR(AB87="No",AC87="No",AD87="No",AE87="No",AF87="No",AH87="No",AI87="No",AJ87="No",AK87="No",AL87="No",AM87="No",AP87="No"),"INVALID_CONTROLLED_INPUT",IF(OR(AA87="No",AN87="No",AO87="No"),"REQUIRED_TEXT_MISSING",IF(AT87&gt;0,"INVALID_CRITERION_INPUT",IF(C87="Estimate probability","MODEL_PURPOSE_UNSUPPORTED",IF(OR(O87="Yes",AV87&gt;0),"CONTRADICTION_REVIEW_REQUIRED",IF(G87="No","MISSING_DATA_TREATMENT_UNSAFE",IF(OR(K87="Yes",AU87&gt;0),"CRITICAL_GATE_FAILED_OR_MISSING",IF(J87="No","GATE_CONTRACT_NOT_DEFINED",IF(L87="Yes","COMPENSATION_RULE_UNSAFE",IF(E87="No","INPUTS_NOT_VISIBLE",IF(F87="No","EVIDENCE_STATES_NOT_DISCLOSED",IF(H87="No","WEIGHT_RATIONALE_MISSING",IF(AG87="No","WEIGHT_TOTAL_INVALID",IF(OR(M87="No",N87="Not tested"),"SENSITIVITY_NOT_TESTED",IF(N87="Yes","RANKING_UNSTABLE","DECOMPOSABLE_BOUNDED"))))))))))))))))</f>
      </c>
      <c r="W87" s="62" t="str">
        <f>IF(V87="","",IF(V87="DECOMPOSABLE_BOUNDED","Use the score as one decision aid with the recorded model version, limitations and reopen condition.",IF(V87="MODEL_PURPOSE_UNSUPPORTED","Describe the model as a score or index unless predictive calibration is separately established.",IF(V87="INPUTS_NOT_VISIBLE","Use the current total only as a prompt for model reconstruction.",IF(V87="EVIDENCE_STATES_NOT_DISCLOSED","Use the current total only as a prompt for model reconstruction.",IF(V87="MISSING_DATA_TREATMENT_UNSAFE","State that the score is incomplete and identify the affected inputs.",IF(V87="CRITICAL_GATE_FAILED_OR_MISSING","Report the total only beside the failed or missing gate.",IF(V87="GATE_CONTRACT_NOT_DEFINED","Report the total only beside the failed or missing gate.",IF(V87="COMPENSATION_RULE_UNSAFE","Report the total only beside the failed or missing gate.",IF(V87="WEIGHT_RATIONALE_MISSING","Describe the baseline result as provisional and disclose the decisive assumptions.",IF(V87="WEIGHT_TOTAL_INVALID","Describe the baseline result as provisional and disclose the decisive assumptions.",IF(V87="SENSITIVITY_NOT_TESTED","Describe the baseline result as provisional and disclose the decisive assumptions.",IF(V87="RANKING_UNSTABLE","Describe the baseline result as provisional and disclose the decisive assumptions.",IF(V87="CONTRADICTION_REVIEW_REQUIRED","Preserve the score as provisional beside the contradiction.",IF(V87="REQUIRED_TEXT_MISSING","Complete the missing record.",IF(V87="INVALID_CONTROLLED_INPUT","Use only the controlled vocabulary.",IF(V87="INVALID_CRITERION_INPUT","Use the register only to identify and correct the invalid criteria.","")))))))))))))))))</f>
      </c>
      <c r="X87" s="62" t="str">
        <f>IF(V87="","",IF(V87="DECOMPOSABLE_BOUNDED","Do not present the total as evidence, certainty, probability or an automatic instruction.",IF(V87="MODEL_PURPOSE_UNSUPPORTED","Do not present the total as the probability of winning, failure or market response.",IF(V87="INPUTS_NOT_VISIBLE","Do not rank, allocate, approve or claim probability from the current score.",IF(V87="EVIDENCE_STATES_NOT_DISCLOSED","Do not rank, allocate, approve or claim probability from the current score.",IF(V87="MISSING_DATA_TREATMENT_UNSAFE","Do not replace missing knowledge with a neutral-looking number.",IF(V87="CRITICAL_GATE_FAILED_OR_MISSING","Do not let the weighted average override the critical condition.",IF(V87="GATE_CONTRACT_NOT_DEFINED","Do not let the weighted average override the critical condition.",IF(V87="COMPENSATION_RULE_UNSAFE","Do not let the weighted average override the critical condition.",IF(V87="WEIGHT_RATIONALE_MISSING","Do not treat the ranking as robust or use extra decimals to imply stability.",IF(V87="WEIGHT_TOTAL_INVALID","Do not treat the ranking as robust or use extra decimals to imply stability.",IF(V87="SENSITIVITY_NOT_TESTED","Do not treat the ranking as robust or use extra decimals to imply stability.",IF(V87="RANKING_UNSTABLE","Do not treat the ranking as robust or use extra decimals to imply stability.",IF(V87="CONTRADICTION_REVIEW_REQUIRED","Do not hide disagreement inside an average.",IF(V87="REQUIRED_TEXT_MISSING","Do not use a score without a meaningful decision, owner and reviewer.",IF(V87="INVALID_CONTROLLED_INPUT","Do not interpret outputs generated from unsupported categories.",IF(V87="INVALID_CRITERION_INPUT","Do not calculate, compare or interpret a model that contains invalid criterion inputs.","")))))))))))))))))</f>
      </c>
      <c r="Y87" s="62" t="str">
        <f>IF(V87="","",IF(V87="DECOMPOSABLE_BOUNDED","Proceed with the bounded interpretation and preserve the component record.",IF(V87="MODEL_PURPOSE_UNSUPPORTED","Use a validated predictive model or change the score purpose.",IF(V87="INPUTS_NOT_VISIBLE","Decompose and reconstruct the model before use.",IF(V87="EVIDENCE_STATES_NOT_DISCLOSED","Apply “Observed, Inferred and Unresolved Evidence” to every active input.",IF(V87="MISSING_DATA_TREATMENT_UNSAFE","Correct the treatment, obtain evidence or report a bounded range.",IF(V87="CRITICAL_GATE_FAILED_OR_MISSING","Define or resolve the veto, floor or cap before interpreting the total.",IF(V87="GATE_CONTRACT_NOT_DEFINED","Define or resolve the veto, floor or cap before interpreting the total.",IF(V87="COMPENSATION_RULE_UNSAFE","Define or resolve the veto, floor or cap before interpreting the total.",IF(V87="WEIGHT_RATIONALE_MISSING","Run and record the required sensitivity scenarios before acting.",IF(V87="WEIGHT_TOTAL_INVALID","Correct the active denominator and rerun the model.",IF(V87="SENSITIVITY_NOT_TESTED","Run and record the required sensitivity scenarios before acting.",IF(V87="RANKING_UNSTABLE","Treat the result as unstable and resolve the decisive assumptions.",IF(V87="CONTRADICTION_REVIEW_REQUIRED","Apply “How to Handle Contradictory Competitor Evidence” before final interpretation.",IF(V87="REQUIRED_TEXT_MISSING","Replace placeholders with the exact record.",IF(V87="INVALID_CONTROLLED_INPUT","Correct the invalid controlled input.",IF(V87="INVALID_CRITERION_INPUT","Correct the invalid criterion values; then recalculate the model and its active denominator.","")))))))))))))))))</f>
      </c>
      <c r="Z87" s="62" t="str">
        <f>IF(U87="","","SERPIFAI Score Integrity Method v1.0.0")</f>
      </c>
      <c r="AA87" s="85" t="str">
        <f>IF(AND(A87="",B87=""),"",IF(B87="","No",IF(OR(LOWER(TRIM(B87))="n/a",LOWER(TRIM(B87))="na",LOWER(TRIM(B87))="none",LOWER(TRIM(B87))="unknown",LOWER(TRIM(B87))="tbd",LOWER(TRIM(B87))="todo",LOWER(TRIM(B87))="placeholder",LOWER(TRIM(B87))="test",LOWER(TRIM(B87))="xxx",LOWER(TRIM(B87))="xx",LOWER(TRIM(B87))="x",LOWER(TRIM(B87))="-",LOWER(TRIM(B87))="--",LOWER(TRIM(B87))="---",LOWER(TRIM(B87))=".",LOWER(TRIM(B87))="..",LOWER(TRIM(B87))="...",LOWER(TRIM(B87))="?"),"No","Yes")))</f>
      </c>
      <c r="AB87" s="85" t="str">
        <f>IF(AND(A87="",B87=""),"",IF(OR(C87="Describe",C87="Rank",C87="Screen",C87="Prioritise",C87="Trigger review",C87="Allocate resources",C87="Enforce a gate",C87="Estimate probability"),"Yes","No"))</f>
      </c>
      <c r="AC87" s="85" t="str">
        <f>IF(AND(A87="",B87=""),"",IF(OR(E87="Yes",E87="No"),"Yes","No"))</f>
      </c>
      <c r="AD87" s="85" t="str">
        <f>IF(AND(A87="",B87=""),"",IF(OR(F87="Yes",F87="No"),"Yes","No"))</f>
      </c>
      <c r="AE87" s="85" t="str">
        <f>IF(AND(A87="",B87=""),"",IF(OR(G87="Yes",G87="No"),"Yes","No"))</f>
      </c>
      <c r="AF87" s="85" t="str">
        <f>IF(AND(A87="",B87=""),"",IF(OR(H87="Yes",H87="No"),"Yes","No"))</f>
      </c>
      <c r="AG87" s="85" t="str">
        <f>IF(AND(A87="",B87=""),"",IF(ABS(I87-100)&lt;0.0001,"Yes","No"))</f>
      </c>
      <c r="AH87" s="85" t="str">
        <f>IF(AND(A87="",B87=""),"",IF(OR(J87="Yes",J87="No",J87="Not applicable"),"Yes","No"))</f>
      </c>
      <c r="AI87" s="85" t="str">
        <f>IF(AND(A87="",B87=""),"",IF(OR(K87="Yes",K87="No"),"Yes","No"))</f>
      </c>
      <c r="AJ87" s="85" t="str">
        <f>IF(AND(A87="",B87=""),"",IF(OR(L87="Yes",L87="No",L87="Not applicable"),"Yes","No"))</f>
      </c>
      <c r="AK87" s="85" t="str">
        <f>IF(AND(A87="",B87=""),"",IF(OR(M87="Yes",M87="No"),"Yes","No"))</f>
      </c>
      <c r="AL87" s="85" t="str">
        <f>IF(AND(A87="",B87=""),"",IF(OR(N87="Yes",N87="No",N87="Not tested"),"Yes","No"))</f>
      </c>
      <c r="AM87" s="85" t="str">
        <f>IF(AND(A87="",B87=""),"",IF(OR(O87="Yes",O87="No"),"Yes","No"))</f>
      </c>
      <c r="AN87" s="85" t="str">
        <f>IF(AND(A87="",B87=""),"",IF(P87="","No",IF(OR(LOWER(TRIM(P87))="n/a",LOWER(TRIM(P87))="na",LOWER(TRIM(P87))="none",LOWER(TRIM(P87))="unknown",LOWER(TRIM(P87))="tbd",LOWER(TRIM(P87))="todo",LOWER(TRIM(P87))="placeholder",LOWER(TRIM(P87))="test",LOWER(TRIM(P87))="xxx",LOWER(TRIM(P87))="xx",LOWER(TRIM(P87))="x",LOWER(TRIM(P87))="-",LOWER(TRIM(P87))="--",LOWER(TRIM(P87))="---",LOWER(TRIM(P87))=".",LOWER(TRIM(P87))="..",LOWER(TRIM(P87))="...",LOWER(TRIM(P87))="?"),"No","Yes")))</f>
      </c>
      <c r="AO87" s="85" t="str">
        <f>IF(AND(A87="",B87=""),"",IF(Q87="","No",IF(OR(LOWER(TRIM(Q87))="n/a",LOWER(TRIM(Q87))="na",LOWER(TRIM(Q87))="none",LOWER(TRIM(Q87))="unknown",LOWER(TRIM(Q87))="tbd",LOWER(TRIM(Q87))="todo",LOWER(TRIM(Q87))="placeholder",LOWER(TRIM(Q87))="test",LOWER(TRIM(Q87))="xxx",LOWER(TRIM(Q87))="xx",LOWER(TRIM(Q87))="x",LOWER(TRIM(Q87))="-",LOWER(TRIM(Q87))="--",LOWER(TRIM(Q87))="---",LOWER(TRIM(Q87))=".",LOWER(TRIM(Q87))="..",LOWER(TRIM(Q87))="...",LOWER(TRIM(Q87))="?"),"No","Yes")))</f>
      </c>
      <c r="AP87" s="85" t="str">
        <f>IF(AND(A87="",B87=""),"",IF(OR(S87="Approved by the recorded reviewer",S87="Not approved"),"Yes","No"))</f>
      </c>
      <c r="AQ87" s="85" t="str">
        <f>IF(AND(A87="",B87=""),"",IF(K87="Yes","CRITICAL_GATE_FAILED_OR_MISSING",IF(J87="No","GATE_CONTRACT_NOT_DEFINED","COMPENSATION_RULE_UNSAFE")))</f>
      </c>
      <c r="AR87" s="85" t="str">
        <f>IF(AND(A87="",B87=""),"",IF(H87="No","WEIGHT_RATIONALE_MISSING",IF(AG87="No","WEIGHT_TOTAL_INVALID",IF(OR(M87="No",N87="Not tested"),"SENSITIVITY_NOT_TESTED","RANKING_UNSTABLE"))))</f>
      </c>
      <c r="AS87" s="85" t="str">
        <f>IF(AND(A87="",B87=""),"",IF(OR(AB87="No",AC87="No",AD87="No",AE87="No",AF87="No",AH87="No",AI87="No",AJ87="No",AK87="No",AL87="No",AM87="No",AP87="No"),"INVALID_CONTROLLED_INPUT",IF(OR(AA87="No",AN87="No",AO87="No"),"REQUIRED_TEXT_MISSING",IF(C87="Estimate probability","MODEL_PURPOSE_UNSUPPORTED",IF(O87="Yes","CONTRADICTION_REVIEW_REQUIRED",IF(E87="No","INPUTS_NOT_VISIBLE","EVIDENCE_STATES_NOT_DISCLOSED"))))))</f>
      </c>
      <c r="AT87" t="str">
        <f>IF(A87="","",COUNTIFS('Criteria Register'!$A$4:$A$504,A87,'Criteria Register'!$X$4:$X$504,"INVALID_CONTROLLED_INPUT")+COUNTIFS('Criteria Register'!$A$4:$A$504,A87,'Criteria Register'!$N$4:$N$504,"Invalid",'Criteria Register'!$X$4:$X$504,"VALID"))</f>
      </c>
      <c r="AU87" t="str">
        <f>IF(A87="","",COUNTIFS('Criteria Register'!$A$4:$A$504,A87,'Criteria Register'!$P$4:$P$504,"&lt;&gt;None",'Criteria Register'!$R$4:$R$504,"No",'Criteria Register'!$X$4:$X$504,"VALID"))</f>
      </c>
      <c r="AV87" t="str">
        <f>IF(A87="","",COUNTIFS('Criteria Register'!$A$4:$A$504,A87,'Criteria Register'!$S$4:$S$504,"Open",'Criteria Register'!$X$4:$X$504,"VALID"))</f>
      </c>
    </row>
    <row r="88">
      <c r="A88" s="93"/>
      <c r="B88" s="93"/>
      <c r="C88" s="93"/>
      <c r="D88" s="93"/>
      <c r="E88" s="93"/>
      <c r="F88" s="93"/>
      <c r="G88" s="93"/>
      <c r="H88" s="93"/>
      <c r="I88" s="74" t="str">
        <f>IF(A88="","",SUMIFS('Criteria Register'!$I$4:$I$504,'Criteria Register'!$A$4:$A$504,A88,'Criteria Register'!$X$4:$X$504,"VALID",'Criteria Register'!$N$4:$N$504,"&lt;&gt;Not applicable",'Criteria Register'!$N$4:$N$504,"&lt;&gt;Excluded with rationale",'Criteria Register'!$N$4:$N$504,"&lt;&gt;Invalid"))</f>
      </c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62" t="str">
        <f>IF(V88="","",IF(V88="DECOMPOSABLE_BOUNDED","Decomposable and bounded",IF(V88="MODEL_PURPOSE_UNSUPPORTED","Score not decision-ready",IF(V88="INPUTS_NOT_VISIBLE","Score not decision-ready",IF(V88="EVIDENCE_STATES_NOT_DISCLOSED","Score not decision-ready",IF(V88="MISSING_DATA_TREATMENT_UNSAFE","Missing-data treatment unsafe",IF(V88="CRITICAL_GATE_FAILED_OR_MISSING","Critical gate missing",IF(V88="GATE_CONTRACT_NOT_DEFINED","Critical gate missing",IF(V88="COMPENSATION_RULE_UNSAFE","Critical gate missing",IF(V88="WEIGHT_RATIONALE_MISSING","Sensitivity review required",IF(V88="WEIGHT_TOTAL_INVALID","Sensitivity review required",IF(V88="SENSITIVITY_NOT_TESTED","Sensitivity review required",IF(V88="RANKING_UNSTABLE","Sensitivity review required",IF(V88="CONTRADICTION_REVIEW_REQUIRED","Score not decision-ready",IF(V88="REQUIRED_TEXT_MISSING","Score not decision-ready",IF(V88="INVALID_CONTROLLED_INPUT","Score not decision-ready",IF(V88="INVALID_CRITERION_INPUT","Score not decision-ready","")))))))))))))))))</f>
      </c>
      <c r="V88" s="62" t="str">
        <f>IF(AND(A88="",B88=""),"",IF(OR(AB88="No",AC88="No",AD88="No",AE88="No",AF88="No",AH88="No",AI88="No",AJ88="No",AK88="No",AL88="No",AM88="No",AP88="No"),"INVALID_CONTROLLED_INPUT",IF(OR(AA88="No",AN88="No",AO88="No"),"REQUIRED_TEXT_MISSING",IF(AT88&gt;0,"INVALID_CRITERION_INPUT",IF(C88="Estimate probability","MODEL_PURPOSE_UNSUPPORTED",IF(OR(O88="Yes",AV88&gt;0),"CONTRADICTION_REVIEW_REQUIRED",IF(G88="No","MISSING_DATA_TREATMENT_UNSAFE",IF(OR(K88="Yes",AU88&gt;0),"CRITICAL_GATE_FAILED_OR_MISSING",IF(J88="No","GATE_CONTRACT_NOT_DEFINED",IF(L88="Yes","COMPENSATION_RULE_UNSAFE",IF(E88="No","INPUTS_NOT_VISIBLE",IF(F88="No","EVIDENCE_STATES_NOT_DISCLOSED",IF(H88="No","WEIGHT_RATIONALE_MISSING",IF(AG88="No","WEIGHT_TOTAL_INVALID",IF(OR(M88="No",N88="Not tested"),"SENSITIVITY_NOT_TESTED",IF(N88="Yes","RANKING_UNSTABLE","DECOMPOSABLE_BOUNDED"))))))))))))))))</f>
      </c>
      <c r="W88" s="62" t="str">
        <f>IF(V88="","",IF(V88="DECOMPOSABLE_BOUNDED","Use the score as one decision aid with the recorded model version, limitations and reopen condition.",IF(V88="MODEL_PURPOSE_UNSUPPORTED","Describe the model as a score or index unless predictive calibration is separately established.",IF(V88="INPUTS_NOT_VISIBLE","Use the current total only as a prompt for model reconstruction.",IF(V88="EVIDENCE_STATES_NOT_DISCLOSED","Use the current total only as a prompt for model reconstruction.",IF(V88="MISSING_DATA_TREATMENT_UNSAFE","State that the score is incomplete and identify the affected inputs.",IF(V88="CRITICAL_GATE_FAILED_OR_MISSING","Report the total only beside the failed or missing gate.",IF(V88="GATE_CONTRACT_NOT_DEFINED","Report the total only beside the failed or missing gate.",IF(V88="COMPENSATION_RULE_UNSAFE","Report the total only beside the failed or missing gate.",IF(V88="WEIGHT_RATIONALE_MISSING","Describe the baseline result as provisional and disclose the decisive assumptions.",IF(V88="WEIGHT_TOTAL_INVALID","Describe the baseline result as provisional and disclose the decisive assumptions.",IF(V88="SENSITIVITY_NOT_TESTED","Describe the baseline result as provisional and disclose the decisive assumptions.",IF(V88="RANKING_UNSTABLE","Describe the baseline result as provisional and disclose the decisive assumptions.",IF(V88="CONTRADICTION_REVIEW_REQUIRED","Preserve the score as provisional beside the contradiction.",IF(V88="REQUIRED_TEXT_MISSING","Complete the missing record.",IF(V88="INVALID_CONTROLLED_INPUT","Use only the controlled vocabulary.",IF(V88="INVALID_CRITERION_INPUT","Use the register only to identify and correct the invalid criteria.","")))))))))))))))))</f>
      </c>
      <c r="X88" s="62" t="str">
        <f>IF(V88="","",IF(V88="DECOMPOSABLE_BOUNDED","Do not present the total as evidence, certainty, probability or an automatic instruction.",IF(V88="MODEL_PURPOSE_UNSUPPORTED","Do not present the total as the probability of winning, failure or market response.",IF(V88="INPUTS_NOT_VISIBLE","Do not rank, allocate, approve or claim probability from the current score.",IF(V88="EVIDENCE_STATES_NOT_DISCLOSED","Do not rank, allocate, approve or claim probability from the current score.",IF(V88="MISSING_DATA_TREATMENT_UNSAFE","Do not replace missing knowledge with a neutral-looking number.",IF(V88="CRITICAL_GATE_FAILED_OR_MISSING","Do not let the weighted average override the critical condition.",IF(V88="GATE_CONTRACT_NOT_DEFINED","Do not let the weighted average override the critical condition.",IF(V88="COMPENSATION_RULE_UNSAFE","Do not let the weighted average override the critical condition.",IF(V88="WEIGHT_RATIONALE_MISSING","Do not treat the ranking as robust or use extra decimals to imply stability.",IF(V88="WEIGHT_TOTAL_INVALID","Do not treat the ranking as robust or use extra decimals to imply stability.",IF(V88="SENSITIVITY_NOT_TESTED","Do not treat the ranking as robust or use extra decimals to imply stability.",IF(V88="RANKING_UNSTABLE","Do not treat the ranking as robust or use extra decimals to imply stability.",IF(V88="CONTRADICTION_REVIEW_REQUIRED","Do not hide disagreement inside an average.",IF(V88="REQUIRED_TEXT_MISSING","Do not use a score without a meaningful decision, owner and reviewer.",IF(V88="INVALID_CONTROLLED_INPUT","Do not interpret outputs generated from unsupported categories.",IF(V88="INVALID_CRITERION_INPUT","Do not calculate, compare or interpret a model that contains invalid criterion inputs.","")))))))))))))))))</f>
      </c>
      <c r="Y88" s="62" t="str">
        <f>IF(V88="","",IF(V88="DECOMPOSABLE_BOUNDED","Proceed with the bounded interpretation and preserve the component record.",IF(V88="MODEL_PURPOSE_UNSUPPORTED","Use a validated predictive model or change the score purpose.",IF(V88="INPUTS_NOT_VISIBLE","Decompose and reconstruct the model before use.",IF(V88="EVIDENCE_STATES_NOT_DISCLOSED","Apply “Observed, Inferred and Unresolved Evidence” to every active input.",IF(V88="MISSING_DATA_TREATMENT_UNSAFE","Correct the treatment, obtain evidence or report a bounded range.",IF(V88="CRITICAL_GATE_FAILED_OR_MISSING","Define or resolve the veto, floor or cap before interpreting the total.",IF(V88="GATE_CONTRACT_NOT_DEFINED","Define or resolve the veto, floor or cap before interpreting the total.",IF(V88="COMPENSATION_RULE_UNSAFE","Define or resolve the veto, floor or cap before interpreting the total.",IF(V88="WEIGHT_RATIONALE_MISSING","Run and record the required sensitivity scenarios before acting.",IF(V88="WEIGHT_TOTAL_INVALID","Correct the active denominator and rerun the model.",IF(V88="SENSITIVITY_NOT_TESTED","Run and record the required sensitivity scenarios before acting.",IF(V88="RANKING_UNSTABLE","Treat the result as unstable and resolve the decisive assumptions.",IF(V88="CONTRADICTION_REVIEW_REQUIRED","Apply “How to Handle Contradictory Competitor Evidence” before final interpretation.",IF(V88="REQUIRED_TEXT_MISSING","Replace placeholders with the exact record.",IF(V88="INVALID_CONTROLLED_INPUT","Correct the invalid controlled input.",IF(V88="INVALID_CRITERION_INPUT","Correct the invalid criterion values; then recalculate the model and its active denominator.","")))))))))))))))))</f>
      </c>
      <c r="Z88" s="62" t="str">
        <f>IF(U88="","","SERPIFAI Score Integrity Method v1.0.0")</f>
      </c>
      <c r="AA88" s="85" t="str">
        <f>IF(AND(A88="",B88=""),"",IF(B88="","No",IF(OR(LOWER(TRIM(B88))="n/a",LOWER(TRIM(B88))="na",LOWER(TRIM(B88))="none",LOWER(TRIM(B88))="unknown",LOWER(TRIM(B88))="tbd",LOWER(TRIM(B88))="todo",LOWER(TRIM(B88))="placeholder",LOWER(TRIM(B88))="test",LOWER(TRIM(B88))="xxx",LOWER(TRIM(B88))="xx",LOWER(TRIM(B88))="x",LOWER(TRIM(B88))="-",LOWER(TRIM(B88))="--",LOWER(TRIM(B88))="---",LOWER(TRIM(B88))=".",LOWER(TRIM(B88))="..",LOWER(TRIM(B88))="...",LOWER(TRIM(B88))="?"),"No","Yes")))</f>
      </c>
      <c r="AB88" s="85" t="str">
        <f>IF(AND(A88="",B88=""),"",IF(OR(C88="Describe",C88="Rank",C88="Screen",C88="Prioritise",C88="Trigger review",C88="Allocate resources",C88="Enforce a gate",C88="Estimate probability"),"Yes","No"))</f>
      </c>
      <c r="AC88" s="85" t="str">
        <f>IF(AND(A88="",B88=""),"",IF(OR(E88="Yes",E88="No"),"Yes","No"))</f>
      </c>
      <c r="AD88" s="85" t="str">
        <f>IF(AND(A88="",B88=""),"",IF(OR(F88="Yes",F88="No"),"Yes","No"))</f>
      </c>
      <c r="AE88" s="85" t="str">
        <f>IF(AND(A88="",B88=""),"",IF(OR(G88="Yes",G88="No"),"Yes","No"))</f>
      </c>
      <c r="AF88" s="85" t="str">
        <f>IF(AND(A88="",B88=""),"",IF(OR(H88="Yes",H88="No"),"Yes","No"))</f>
      </c>
      <c r="AG88" s="85" t="str">
        <f>IF(AND(A88="",B88=""),"",IF(ABS(I88-100)&lt;0.0001,"Yes","No"))</f>
      </c>
      <c r="AH88" s="85" t="str">
        <f>IF(AND(A88="",B88=""),"",IF(OR(J88="Yes",J88="No",J88="Not applicable"),"Yes","No"))</f>
      </c>
      <c r="AI88" s="85" t="str">
        <f>IF(AND(A88="",B88=""),"",IF(OR(K88="Yes",K88="No"),"Yes","No"))</f>
      </c>
      <c r="AJ88" s="85" t="str">
        <f>IF(AND(A88="",B88=""),"",IF(OR(L88="Yes",L88="No",L88="Not applicable"),"Yes","No"))</f>
      </c>
      <c r="AK88" s="85" t="str">
        <f>IF(AND(A88="",B88=""),"",IF(OR(M88="Yes",M88="No"),"Yes","No"))</f>
      </c>
      <c r="AL88" s="85" t="str">
        <f>IF(AND(A88="",B88=""),"",IF(OR(N88="Yes",N88="No",N88="Not tested"),"Yes","No"))</f>
      </c>
      <c r="AM88" s="85" t="str">
        <f>IF(AND(A88="",B88=""),"",IF(OR(O88="Yes",O88="No"),"Yes","No"))</f>
      </c>
      <c r="AN88" s="85" t="str">
        <f>IF(AND(A88="",B88=""),"",IF(P88="","No",IF(OR(LOWER(TRIM(P88))="n/a",LOWER(TRIM(P88))="na",LOWER(TRIM(P88))="none",LOWER(TRIM(P88))="unknown",LOWER(TRIM(P88))="tbd",LOWER(TRIM(P88))="todo",LOWER(TRIM(P88))="placeholder",LOWER(TRIM(P88))="test",LOWER(TRIM(P88))="xxx",LOWER(TRIM(P88))="xx",LOWER(TRIM(P88))="x",LOWER(TRIM(P88))="-",LOWER(TRIM(P88))="--",LOWER(TRIM(P88))="---",LOWER(TRIM(P88))=".",LOWER(TRIM(P88))="..",LOWER(TRIM(P88))="...",LOWER(TRIM(P88))="?"),"No","Yes")))</f>
      </c>
      <c r="AO88" s="85" t="str">
        <f>IF(AND(A88="",B88=""),"",IF(Q88="","No",IF(OR(LOWER(TRIM(Q88))="n/a",LOWER(TRIM(Q88))="na",LOWER(TRIM(Q88))="none",LOWER(TRIM(Q88))="unknown",LOWER(TRIM(Q88))="tbd",LOWER(TRIM(Q88))="todo",LOWER(TRIM(Q88))="placeholder",LOWER(TRIM(Q88))="test",LOWER(TRIM(Q88))="xxx",LOWER(TRIM(Q88))="xx",LOWER(TRIM(Q88))="x",LOWER(TRIM(Q88))="-",LOWER(TRIM(Q88))="--",LOWER(TRIM(Q88))="---",LOWER(TRIM(Q88))=".",LOWER(TRIM(Q88))="..",LOWER(TRIM(Q88))="...",LOWER(TRIM(Q88))="?"),"No","Yes")))</f>
      </c>
      <c r="AP88" s="85" t="str">
        <f>IF(AND(A88="",B88=""),"",IF(OR(S88="Approved by the recorded reviewer",S88="Not approved"),"Yes","No"))</f>
      </c>
      <c r="AQ88" s="85" t="str">
        <f>IF(AND(A88="",B88=""),"",IF(K88="Yes","CRITICAL_GATE_FAILED_OR_MISSING",IF(J88="No","GATE_CONTRACT_NOT_DEFINED","COMPENSATION_RULE_UNSAFE")))</f>
      </c>
      <c r="AR88" s="85" t="str">
        <f>IF(AND(A88="",B88=""),"",IF(H88="No","WEIGHT_RATIONALE_MISSING",IF(AG88="No","WEIGHT_TOTAL_INVALID",IF(OR(M88="No",N88="Not tested"),"SENSITIVITY_NOT_TESTED","RANKING_UNSTABLE"))))</f>
      </c>
      <c r="AS88" s="85" t="str">
        <f>IF(AND(A88="",B88=""),"",IF(OR(AB88="No",AC88="No",AD88="No",AE88="No",AF88="No",AH88="No",AI88="No",AJ88="No",AK88="No",AL88="No",AM88="No",AP88="No"),"INVALID_CONTROLLED_INPUT",IF(OR(AA88="No",AN88="No",AO88="No"),"REQUIRED_TEXT_MISSING",IF(C88="Estimate probability","MODEL_PURPOSE_UNSUPPORTED",IF(O88="Yes","CONTRADICTION_REVIEW_REQUIRED",IF(E88="No","INPUTS_NOT_VISIBLE","EVIDENCE_STATES_NOT_DISCLOSED"))))))</f>
      </c>
      <c r="AT88" t="str">
        <f>IF(A88="","",COUNTIFS('Criteria Register'!$A$4:$A$504,A88,'Criteria Register'!$X$4:$X$504,"INVALID_CONTROLLED_INPUT")+COUNTIFS('Criteria Register'!$A$4:$A$504,A88,'Criteria Register'!$N$4:$N$504,"Invalid",'Criteria Register'!$X$4:$X$504,"VALID"))</f>
      </c>
      <c r="AU88" t="str">
        <f>IF(A88="","",COUNTIFS('Criteria Register'!$A$4:$A$504,A88,'Criteria Register'!$P$4:$P$504,"&lt;&gt;None",'Criteria Register'!$R$4:$R$504,"No",'Criteria Register'!$X$4:$X$504,"VALID"))</f>
      </c>
      <c r="AV88" t="str">
        <f>IF(A88="","",COUNTIFS('Criteria Register'!$A$4:$A$504,A88,'Criteria Register'!$S$4:$S$504,"Open",'Criteria Register'!$X$4:$X$504,"VALID"))</f>
      </c>
    </row>
    <row r="89">
      <c r="A89" s="93"/>
      <c r="B89" s="93"/>
      <c r="C89" s="93"/>
      <c r="D89" s="93"/>
      <c r="E89" s="93"/>
      <c r="F89" s="93"/>
      <c r="G89" s="93"/>
      <c r="H89" s="93"/>
      <c r="I89" s="74" t="str">
        <f>IF(A89="","",SUMIFS('Criteria Register'!$I$4:$I$504,'Criteria Register'!$A$4:$A$504,A89,'Criteria Register'!$X$4:$X$504,"VALID",'Criteria Register'!$N$4:$N$504,"&lt;&gt;Not applicable",'Criteria Register'!$N$4:$N$504,"&lt;&gt;Excluded with rationale",'Criteria Register'!$N$4:$N$504,"&lt;&gt;Invalid"))</f>
      </c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62" t="str">
        <f>IF(V89="","",IF(V89="DECOMPOSABLE_BOUNDED","Decomposable and bounded",IF(V89="MODEL_PURPOSE_UNSUPPORTED","Score not decision-ready",IF(V89="INPUTS_NOT_VISIBLE","Score not decision-ready",IF(V89="EVIDENCE_STATES_NOT_DISCLOSED","Score not decision-ready",IF(V89="MISSING_DATA_TREATMENT_UNSAFE","Missing-data treatment unsafe",IF(V89="CRITICAL_GATE_FAILED_OR_MISSING","Critical gate missing",IF(V89="GATE_CONTRACT_NOT_DEFINED","Critical gate missing",IF(V89="COMPENSATION_RULE_UNSAFE","Critical gate missing",IF(V89="WEIGHT_RATIONALE_MISSING","Sensitivity review required",IF(V89="WEIGHT_TOTAL_INVALID","Sensitivity review required",IF(V89="SENSITIVITY_NOT_TESTED","Sensitivity review required",IF(V89="RANKING_UNSTABLE","Sensitivity review required",IF(V89="CONTRADICTION_REVIEW_REQUIRED","Score not decision-ready",IF(V89="REQUIRED_TEXT_MISSING","Score not decision-ready",IF(V89="INVALID_CONTROLLED_INPUT","Score not decision-ready",IF(V89="INVALID_CRITERION_INPUT","Score not decision-ready","")))))))))))))))))</f>
      </c>
      <c r="V89" s="62" t="str">
        <f>IF(AND(A89="",B89=""),"",IF(OR(AB89="No",AC89="No",AD89="No",AE89="No",AF89="No",AH89="No",AI89="No",AJ89="No",AK89="No",AL89="No",AM89="No",AP89="No"),"INVALID_CONTROLLED_INPUT",IF(OR(AA89="No",AN89="No",AO89="No"),"REQUIRED_TEXT_MISSING",IF(AT89&gt;0,"INVALID_CRITERION_INPUT",IF(C89="Estimate probability","MODEL_PURPOSE_UNSUPPORTED",IF(OR(O89="Yes",AV89&gt;0),"CONTRADICTION_REVIEW_REQUIRED",IF(G89="No","MISSING_DATA_TREATMENT_UNSAFE",IF(OR(K89="Yes",AU89&gt;0),"CRITICAL_GATE_FAILED_OR_MISSING",IF(J89="No","GATE_CONTRACT_NOT_DEFINED",IF(L89="Yes","COMPENSATION_RULE_UNSAFE",IF(E89="No","INPUTS_NOT_VISIBLE",IF(F89="No","EVIDENCE_STATES_NOT_DISCLOSED",IF(H89="No","WEIGHT_RATIONALE_MISSING",IF(AG89="No","WEIGHT_TOTAL_INVALID",IF(OR(M89="No",N89="Not tested"),"SENSITIVITY_NOT_TESTED",IF(N89="Yes","RANKING_UNSTABLE","DECOMPOSABLE_BOUNDED"))))))))))))))))</f>
      </c>
      <c r="W89" s="62" t="str">
        <f>IF(V89="","",IF(V89="DECOMPOSABLE_BOUNDED","Use the score as one decision aid with the recorded model version, limitations and reopen condition.",IF(V89="MODEL_PURPOSE_UNSUPPORTED","Describe the model as a score or index unless predictive calibration is separately established.",IF(V89="INPUTS_NOT_VISIBLE","Use the current total only as a prompt for model reconstruction.",IF(V89="EVIDENCE_STATES_NOT_DISCLOSED","Use the current total only as a prompt for model reconstruction.",IF(V89="MISSING_DATA_TREATMENT_UNSAFE","State that the score is incomplete and identify the affected inputs.",IF(V89="CRITICAL_GATE_FAILED_OR_MISSING","Report the total only beside the failed or missing gate.",IF(V89="GATE_CONTRACT_NOT_DEFINED","Report the total only beside the failed or missing gate.",IF(V89="COMPENSATION_RULE_UNSAFE","Report the total only beside the failed or missing gate.",IF(V89="WEIGHT_RATIONALE_MISSING","Describe the baseline result as provisional and disclose the decisive assumptions.",IF(V89="WEIGHT_TOTAL_INVALID","Describe the baseline result as provisional and disclose the decisive assumptions.",IF(V89="SENSITIVITY_NOT_TESTED","Describe the baseline result as provisional and disclose the decisive assumptions.",IF(V89="RANKING_UNSTABLE","Describe the baseline result as provisional and disclose the decisive assumptions.",IF(V89="CONTRADICTION_REVIEW_REQUIRED","Preserve the score as provisional beside the contradiction.",IF(V89="REQUIRED_TEXT_MISSING","Complete the missing record.",IF(V89="INVALID_CONTROLLED_INPUT","Use only the controlled vocabulary.",IF(V89="INVALID_CRITERION_INPUT","Use the register only to identify and correct the invalid criteria.","")))))))))))))))))</f>
      </c>
      <c r="X89" s="62" t="str">
        <f>IF(V89="","",IF(V89="DECOMPOSABLE_BOUNDED","Do not present the total as evidence, certainty, probability or an automatic instruction.",IF(V89="MODEL_PURPOSE_UNSUPPORTED","Do not present the total as the probability of winning, failure or market response.",IF(V89="INPUTS_NOT_VISIBLE","Do not rank, allocate, approve or claim probability from the current score.",IF(V89="EVIDENCE_STATES_NOT_DISCLOSED","Do not rank, allocate, approve or claim probability from the current score.",IF(V89="MISSING_DATA_TREATMENT_UNSAFE","Do not replace missing knowledge with a neutral-looking number.",IF(V89="CRITICAL_GATE_FAILED_OR_MISSING","Do not let the weighted average override the critical condition.",IF(V89="GATE_CONTRACT_NOT_DEFINED","Do not let the weighted average override the critical condition.",IF(V89="COMPENSATION_RULE_UNSAFE","Do not let the weighted average override the critical condition.",IF(V89="WEIGHT_RATIONALE_MISSING","Do not treat the ranking as robust or use extra decimals to imply stability.",IF(V89="WEIGHT_TOTAL_INVALID","Do not treat the ranking as robust or use extra decimals to imply stability.",IF(V89="SENSITIVITY_NOT_TESTED","Do not treat the ranking as robust or use extra decimals to imply stability.",IF(V89="RANKING_UNSTABLE","Do not treat the ranking as robust or use extra decimals to imply stability.",IF(V89="CONTRADICTION_REVIEW_REQUIRED","Do not hide disagreement inside an average.",IF(V89="REQUIRED_TEXT_MISSING","Do not use a score without a meaningful decision, owner and reviewer.",IF(V89="INVALID_CONTROLLED_INPUT","Do not interpret outputs generated from unsupported categories.",IF(V89="INVALID_CRITERION_INPUT","Do not calculate, compare or interpret a model that contains invalid criterion inputs.","")))))))))))))))))</f>
      </c>
      <c r="Y89" s="62" t="str">
        <f>IF(V89="","",IF(V89="DECOMPOSABLE_BOUNDED","Proceed with the bounded interpretation and preserve the component record.",IF(V89="MODEL_PURPOSE_UNSUPPORTED","Use a validated predictive model or change the score purpose.",IF(V89="INPUTS_NOT_VISIBLE","Decompose and reconstruct the model before use.",IF(V89="EVIDENCE_STATES_NOT_DISCLOSED","Apply “Observed, Inferred and Unresolved Evidence” to every active input.",IF(V89="MISSING_DATA_TREATMENT_UNSAFE","Correct the treatment, obtain evidence or report a bounded range.",IF(V89="CRITICAL_GATE_FAILED_OR_MISSING","Define or resolve the veto, floor or cap before interpreting the total.",IF(V89="GATE_CONTRACT_NOT_DEFINED","Define or resolve the veto, floor or cap before interpreting the total.",IF(V89="COMPENSATION_RULE_UNSAFE","Define or resolve the veto, floor or cap before interpreting the total.",IF(V89="WEIGHT_RATIONALE_MISSING","Run and record the required sensitivity scenarios before acting.",IF(V89="WEIGHT_TOTAL_INVALID","Correct the active denominator and rerun the model.",IF(V89="SENSITIVITY_NOT_TESTED","Run and record the required sensitivity scenarios before acting.",IF(V89="RANKING_UNSTABLE","Treat the result as unstable and resolve the decisive assumptions.",IF(V89="CONTRADICTION_REVIEW_REQUIRED","Apply “How to Handle Contradictory Competitor Evidence” before final interpretation.",IF(V89="REQUIRED_TEXT_MISSING","Replace placeholders with the exact record.",IF(V89="INVALID_CONTROLLED_INPUT","Correct the invalid controlled input.",IF(V89="INVALID_CRITERION_INPUT","Correct the invalid criterion values; then recalculate the model and its active denominator.","")))))))))))))))))</f>
      </c>
      <c r="Z89" s="62" t="str">
        <f>IF(U89="","","SERPIFAI Score Integrity Method v1.0.0")</f>
      </c>
      <c r="AA89" s="85" t="str">
        <f>IF(AND(A89="",B89=""),"",IF(B89="","No",IF(OR(LOWER(TRIM(B89))="n/a",LOWER(TRIM(B89))="na",LOWER(TRIM(B89))="none",LOWER(TRIM(B89))="unknown",LOWER(TRIM(B89))="tbd",LOWER(TRIM(B89))="todo",LOWER(TRIM(B89))="placeholder",LOWER(TRIM(B89))="test",LOWER(TRIM(B89))="xxx",LOWER(TRIM(B89))="xx",LOWER(TRIM(B89))="x",LOWER(TRIM(B89))="-",LOWER(TRIM(B89))="--",LOWER(TRIM(B89))="---",LOWER(TRIM(B89))=".",LOWER(TRIM(B89))="..",LOWER(TRIM(B89))="...",LOWER(TRIM(B89))="?"),"No","Yes")))</f>
      </c>
      <c r="AB89" s="85" t="str">
        <f>IF(AND(A89="",B89=""),"",IF(OR(C89="Describe",C89="Rank",C89="Screen",C89="Prioritise",C89="Trigger review",C89="Allocate resources",C89="Enforce a gate",C89="Estimate probability"),"Yes","No"))</f>
      </c>
      <c r="AC89" s="85" t="str">
        <f>IF(AND(A89="",B89=""),"",IF(OR(E89="Yes",E89="No"),"Yes","No"))</f>
      </c>
      <c r="AD89" s="85" t="str">
        <f>IF(AND(A89="",B89=""),"",IF(OR(F89="Yes",F89="No"),"Yes","No"))</f>
      </c>
      <c r="AE89" s="85" t="str">
        <f>IF(AND(A89="",B89=""),"",IF(OR(G89="Yes",G89="No"),"Yes","No"))</f>
      </c>
      <c r="AF89" s="85" t="str">
        <f>IF(AND(A89="",B89=""),"",IF(OR(H89="Yes",H89="No"),"Yes","No"))</f>
      </c>
      <c r="AG89" s="85" t="str">
        <f>IF(AND(A89="",B89=""),"",IF(ABS(I89-100)&lt;0.0001,"Yes","No"))</f>
      </c>
      <c r="AH89" s="85" t="str">
        <f>IF(AND(A89="",B89=""),"",IF(OR(J89="Yes",J89="No",J89="Not applicable"),"Yes","No"))</f>
      </c>
      <c r="AI89" s="85" t="str">
        <f>IF(AND(A89="",B89=""),"",IF(OR(K89="Yes",K89="No"),"Yes","No"))</f>
      </c>
      <c r="AJ89" s="85" t="str">
        <f>IF(AND(A89="",B89=""),"",IF(OR(L89="Yes",L89="No",L89="Not applicable"),"Yes","No"))</f>
      </c>
      <c r="AK89" s="85" t="str">
        <f>IF(AND(A89="",B89=""),"",IF(OR(M89="Yes",M89="No"),"Yes","No"))</f>
      </c>
      <c r="AL89" s="85" t="str">
        <f>IF(AND(A89="",B89=""),"",IF(OR(N89="Yes",N89="No",N89="Not tested"),"Yes","No"))</f>
      </c>
      <c r="AM89" s="85" t="str">
        <f>IF(AND(A89="",B89=""),"",IF(OR(O89="Yes",O89="No"),"Yes","No"))</f>
      </c>
      <c r="AN89" s="85" t="str">
        <f>IF(AND(A89="",B89=""),"",IF(P89="","No",IF(OR(LOWER(TRIM(P89))="n/a",LOWER(TRIM(P89))="na",LOWER(TRIM(P89))="none",LOWER(TRIM(P89))="unknown",LOWER(TRIM(P89))="tbd",LOWER(TRIM(P89))="todo",LOWER(TRIM(P89))="placeholder",LOWER(TRIM(P89))="test",LOWER(TRIM(P89))="xxx",LOWER(TRIM(P89))="xx",LOWER(TRIM(P89))="x",LOWER(TRIM(P89))="-",LOWER(TRIM(P89))="--",LOWER(TRIM(P89))="---",LOWER(TRIM(P89))=".",LOWER(TRIM(P89))="..",LOWER(TRIM(P89))="...",LOWER(TRIM(P89))="?"),"No","Yes")))</f>
      </c>
      <c r="AO89" s="85" t="str">
        <f>IF(AND(A89="",B89=""),"",IF(Q89="","No",IF(OR(LOWER(TRIM(Q89))="n/a",LOWER(TRIM(Q89))="na",LOWER(TRIM(Q89))="none",LOWER(TRIM(Q89))="unknown",LOWER(TRIM(Q89))="tbd",LOWER(TRIM(Q89))="todo",LOWER(TRIM(Q89))="placeholder",LOWER(TRIM(Q89))="test",LOWER(TRIM(Q89))="xxx",LOWER(TRIM(Q89))="xx",LOWER(TRIM(Q89))="x",LOWER(TRIM(Q89))="-",LOWER(TRIM(Q89))="--",LOWER(TRIM(Q89))="---",LOWER(TRIM(Q89))=".",LOWER(TRIM(Q89))="..",LOWER(TRIM(Q89))="...",LOWER(TRIM(Q89))="?"),"No","Yes")))</f>
      </c>
      <c r="AP89" s="85" t="str">
        <f>IF(AND(A89="",B89=""),"",IF(OR(S89="Approved by the recorded reviewer",S89="Not approved"),"Yes","No"))</f>
      </c>
      <c r="AQ89" s="85" t="str">
        <f>IF(AND(A89="",B89=""),"",IF(K89="Yes","CRITICAL_GATE_FAILED_OR_MISSING",IF(J89="No","GATE_CONTRACT_NOT_DEFINED","COMPENSATION_RULE_UNSAFE")))</f>
      </c>
      <c r="AR89" s="85" t="str">
        <f>IF(AND(A89="",B89=""),"",IF(H89="No","WEIGHT_RATIONALE_MISSING",IF(AG89="No","WEIGHT_TOTAL_INVALID",IF(OR(M89="No",N89="Not tested"),"SENSITIVITY_NOT_TESTED","RANKING_UNSTABLE"))))</f>
      </c>
      <c r="AS89" s="85" t="str">
        <f>IF(AND(A89="",B89=""),"",IF(OR(AB89="No",AC89="No",AD89="No",AE89="No",AF89="No",AH89="No",AI89="No",AJ89="No",AK89="No",AL89="No",AM89="No",AP89="No"),"INVALID_CONTROLLED_INPUT",IF(OR(AA89="No",AN89="No",AO89="No"),"REQUIRED_TEXT_MISSING",IF(C89="Estimate probability","MODEL_PURPOSE_UNSUPPORTED",IF(O89="Yes","CONTRADICTION_REVIEW_REQUIRED",IF(E89="No","INPUTS_NOT_VISIBLE","EVIDENCE_STATES_NOT_DISCLOSED"))))))</f>
      </c>
      <c r="AT89" t="str">
        <f>IF(A89="","",COUNTIFS('Criteria Register'!$A$4:$A$504,A89,'Criteria Register'!$X$4:$X$504,"INVALID_CONTROLLED_INPUT")+COUNTIFS('Criteria Register'!$A$4:$A$504,A89,'Criteria Register'!$N$4:$N$504,"Invalid",'Criteria Register'!$X$4:$X$504,"VALID"))</f>
      </c>
      <c r="AU89" t="str">
        <f>IF(A89="","",COUNTIFS('Criteria Register'!$A$4:$A$504,A89,'Criteria Register'!$P$4:$P$504,"&lt;&gt;None",'Criteria Register'!$R$4:$R$504,"No",'Criteria Register'!$X$4:$X$504,"VALID"))</f>
      </c>
      <c r="AV89" t="str">
        <f>IF(A89="","",COUNTIFS('Criteria Register'!$A$4:$A$504,A89,'Criteria Register'!$S$4:$S$504,"Open",'Criteria Register'!$X$4:$X$504,"VALID"))</f>
      </c>
    </row>
    <row r="90">
      <c r="A90" s="93"/>
      <c r="B90" s="93"/>
      <c r="C90" s="93"/>
      <c r="D90" s="93"/>
      <c r="E90" s="93"/>
      <c r="F90" s="93"/>
      <c r="G90" s="93"/>
      <c r="H90" s="93"/>
      <c r="I90" s="74" t="str">
        <f>IF(A90="","",SUMIFS('Criteria Register'!$I$4:$I$504,'Criteria Register'!$A$4:$A$504,A90,'Criteria Register'!$X$4:$X$504,"VALID",'Criteria Register'!$N$4:$N$504,"&lt;&gt;Not applicable",'Criteria Register'!$N$4:$N$504,"&lt;&gt;Excluded with rationale",'Criteria Register'!$N$4:$N$504,"&lt;&gt;Invalid"))</f>
      </c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62" t="str">
        <f>IF(V90="","",IF(V90="DECOMPOSABLE_BOUNDED","Decomposable and bounded",IF(V90="MODEL_PURPOSE_UNSUPPORTED","Score not decision-ready",IF(V90="INPUTS_NOT_VISIBLE","Score not decision-ready",IF(V90="EVIDENCE_STATES_NOT_DISCLOSED","Score not decision-ready",IF(V90="MISSING_DATA_TREATMENT_UNSAFE","Missing-data treatment unsafe",IF(V90="CRITICAL_GATE_FAILED_OR_MISSING","Critical gate missing",IF(V90="GATE_CONTRACT_NOT_DEFINED","Critical gate missing",IF(V90="COMPENSATION_RULE_UNSAFE","Critical gate missing",IF(V90="WEIGHT_RATIONALE_MISSING","Sensitivity review required",IF(V90="WEIGHT_TOTAL_INVALID","Sensitivity review required",IF(V90="SENSITIVITY_NOT_TESTED","Sensitivity review required",IF(V90="RANKING_UNSTABLE","Sensitivity review required",IF(V90="CONTRADICTION_REVIEW_REQUIRED","Score not decision-ready",IF(V90="REQUIRED_TEXT_MISSING","Score not decision-ready",IF(V90="INVALID_CONTROLLED_INPUT","Score not decision-ready",IF(V90="INVALID_CRITERION_INPUT","Score not decision-ready","")))))))))))))))))</f>
      </c>
      <c r="V90" s="62" t="str">
        <f>IF(AND(A90="",B90=""),"",IF(OR(AB90="No",AC90="No",AD90="No",AE90="No",AF90="No",AH90="No",AI90="No",AJ90="No",AK90="No",AL90="No",AM90="No",AP90="No"),"INVALID_CONTROLLED_INPUT",IF(OR(AA90="No",AN90="No",AO90="No"),"REQUIRED_TEXT_MISSING",IF(AT90&gt;0,"INVALID_CRITERION_INPUT",IF(C90="Estimate probability","MODEL_PURPOSE_UNSUPPORTED",IF(OR(O90="Yes",AV90&gt;0),"CONTRADICTION_REVIEW_REQUIRED",IF(G90="No","MISSING_DATA_TREATMENT_UNSAFE",IF(OR(K90="Yes",AU90&gt;0),"CRITICAL_GATE_FAILED_OR_MISSING",IF(J90="No","GATE_CONTRACT_NOT_DEFINED",IF(L90="Yes","COMPENSATION_RULE_UNSAFE",IF(E90="No","INPUTS_NOT_VISIBLE",IF(F90="No","EVIDENCE_STATES_NOT_DISCLOSED",IF(H90="No","WEIGHT_RATIONALE_MISSING",IF(AG90="No","WEIGHT_TOTAL_INVALID",IF(OR(M90="No",N90="Not tested"),"SENSITIVITY_NOT_TESTED",IF(N90="Yes","RANKING_UNSTABLE","DECOMPOSABLE_BOUNDED"))))))))))))))))</f>
      </c>
      <c r="W90" s="62" t="str">
        <f>IF(V90="","",IF(V90="DECOMPOSABLE_BOUNDED","Use the score as one decision aid with the recorded model version, limitations and reopen condition.",IF(V90="MODEL_PURPOSE_UNSUPPORTED","Describe the model as a score or index unless predictive calibration is separately established.",IF(V90="INPUTS_NOT_VISIBLE","Use the current total only as a prompt for model reconstruction.",IF(V90="EVIDENCE_STATES_NOT_DISCLOSED","Use the current total only as a prompt for model reconstruction.",IF(V90="MISSING_DATA_TREATMENT_UNSAFE","State that the score is incomplete and identify the affected inputs.",IF(V90="CRITICAL_GATE_FAILED_OR_MISSING","Report the total only beside the failed or missing gate.",IF(V90="GATE_CONTRACT_NOT_DEFINED","Report the total only beside the failed or missing gate.",IF(V90="COMPENSATION_RULE_UNSAFE","Report the total only beside the failed or missing gate.",IF(V90="WEIGHT_RATIONALE_MISSING","Describe the baseline result as provisional and disclose the decisive assumptions.",IF(V90="WEIGHT_TOTAL_INVALID","Describe the baseline result as provisional and disclose the decisive assumptions.",IF(V90="SENSITIVITY_NOT_TESTED","Describe the baseline result as provisional and disclose the decisive assumptions.",IF(V90="RANKING_UNSTABLE","Describe the baseline result as provisional and disclose the decisive assumptions.",IF(V90="CONTRADICTION_REVIEW_REQUIRED","Preserve the score as provisional beside the contradiction.",IF(V90="REQUIRED_TEXT_MISSING","Complete the missing record.",IF(V90="INVALID_CONTROLLED_INPUT","Use only the controlled vocabulary.",IF(V90="INVALID_CRITERION_INPUT","Use the register only to identify and correct the invalid criteria.","")))))))))))))))))</f>
      </c>
      <c r="X90" s="62" t="str">
        <f>IF(V90="","",IF(V90="DECOMPOSABLE_BOUNDED","Do not present the total as evidence, certainty, probability or an automatic instruction.",IF(V90="MODEL_PURPOSE_UNSUPPORTED","Do not present the total as the probability of winning, failure or market response.",IF(V90="INPUTS_NOT_VISIBLE","Do not rank, allocate, approve or claim probability from the current score.",IF(V90="EVIDENCE_STATES_NOT_DISCLOSED","Do not rank, allocate, approve or claim probability from the current score.",IF(V90="MISSING_DATA_TREATMENT_UNSAFE","Do not replace missing knowledge with a neutral-looking number.",IF(V90="CRITICAL_GATE_FAILED_OR_MISSING","Do not let the weighted average override the critical condition.",IF(V90="GATE_CONTRACT_NOT_DEFINED","Do not let the weighted average override the critical condition.",IF(V90="COMPENSATION_RULE_UNSAFE","Do not let the weighted average override the critical condition.",IF(V90="WEIGHT_RATIONALE_MISSING","Do not treat the ranking as robust or use extra decimals to imply stability.",IF(V90="WEIGHT_TOTAL_INVALID","Do not treat the ranking as robust or use extra decimals to imply stability.",IF(V90="SENSITIVITY_NOT_TESTED","Do not treat the ranking as robust or use extra decimals to imply stability.",IF(V90="RANKING_UNSTABLE","Do not treat the ranking as robust or use extra decimals to imply stability.",IF(V90="CONTRADICTION_REVIEW_REQUIRED","Do not hide disagreement inside an average.",IF(V90="REQUIRED_TEXT_MISSING","Do not use a score without a meaningful decision, owner and reviewer.",IF(V90="INVALID_CONTROLLED_INPUT","Do not interpret outputs generated from unsupported categories.",IF(V90="INVALID_CRITERION_INPUT","Do not calculate, compare or interpret a model that contains invalid criterion inputs.","")))))))))))))))))</f>
      </c>
      <c r="Y90" s="62" t="str">
        <f>IF(V90="","",IF(V90="DECOMPOSABLE_BOUNDED","Proceed with the bounded interpretation and preserve the component record.",IF(V90="MODEL_PURPOSE_UNSUPPORTED","Use a validated predictive model or change the score purpose.",IF(V90="INPUTS_NOT_VISIBLE","Decompose and reconstruct the model before use.",IF(V90="EVIDENCE_STATES_NOT_DISCLOSED","Apply “Observed, Inferred and Unresolved Evidence” to every active input.",IF(V90="MISSING_DATA_TREATMENT_UNSAFE","Correct the treatment, obtain evidence or report a bounded range.",IF(V90="CRITICAL_GATE_FAILED_OR_MISSING","Define or resolve the veto, floor or cap before interpreting the total.",IF(V90="GATE_CONTRACT_NOT_DEFINED","Define or resolve the veto, floor or cap before interpreting the total.",IF(V90="COMPENSATION_RULE_UNSAFE","Define or resolve the veto, floor or cap before interpreting the total.",IF(V90="WEIGHT_RATIONALE_MISSING","Run and record the required sensitivity scenarios before acting.",IF(V90="WEIGHT_TOTAL_INVALID","Correct the active denominator and rerun the model.",IF(V90="SENSITIVITY_NOT_TESTED","Run and record the required sensitivity scenarios before acting.",IF(V90="RANKING_UNSTABLE","Treat the result as unstable and resolve the decisive assumptions.",IF(V90="CONTRADICTION_REVIEW_REQUIRED","Apply “How to Handle Contradictory Competitor Evidence” before final interpretation.",IF(V90="REQUIRED_TEXT_MISSING","Replace placeholders with the exact record.",IF(V90="INVALID_CONTROLLED_INPUT","Correct the invalid controlled input.",IF(V90="INVALID_CRITERION_INPUT","Correct the invalid criterion values; then recalculate the model and its active denominator.","")))))))))))))))))</f>
      </c>
      <c r="Z90" s="62" t="str">
        <f>IF(U90="","","SERPIFAI Score Integrity Method v1.0.0")</f>
      </c>
      <c r="AA90" s="85" t="str">
        <f>IF(AND(A90="",B90=""),"",IF(B90="","No",IF(OR(LOWER(TRIM(B90))="n/a",LOWER(TRIM(B90))="na",LOWER(TRIM(B90))="none",LOWER(TRIM(B90))="unknown",LOWER(TRIM(B90))="tbd",LOWER(TRIM(B90))="todo",LOWER(TRIM(B90))="placeholder",LOWER(TRIM(B90))="test",LOWER(TRIM(B90))="xxx",LOWER(TRIM(B90))="xx",LOWER(TRIM(B90))="x",LOWER(TRIM(B90))="-",LOWER(TRIM(B90))="--",LOWER(TRIM(B90))="---",LOWER(TRIM(B90))=".",LOWER(TRIM(B90))="..",LOWER(TRIM(B90))="...",LOWER(TRIM(B90))="?"),"No","Yes")))</f>
      </c>
      <c r="AB90" s="85" t="str">
        <f>IF(AND(A90="",B90=""),"",IF(OR(C90="Describe",C90="Rank",C90="Screen",C90="Prioritise",C90="Trigger review",C90="Allocate resources",C90="Enforce a gate",C90="Estimate probability"),"Yes","No"))</f>
      </c>
      <c r="AC90" s="85" t="str">
        <f>IF(AND(A90="",B90=""),"",IF(OR(E90="Yes",E90="No"),"Yes","No"))</f>
      </c>
      <c r="AD90" s="85" t="str">
        <f>IF(AND(A90="",B90=""),"",IF(OR(F90="Yes",F90="No"),"Yes","No"))</f>
      </c>
      <c r="AE90" s="85" t="str">
        <f>IF(AND(A90="",B90=""),"",IF(OR(G90="Yes",G90="No"),"Yes","No"))</f>
      </c>
      <c r="AF90" s="85" t="str">
        <f>IF(AND(A90="",B90=""),"",IF(OR(H90="Yes",H90="No"),"Yes","No"))</f>
      </c>
      <c r="AG90" s="85" t="str">
        <f>IF(AND(A90="",B90=""),"",IF(ABS(I90-100)&lt;0.0001,"Yes","No"))</f>
      </c>
      <c r="AH90" s="85" t="str">
        <f>IF(AND(A90="",B90=""),"",IF(OR(J90="Yes",J90="No",J90="Not applicable"),"Yes","No"))</f>
      </c>
      <c r="AI90" s="85" t="str">
        <f>IF(AND(A90="",B90=""),"",IF(OR(K90="Yes",K90="No"),"Yes","No"))</f>
      </c>
      <c r="AJ90" s="85" t="str">
        <f>IF(AND(A90="",B90=""),"",IF(OR(L90="Yes",L90="No",L90="Not applicable"),"Yes","No"))</f>
      </c>
      <c r="AK90" s="85" t="str">
        <f>IF(AND(A90="",B90=""),"",IF(OR(M90="Yes",M90="No"),"Yes","No"))</f>
      </c>
      <c r="AL90" s="85" t="str">
        <f>IF(AND(A90="",B90=""),"",IF(OR(N90="Yes",N90="No",N90="Not tested"),"Yes","No"))</f>
      </c>
      <c r="AM90" s="85" t="str">
        <f>IF(AND(A90="",B90=""),"",IF(OR(O90="Yes",O90="No"),"Yes","No"))</f>
      </c>
      <c r="AN90" s="85" t="str">
        <f>IF(AND(A90="",B90=""),"",IF(P90="","No",IF(OR(LOWER(TRIM(P90))="n/a",LOWER(TRIM(P90))="na",LOWER(TRIM(P90))="none",LOWER(TRIM(P90))="unknown",LOWER(TRIM(P90))="tbd",LOWER(TRIM(P90))="todo",LOWER(TRIM(P90))="placeholder",LOWER(TRIM(P90))="test",LOWER(TRIM(P90))="xxx",LOWER(TRIM(P90))="xx",LOWER(TRIM(P90))="x",LOWER(TRIM(P90))="-",LOWER(TRIM(P90))="--",LOWER(TRIM(P90))="---",LOWER(TRIM(P90))=".",LOWER(TRIM(P90))="..",LOWER(TRIM(P90))="...",LOWER(TRIM(P90))="?"),"No","Yes")))</f>
      </c>
      <c r="AO90" s="85" t="str">
        <f>IF(AND(A90="",B90=""),"",IF(Q90="","No",IF(OR(LOWER(TRIM(Q90))="n/a",LOWER(TRIM(Q90))="na",LOWER(TRIM(Q90))="none",LOWER(TRIM(Q90))="unknown",LOWER(TRIM(Q90))="tbd",LOWER(TRIM(Q90))="todo",LOWER(TRIM(Q90))="placeholder",LOWER(TRIM(Q90))="test",LOWER(TRIM(Q90))="xxx",LOWER(TRIM(Q90))="xx",LOWER(TRIM(Q90))="x",LOWER(TRIM(Q90))="-",LOWER(TRIM(Q90))="--",LOWER(TRIM(Q90))="---",LOWER(TRIM(Q90))=".",LOWER(TRIM(Q90))="..",LOWER(TRIM(Q90))="...",LOWER(TRIM(Q90))="?"),"No","Yes")))</f>
      </c>
      <c r="AP90" s="85" t="str">
        <f>IF(AND(A90="",B90=""),"",IF(OR(S90="Approved by the recorded reviewer",S90="Not approved"),"Yes","No"))</f>
      </c>
      <c r="AQ90" s="85" t="str">
        <f>IF(AND(A90="",B90=""),"",IF(K90="Yes","CRITICAL_GATE_FAILED_OR_MISSING",IF(J90="No","GATE_CONTRACT_NOT_DEFINED","COMPENSATION_RULE_UNSAFE")))</f>
      </c>
      <c r="AR90" s="85" t="str">
        <f>IF(AND(A90="",B90=""),"",IF(H90="No","WEIGHT_RATIONALE_MISSING",IF(AG90="No","WEIGHT_TOTAL_INVALID",IF(OR(M90="No",N90="Not tested"),"SENSITIVITY_NOT_TESTED","RANKING_UNSTABLE"))))</f>
      </c>
      <c r="AS90" s="85" t="str">
        <f>IF(AND(A90="",B90=""),"",IF(OR(AB90="No",AC90="No",AD90="No",AE90="No",AF90="No",AH90="No",AI90="No",AJ90="No",AK90="No",AL90="No",AM90="No",AP90="No"),"INVALID_CONTROLLED_INPUT",IF(OR(AA90="No",AN90="No",AO90="No"),"REQUIRED_TEXT_MISSING",IF(C90="Estimate probability","MODEL_PURPOSE_UNSUPPORTED",IF(O90="Yes","CONTRADICTION_REVIEW_REQUIRED",IF(E90="No","INPUTS_NOT_VISIBLE","EVIDENCE_STATES_NOT_DISCLOSED"))))))</f>
      </c>
      <c r="AT90" t="str">
        <f>IF(A90="","",COUNTIFS('Criteria Register'!$A$4:$A$504,A90,'Criteria Register'!$X$4:$X$504,"INVALID_CONTROLLED_INPUT")+COUNTIFS('Criteria Register'!$A$4:$A$504,A90,'Criteria Register'!$N$4:$N$504,"Invalid",'Criteria Register'!$X$4:$X$504,"VALID"))</f>
      </c>
      <c r="AU90" t="str">
        <f>IF(A90="","",COUNTIFS('Criteria Register'!$A$4:$A$504,A90,'Criteria Register'!$P$4:$P$504,"&lt;&gt;None",'Criteria Register'!$R$4:$R$504,"No",'Criteria Register'!$X$4:$X$504,"VALID"))</f>
      </c>
      <c r="AV90" t="str">
        <f>IF(A90="","",COUNTIFS('Criteria Register'!$A$4:$A$504,A90,'Criteria Register'!$S$4:$S$504,"Open",'Criteria Register'!$X$4:$X$504,"VALID"))</f>
      </c>
    </row>
    <row r="91">
      <c r="A91" s="93"/>
      <c r="B91" s="93"/>
      <c r="C91" s="93"/>
      <c r="D91" s="93"/>
      <c r="E91" s="93"/>
      <c r="F91" s="93"/>
      <c r="G91" s="93"/>
      <c r="H91" s="93"/>
      <c r="I91" s="74" t="str">
        <f>IF(A91="","",SUMIFS('Criteria Register'!$I$4:$I$504,'Criteria Register'!$A$4:$A$504,A91,'Criteria Register'!$X$4:$X$504,"VALID",'Criteria Register'!$N$4:$N$504,"&lt;&gt;Not applicable",'Criteria Register'!$N$4:$N$504,"&lt;&gt;Excluded with rationale",'Criteria Register'!$N$4:$N$504,"&lt;&gt;Invalid"))</f>
      </c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62" t="str">
        <f>IF(V91="","",IF(V91="DECOMPOSABLE_BOUNDED","Decomposable and bounded",IF(V91="MODEL_PURPOSE_UNSUPPORTED","Score not decision-ready",IF(V91="INPUTS_NOT_VISIBLE","Score not decision-ready",IF(V91="EVIDENCE_STATES_NOT_DISCLOSED","Score not decision-ready",IF(V91="MISSING_DATA_TREATMENT_UNSAFE","Missing-data treatment unsafe",IF(V91="CRITICAL_GATE_FAILED_OR_MISSING","Critical gate missing",IF(V91="GATE_CONTRACT_NOT_DEFINED","Critical gate missing",IF(V91="COMPENSATION_RULE_UNSAFE","Critical gate missing",IF(V91="WEIGHT_RATIONALE_MISSING","Sensitivity review required",IF(V91="WEIGHT_TOTAL_INVALID","Sensitivity review required",IF(V91="SENSITIVITY_NOT_TESTED","Sensitivity review required",IF(V91="RANKING_UNSTABLE","Sensitivity review required",IF(V91="CONTRADICTION_REVIEW_REQUIRED","Score not decision-ready",IF(V91="REQUIRED_TEXT_MISSING","Score not decision-ready",IF(V91="INVALID_CONTROLLED_INPUT","Score not decision-ready",IF(V91="INVALID_CRITERION_INPUT","Score not decision-ready","")))))))))))))))))</f>
      </c>
      <c r="V91" s="62" t="str">
        <f>IF(AND(A91="",B91=""),"",IF(OR(AB91="No",AC91="No",AD91="No",AE91="No",AF91="No",AH91="No",AI91="No",AJ91="No",AK91="No",AL91="No",AM91="No",AP91="No"),"INVALID_CONTROLLED_INPUT",IF(OR(AA91="No",AN91="No",AO91="No"),"REQUIRED_TEXT_MISSING",IF(AT91&gt;0,"INVALID_CRITERION_INPUT",IF(C91="Estimate probability","MODEL_PURPOSE_UNSUPPORTED",IF(OR(O91="Yes",AV91&gt;0),"CONTRADICTION_REVIEW_REQUIRED",IF(G91="No","MISSING_DATA_TREATMENT_UNSAFE",IF(OR(K91="Yes",AU91&gt;0),"CRITICAL_GATE_FAILED_OR_MISSING",IF(J91="No","GATE_CONTRACT_NOT_DEFINED",IF(L91="Yes","COMPENSATION_RULE_UNSAFE",IF(E91="No","INPUTS_NOT_VISIBLE",IF(F91="No","EVIDENCE_STATES_NOT_DISCLOSED",IF(H91="No","WEIGHT_RATIONALE_MISSING",IF(AG91="No","WEIGHT_TOTAL_INVALID",IF(OR(M91="No",N91="Not tested"),"SENSITIVITY_NOT_TESTED",IF(N91="Yes","RANKING_UNSTABLE","DECOMPOSABLE_BOUNDED"))))))))))))))))</f>
      </c>
      <c r="W91" s="62" t="str">
        <f>IF(V91="","",IF(V91="DECOMPOSABLE_BOUNDED","Use the score as one decision aid with the recorded model version, limitations and reopen condition.",IF(V91="MODEL_PURPOSE_UNSUPPORTED","Describe the model as a score or index unless predictive calibration is separately established.",IF(V91="INPUTS_NOT_VISIBLE","Use the current total only as a prompt for model reconstruction.",IF(V91="EVIDENCE_STATES_NOT_DISCLOSED","Use the current total only as a prompt for model reconstruction.",IF(V91="MISSING_DATA_TREATMENT_UNSAFE","State that the score is incomplete and identify the affected inputs.",IF(V91="CRITICAL_GATE_FAILED_OR_MISSING","Report the total only beside the failed or missing gate.",IF(V91="GATE_CONTRACT_NOT_DEFINED","Report the total only beside the failed or missing gate.",IF(V91="COMPENSATION_RULE_UNSAFE","Report the total only beside the failed or missing gate.",IF(V91="WEIGHT_RATIONALE_MISSING","Describe the baseline result as provisional and disclose the decisive assumptions.",IF(V91="WEIGHT_TOTAL_INVALID","Describe the baseline result as provisional and disclose the decisive assumptions.",IF(V91="SENSITIVITY_NOT_TESTED","Describe the baseline result as provisional and disclose the decisive assumptions.",IF(V91="RANKING_UNSTABLE","Describe the baseline result as provisional and disclose the decisive assumptions.",IF(V91="CONTRADICTION_REVIEW_REQUIRED","Preserve the score as provisional beside the contradiction.",IF(V91="REQUIRED_TEXT_MISSING","Complete the missing record.",IF(V91="INVALID_CONTROLLED_INPUT","Use only the controlled vocabulary.",IF(V91="INVALID_CRITERION_INPUT","Use the register only to identify and correct the invalid criteria.","")))))))))))))))))</f>
      </c>
      <c r="X91" s="62" t="str">
        <f>IF(V91="","",IF(V91="DECOMPOSABLE_BOUNDED","Do not present the total as evidence, certainty, probability or an automatic instruction.",IF(V91="MODEL_PURPOSE_UNSUPPORTED","Do not present the total as the probability of winning, failure or market response.",IF(V91="INPUTS_NOT_VISIBLE","Do not rank, allocate, approve or claim probability from the current score.",IF(V91="EVIDENCE_STATES_NOT_DISCLOSED","Do not rank, allocate, approve or claim probability from the current score.",IF(V91="MISSING_DATA_TREATMENT_UNSAFE","Do not replace missing knowledge with a neutral-looking number.",IF(V91="CRITICAL_GATE_FAILED_OR_MISSING","Do not let the weighted average override the critical condition.",IF(V91="GATE_CONTRACT_NOT_DEFINED","Do not let the weighted average override the critical condition.",IF(V91="COMPENSATION_RULE_UNSAFE","Do not let the weighted average override the critical condition.",IF(V91="WEIGHT_RATIONALE_MISSING","Do not treat the ranking as robust or use extra decimals to imply stability.",IF(V91="WEIGHT_TOTAL_INVALID","Do not treat the ranking as robust or use extra decimals to imply stability.",IF(V91="SENSITIVITY_NOT_TESTED","Do not treat the ranking as robust or use extra decimals to imply stability.",IF(V91="RANKING_UNSTABLE","Do not treat the ranking as robust or use extra decimals to imply stability.",IF(V91="CONTRADICTION_REVIEW_REQUIRED","Do not hide disagreement inside an average.",IF(V91="REQUIRED_TEXT_MISSING","Do not use a score without a meaningful decision, owner and reviewer.",IF(V91="INVALID_CONTROLLED_INPUT","Do not interpret outputs generated from unsupported categories.",IF(V91="INVALID_CRITERION_INPUT","Do not calculate, compare or interpret a model that contains invalid criterion inputs.","")))))))))))))))))</f>
      </c>
      <c r="Y91" s="62" t="str">
        <f>IF(V91="","",IF(V91="DECOMPOSABLE_BOUNDED","Proceed with the bounded interpretation and preserve the component record.",IF(V91="MODEL_PURPOSE_UNSUPPORTED","Use a validated predictive model or change the score purpose.",IF(V91="INPUTS_NOT_VISIBLE","Decompose and reconstruct the model before use.",IF(V91="EVIDENCE_STATES_NOT_DISCLOSED","Apply “Observed, Inferred and Unresolved Evidence” to every active input.",IF(V91="MISSING_DATA_TREATMENT_UNSAFE","Correct the treatment, obtain evidence or report a bounded range.",IF(V91="CRITICAL_GATE_FAILED_OR_MISSING","Define or resolve the veto, floor or cap before interpreting the total.",IF(V91="GATE_CONTRACT_NOT_DEFINED","Define or resolve the veto, floor or cap before interpreting the total.",IF(V91="COMPENSATION_RULE_UNSAFE","Define or resolve the veto, floor or cap before interpreting the total.",IF(V91="WEIGHT_RATIONALE_MISSING","Run and record the required sensitivity scenarios before acting.",IF(V91="WEIGHT_TOTAL_INVALID","Correct the active denominator and rerun the model.",IF(V91="SENSITIVITY_NOT_TESTED","Run and record the required sensitivity scenarios before acting.",IF(V91="RANKING_UNSTABLE","Treat the result as unstable and resolve the decisive assumptions.",IF(V91="CONTRADICTION_REVIEW_REQUIRED","Apply “How to Handle Contradictory Competitor Evidence” before final interpretation.",IF(V91="REQUIRED_TEXT_MISSING","Replace placeholders with the exact record.",IF(V91="INVALID_CONTROLLED_INPUT","Correct the invalid controlled input.",IF(V91="INVALID_CRITERION_INPUT","Correct the invalid criterion values; then recalculate the model and its active denominator.","")))))))))))))))))</f>
      </c>
      <c r="Z91" s="62" t="str">
        <f>IF(U91="","","SERPIFAI Score Integrity Method v1.0.0")</f>
      </c>
      <c r="AA91" s="85" t="str">
        <f>IF(AND(A91="",B91=""),"",IF(B91="","No",IF(OR(LOWER(TRIM(B91))="n/a",LOWER(TRIM(B91))="na",LOWER(TRIM(B91))="none",LOWER(TRIM(B91))="unknown",LOWER(TRIM(B91))="tbd",LOWER(TRIM(B91))="todo",LOWER(TRIM(B91))="placeholder",LOWER(TRIM(B91))="test",LOWER(TRIM(B91))="xxx",LOWER(TRIM(B91))="xx",LOWER(TRIM(B91))="x",LOWER(TRIM(B91))="-",LOWER(TRIM(B91))="--",LOWER(TRIM(B91))="---",LOWER(TRIM(B91))=".",LOWER(TRIM(B91))="..",LOWER(TRIM(B91))="...",LOWER(TRIM(B91))="?"),"No","Yes")))</f>
      </c>
      <c r="AB91" s="85" t="str">
        <f>IF(AND(A91="",B91=""),"",IF(OR(C91="Describe",C91="Rank",C91="Screen",C91="Prioritise",C91="Trigger review",C91="Allocate resources",C91="Enforce a gate",C91="Estimate probability"),"Yes","No"))</f>
      </c>
      <c r="AC91" s="85" t="str">
        <f>IF(AND(A91="",B91=""),"",IF(OR(E91="Yes",E91="No"),"Yes","No"))</f>
      </c>
      <c r="AD91" s="85" t="str">
        <f>IF(AND(A91="",B91=""),"",IF(OR(F91="Yes",F91="No"),"Yes","No"))</f>
      </c>
      <c r="AE91" s="85" t="str">
        <f>IF(AND(A91="",B91=""),"",IF(OR(G91="Yes",G91="No"),"Yes","No"))</f>
      </c>
      <c r="AF91" s="85" t="str">
        <f>IF(AND(A91="",B91=""),"",IF(OR(H91="Yes",H91="No"),"Yes","No"))</f>
      </c>
      <c r="AG91" s="85" t="str">
        <f>IF(AND(A91="",B91=""),"",IF(ABS(I91-100)&lt;0.0001,"Yes","No"))</f>
      </c>
      <c r="AH91" s="85" t="str">
        <f>IF(AND(A91="",B91=""),"",IF(OR(J91="Yes",J91="No",J91="Not applicable"),"Yes","No"))</f>
      </c>
      <c r="AI91" s="85" t="str">
        <f>IF(AND(A91="",B91=""),"",IF(OR(K91="Yes",K91="No"),"Yes","No"))</f>
      </c>
      <c r="AJ91" s="85" t="str">
        <f>IF(AND(A91="",B91=""),"",IF(OR(L91="Yes",L91="No",L91="Not applicable"),"Yes","No"))</f>
      </c>
      <c r="AK91" s="85" t="str">
        <f>IF(AND(A91="",B91=""),"",IF(OR(M91="Yes",M91="No"),"Yes","No"))</f>
      </c>
      <c r="AL91" s="85" t="str">
        <f>IF(AND(A91="",B91=""),"",IF(OR(N91="Yes",N91="No",N91="Not tested"),"Yes","No"))</f>
      </c>
      <c r="AM91" s="85" t="str">
        <f>IF(AND(A91="",B91=""),"",IF(OR(O91="Yes",O91="No"),"Yes","No"))</f>
      </c>
      <c r="AN91" s="85" t="str">
        <f>IF(AND(A91="",B91=""),"",IF(P91="","No",IF(OR(LOWER(TRIM(P91))="n/a",LOWER(TRIM(P91))="na",LOWER(TRIM(P91))="none",LOWER(TRIM(P91))="unknown",LOWER(TRIM(P91))="tbd",LOWER(TRIM(P91))="todo",LOWER(TRIM(P91))="placeholder",LOWER(TRIM(P91))="test",LOWER(TRIM(P91))="xxx",LOWER(TRIM(P91))="xx",LOWER(TRIM(P91))="x",LOWER(TRIM(P91))="-",LOWER(TRIM(P91))="--",LOWER(TRIM(P91))="---",LOWER(TRIM(P91))=".",LOWER(TRIM(P91))="..",LOWER(TRIM(P91))="...",LOWER(TRIM(P91))="?"),"No","Yes")))</f>
      </c>
      <c r="AO91" s="85" t="str">
        <f>IF(AND(A91="",B91=""),"",IF(Q91="","No",IF(OR(LOWER(TRIM(Q91))="n/a",LOWER(TRIM(Q91))="na",LOWER(TRIM(Q91))="none",LOWER(TRIM(Q91))="unknown",LOWER(TRIM(Q91))="tbd",LOWER(TRIM(Q91))="todo",LOWER(TRIM(Q91))="placeholder",LOWER(TRIM(Q91))="test",LOWER(TRIM(Q91))="xxx",LOWER(TRIM(Q91))="xx",LOWER(TRIM(Q91))="x",LOWER(TRIM(Q91))="-",LOWER(TRIM(Q91))="--",LOWER(TRIM(Q91))="---",LOWER(TRIM(Q91))=".",LOWER(TRIM(Q91))="..",LOWER(TRIM(Q91))="...",LOWER(TRIM(Q91))="?"),"No","Yes")))</f>
      </c>
      <c r="AP91" s="85" t="str">
        <f>IF(AND(A91="",B91=""),"",IF(OR(S91="Approved by the recorded reviewer",S91="Not approved"),"Yes","No"))</f>
      </c>
      <c r="AQ91" s="85" t="str">
        <f>IF(AND(A91="",B91=""),"",IF(K91="Yes","CRITICAL_GATE_FAILED_OR_MISSING",IF(J91="No","GATE_CONTRACT_NOT_DEFINED","COMPENSATION_RULE_UNSAFE")))</f>
      </c>
      <c r="AR91" s="85" t="str">
        <f>IF(AND(A91="",B91=""),"",IF(H91="No","WEIGHT_RATIONALE_MISSING",IF(AG91="No","WEIGHT_TOTAL_INVALID",IF(OR(M91="No",N91="Not tested"),"SENSITIVITY_NOT_TESTED","RANKING_UNSTABLE"))))</f>
      </c>
      <c r="AS91" s="85" t="str">
        <f>IF(AND(A91="",B91=""),"",IF(OR(AB91="No",AC91="No",AD91="No",AE91="No",AF91="No",AH91="No",AI91="No",AJ91="No",AK91="No",AL91="No",AM91="No",AP91="No"),"INVALID_CONTROLLED_INPUT",IF(OR(AA91="No",AN91="No",AO91="No"),"REQUIRED_TEXT_MISSING",IF(C91="Estimate probability","MODEL_PURPOSE_UNSUPPORTED",IF(O91="Yes","CONTRADICTION_REVIEW_REQUIRED",IF(E91="No","INPUTS_NOT_VISIBLE","EVIDENCE_STATES_NOT_DISCLOSED"))))))</f>
      </c>
      <c r="AT91" t="str">
        <f>IF(A91="","",COUNTIFS('Criteria Register'!$A$4:$A$504,A91,'Criteria Register'!$X$4:$X$504,"INVALID_CONTROLLED_INPUT")+COUNTIFS('Criteria Register'!$A$4:$A$504,A91,'Criteria Register'!$N$4:$N$504,"Invalid",'Criteria Register'!$X$4:$X$504,"VALID"))</f>
      </c>
      <c r="AU91" t="str">
        <f>IF(A91="","",COUNTIFS('Criteria Register'!$A$4:$A$504,A91,'Criteria Register'!$P$4:$P$504,"&lt;&gt;None",'Criteria Register'!$R$4:$R$504,"No",'Criteria Register'!$X$4:$X$504,"VALID"))</f>
      </c>
      <c r="AV91" t="str">
        <f>IF(A91="","",COUNTIFS('Criteria Register'!$A$4:$A$504,A91,'Criteria Register'!$S$4:$S$504,"Open",'Criteria Register'!$X$4:$X$504,"VALID"))</f>
      </c>
    </row>
    <row r="92">
      <c r="A92" s="93"/>
      <c r="B92" s="93"/>
      <c r="C92" s="93"/>
      <c r="D92" s="93"/>
      <c r="E92" s="93"/>
      <c r="F92" s="93"/>
      <c r="G92" s="93"/>
      <c r="H92" s="93"/>
      <c r="I92" s="74" t="str">
        <f>IF(A92="","",SUMIFS('Criteria Register'!$I$4:$I$504,'Criteria Register'!$A$4:$A$504,A92,'Criteria Register'!$X$4:$X$504,"VALID",'Criteria Register'!$N$4:$N$504,"&lt;&gt;Not applicable",'Criteria Register'!$N$4:$N$504,"&lt;&gt;Excluded with rationale",'Criteria Register'!$N$4:$N$504,"&lt;&gt;Invalid"))</f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62" t="str">
        <f>IF(V92="","",IF(V92="DECOMPOSABLE_BOUNDED","Decomposable and bounded",IF(V92="MODEL_PURPOSE_UNSUPPORTED","Score not decision-ready",IF(V92="INPUTS_NOT_VISIBLE","Score not decision-ready",IF(V92="EVIDENCE_STATES_NOT_DISCLOSED","Score not decision-ready",IF(V92="MISSING_DATA_TREATMENT_UNSAFE","Missing-data treatment unsafe",IF(V92="CRITICAL_GATE_FAILED_OR_MISSING","Critical gate missing",IF(V92="GATE_CONTRACT_NOT_DEFINED","Critical gate missing",IF(V92="COMPENSATION_RULE_UNSAFE","Critical gate missing",IF(V92="WEIGHT_RATIONALE_MISSING","Sensitivity review required",IF(V92="WEIGHT_TOTAL_INVALID","Sensitivity review required",IF(V92="SENSITIVITY_NOT_TESTED","Sensitivity review required",IF(V92="RANKING_UNSTABLE","Sensitivity review required",IF(V92="CONTRADICTION_REVIEW_REQUIRED","Score not decision-ready",IF(V92="REQUIRED_TEXT_MISSING","Score not decision-ready",IF(V92="INVALID_CONTROLLED_INPUT","Score not decision-ready",IF(V92="INVALID_CRITERION_INPUT","Score not decision-ready","")))))))))))))))))</f>
      </c>
      <c r="V92" s="62" t="str">
        <f>IF(AND(A92="",B92=""),"",IF(OR(AB92="No",AC92="No",AD92="No",AE92="No",AF92="No",AH92="No",AI92="No",AJ92="No",AK92="No",AL92="No",AM92="No",AP92="No"),"INVALID_CONTROLLED_INPUT",IF(OR(AA92="No",AN92="No",AO92="No"),"REQUIRED_TEXT_MISSING",IF(AT92&gt;0,"INVALID_CRITERION_INPUT",IF(C92="Estimate probability","MODEL_PURPOSE_UNSUPPORTED",IF(OR(O92="Yes",AV92&gt;0),"CONTRADICTION_REVIEW_REQUIRED",IF(G92="No","MISSING_DATA_TREATMENT_UNSAFE",IF(OR(K92="Yes",AU92&gt;0),"CRITICAL_GATE_FAILED_OR_MISSING",IF(J92="No","GATE_CONTRACT_NOT_DEFINED",IF(L92="Yes","COMPENSATION_RULE_UNSAFE",IF(E92="No","INPUTS_NOT_VISIBLE",IF(F92="No","EVIDENCE_STATES_NOT_DISCLOSED",IF(H92="No","WEIGHT_RATIONALE_MISSING",IF(AG92="No","WEIGHT_TOTAL_INVALID",IF(OR(M92="No",N92="Not tested"),"SENSITIVITY_NOT_TESTED",IF(N92="Yes","RANKING_UNSTABLE","DECOMPOSABLE_BOUNDED"))))))))))))))))</f>
      </c>
      <c r="W92" s="62" t="str">
        <f>IF(V92="","",IF(V92="DECOMPOSABLE_BOUNDED","Use the score as one decision aid with the recorded model version, limitations and reopen condition.",IF(V92="MODEL_PURPOSE_UNSUPPORTED","Describe the model as a score or index unless predictive calibration is separately established.",IF(V92="INPUTS_NOT_VISIBLE","Use the current total only as a prompt for model reconstruction.",IF(V92="EVIDENCE_STATES_NOT_DISCLOSED","Use the current total only as a prompt for model reconstruction.",IF(V92="MISSING_DATA_TREATMENT_UNSAFE","State that the score is incomplete and identify the affected inputs.",IF(V92="CRITICAL_GATE_FAILED_OR_MISSING","Report the total only beside the failed or missing gate.",IF(V92="GATE_CONTRACT_NOT_DEFINED","Report the total only beside the failed or missing gate.",IF(V92="COMPENSATION_RULE_UNSAFE","Report the total only beside the failed or missing gate.",IF(V92="WEIGHT_RATIONALE_MISSING","Describe the baseline result as provisional and disclose the decisive assumptions.",IF(V92="WEIGHT_TOTAL_INVALID","Describe the baseline result as provisional and disclose the decisive assumptions.",IF(V92="SENSITIVITY_NOT_TESTED","Describe the baseline result as provisional and disclose the decisive assumptions.",IF(V92="RANKING_UNSTABLE","Describe the baseline result as provisional and disclose the decisive assumptions.",IF(V92="CONTRADICTION_REVIEW_REQUIRED","Preserve the score as provisional beside the contradiction.",IF(V92="REQUIRED_TEXT_MISSING","Complete the missing record.",IF(V92="INVALID_CONTROLLED_INPUT","Use only the controlled vocabulary.",IF(V92="INVALID_CRITERION_INPUT","Use the register only to identify and correct the invalid criteria.","")))))))))))))))))</f>
      </c>
      <c r="X92" s="62" t="str">
        <f>IF(V92="","",IF(V92="DECOMPOSABLE_BOUNDED","Do not present the total as evidence, certainty, probability or an automatic instruction.",IF(V92="MODEL_PURPOSE_UNSUPPORTED","Do not present the total as the probability of winning, failure or market response.",IF(V92="INPUTS_NOT_VISIBLE","Do not rank, allocate, approve or claim probability from the current score.",IF(V92="EVIDENCE_STATES_NOT_DISCLOSED","Do not rank, allocate, approve or claim probability from the current score.",IF(V92="MISSING_DATA_TREATMENT_UNSAFE","Do not replace missing knowledge with a neutral-looking number.",IF(V92="CRITICAL_GATE_FAILED_OR_MISSING","Do not let the weighted average override the critical condition.",IF(V92="GATE_CONTRACT_NOT_DEFINED","Do not let the weighted average override the critical condition.",IF(V92="COMPENSATION_RULE_UNSAFE","Do not let the weighted average override the critical condition.",IF(V92="WEIGHT_RATIONALE_MISSING","Do not treat the ranking as robust or use extra decimals to imply stability.",IF(V92="WEIGHT_TOTAL_INVALID","Do not treat the ranking as robust or use extra decimals to imply stability.",IF(V92="SENSITIVITY_NOT_TESTED","Do not treat the ranking as robust or use extra decimals to imply stability.",IF(V92="RANKING_UNSTABLE","Do not treat the ranking as robust or use extra decimals to imply stability.",IF(V92="CONTRADICTION_REVIEW_REQUIRED","Do not hide disagreement inside an average.",IF(V92="REQUIRED_TEXT_MISSING","Do not use a score without a meaningful decision, owner and reviewer.",IF(V92="INVALID_CONTROLLED_INPUT","Do not interpret outputs generated from unsupported categories.",IF(V92="INVALID_CRITERION_INPUT","Do not calculate, compare or interpret a model that contains invalid criterion inputs.","")))))))))))))))))</f>
      </c>
      <c r="Y92" s="62" t="str">
        <f>IF(V92="","",IF(V92="DECOMPOSABLE_BOUNDED","Proceed with the bounded interpretation and preserve the component record.",IF(V92="MODEL_PURPOSE_UNSUPPORTED","Use a validated predictive model or change the score purpose.",IF(V92="INPUTS_NOT_VISIBLE","Decompose and reconstruct the model before use.",IF(V92="EVIDENCE_STATES_NOT_DISCLOSED","Apply “Observed, Inferred and Unresolved Evidence” to every active input.",IF(V92="MISSING_DATA_TREATMENT_UNSAFE","Correct the treatment, obtain evidence or report a bounded range.",IF(V92="CRITICAL_GATE_FAILED_OR_MISSING","Define or resolve the veto, floor or cap before interpreting the total.",IF(V92="GATE_CONTRACT_NOT_DEFINED","Define or resolve the veto, floor or cap before interpreting the total.",IF(V92="COMPENSATION_RULE_UNSAFE","Define or resolve the veto, floor or cap before interpreting the total.",IF(V92="WEIGHT_RATIONALE_MISSING","Run and record the required sensitivity scenarios before acting.",IF(V92="WEIGHT_TOTAL_INVALID","Correct the active denominator and rerun the model.",IF(V92="SENSITIVITY_NOT_TESTED","Run and record the required sensitivity scenarios before acting.",IF(V92="RANKING_UNSTABLE","Treat the result as unstable and resolve the decisive assumptions.",IF(V92="CONTRADICTION_REVIEW_REQUIRED","Apply “How to Handle Contradictory Competitor Evidence” before final interpretation.",IF(V92="REQUIRED_TEXT_MISSING","Replace placeholders with the exact record.",IF(V92="INVALID_CONTROLLED_INPUT","Correct the invalid controlled input.",IF(V92="INVALID_CRITERION_INPUT","Correct the invalid criterion values; then recalculate the model and its active denominator.","")))))))))))))))))</f>
      </c>
      <c r="Z92" s="62" t="str">
        <f>IF(U92="","","SERPIFAI Score Integrity Method v1.0.0")</f>
      </c>
      <c r="AA92" s="85" t="str">
        <f>IF(AND(A92="",B92=""),"",IF(B92="","No",IF(OR(LOWER(TRIM(B92))="n/a",LOWER(TRIM(B92))="na",LOWER(TRIM(B92))="none",LOWER(TRIM(B92))="unknown",LOWER(TRIM(B92))="tbd",LOWER(TRIM(B92))="todo",LOWER(TRIM(B92))="placeholder",LOWER(TRIM(B92))="test",LOWER(TRIM(B92))="xxx",LOWER(TRIM(B92))="xx",LOWER(TRIM(B92))="x",LOWER(TRIM(B92))="-",LOWER(TRIM(B92))="--",LOWER(TRIM(B92))="---",LOWER(TRIM(B92))=".",LOWER(TRIM(B92))="..",LOWER(TRIM(B92))="...",LOWER(TRIM(B92))="?"),"No","Yes")))</f>
      </c>
      <c r="AB92" s="85" t="str">
        <f>IF(AND(A92="",B92=""),"",IF(OR(C92="Describe",C92="Rank",C92="Screen",C92="Prioritise",C92="Trigger review",C92="Allocate resources",C92="Enforce a gate",C92="Estimate probability"),"Yes","No"))</f>
      </c>
      <c r="AC92" s="85" t="str">
        <f>IF(AND(A92="",B92=""),"",IF(OR(E92="Yes",E92="No"),"Yes","No"))</f>
      </c>
      <c r="AD92" s="85" t="str">
        <f>IF(AND(A92="",B92=""),"",IF(OR(F92="Yes",F92="No"),"Yes","No"))</f>
      </c>
      <c r="AE92" s="85" t="str">
        <f>IF(AND(A92="",B92=""),"",IF(OR(G92="Yes",G92="No"),"Yes","No"))</f>
      </c>
      <c r="AF92" s="85" t="str">
        <f>IF(AND(A92="",B92=""),"",IF(OR(H92="Yes",H92="No"),"Yes","No"))</f>
      </c>
      <c r="AG92" s="85" t="str">
        <f>IF(AND(A92="",B92=""),"",IF(ABS(I92-100)&lt;0.0001,"Yes","No"))</f>
      </c>
      <c r="AH92" s="85" t="str">
        <f>IF(AND(A92="",B92=""),"",IF(OR(J92="Yes",J92="No",J92="Not applicable"),"Yes","No"))</f>
      </c>
      <c r="AI92" s="85" t="str">
        <f>IF(AND(A92="",B92=""),"",IF(OR(K92="Yes",K92="No"),"Yes","No"))</f>
      </c>
      <c r="AJ92" s="85" t="str">
        <f>IF(AND(A92="",B92=""),"",IF(OR(L92="Yes",L92="No",L92="Not applicable"),"Yes","No"))</f>
      </c>
      <c r="AK92" s="85" t="str">
        <f>IF(AND(A92="",B92=""),"",IF(OR(M92="Yes",M92="No"),"Yes","No"))</f>
      </c>
      <c r="AL92" s="85" t="str">
        <f>IF(AND(A92="",B92=""),"",IF(OR(N92="Yes",N92="No",N92="Not tested"),"Yes","No"))</f>
      </c>
      <c r="AM92" s="85" t="str">
        <f>IF(AND(A92="",B92=""),"",IF(OR(O92="Yes",O92="No"),"Yes","No"))</f>
      </c>
      <c r="AN92" s="85" t="str">
        <f>IF(AND(A92="",B92=""),"",IF(P92="","No",IF(OR(LOWER(TRIM(P92))="n/a",LOWER(TRIM(P92))="na",LOWER(TRIM(P92))="none",LOWER(TRIM(P92))="unknown",LOWER(TRIM(P92))="tbd",LOWER(TRIM(P92))="todo",LOWER(TRIM(P92))="placeholder",LOWER(TRIM(P92))="test",LOWER(TRIM(P92))="xxx",LOWER(TRIM(P92))="xx",LOWER(TRIM(P92))="x",LOWER(TRIM(P92))="-",LOWER(TRIM(P92))="--",LOWER(TRIM(P92))="---",LOWER(TRIM(P92))=".",LOWER(TRIM(P92))="..",LOWER(TRIM(P92))="...",LOWER(TRIM(P92))="?"),"No","Yes")))</f>
      </c>
      <c r="AO92" s="85" t="str">
        <f>IF(AND(A92="",B92=""),"",IF(Q92="","No",IF(OR(LOWER(TRIM(Q92))="n/a",LOWER(TRIM(Q92))="na",LOWER(TRIM(Q92))="none",LOWER(TRIM(Q92))="unknown",LOWER(TRIM(Q92))="tbd",LOWER(TRIM(Q92))="todo",LOWER(TRIM(Q92))="placeholder",LOWER(TRIM(Q92))="test",LOWER(TRIM(Q92))="xxx",LOWER(TRIM(Q92))="xx",LOWER(TRIM(Q92))="x",LOWER(TRIM(Q92))="-",LOWER(TRIM(Q92))="--",LOWER(TRIM(Q92))="---",LOWER(TRIM(Q92))=".",LOWER(TRIM(Q92))="..",LOWER(TRIM(Q92))="...",LOWER(TRIM(Q92))="?"),"No","Yes")))</f>
      </c>
      <c r="AP92" s="85" t="str">
        <f>IF(AND(A92="",B92=""),"",IF(OR(S92="Approved by the recorded reviewer",S92="Not approved"),"Yes","No"))</f>
      </c>
      <c r="AQ92" s="85" t="str">
        <f>IF(AND(A92="",B92=""),"",IF(K92="Yes","CRITICAL_GATE_FAILED_OR_MISSING",IF(J92="No","GATE_CONTRACT_NOT_DEFINED","COMPENSATION_RULE_UNSAFE")))</f>
      </c>
      <c r="AR92" s="85" t="str">
        <f>IF(AND(A92="",B92=""),"",IF(H92="No","WEIGHT_RATIONALE_MISSING",IF(AG92="No","WEIGHT_TOTAL_INVALID",IF(OR(M92="No",N92="Not tested"),"SENSITIVITY_NOT_TESTED","RANKING_UNSTABLE"))))</f>
      </c>
      <c r="AS92" s="85" t="str">
        <f>IF(AND(A92="",B92=""),"",IF(OR(AB92="No",AC92="No",AD92="No",AE92="No",AF92="No",AH92="No",AI92="No",AJ92="No",AK92="No",AL92="No",AM92="No",AP92="No"),"INVALID_CONTROLLED_INPUT",IF(OR(AA92="No",AN92="No",AO92="No"),"REQUIRED_TEXT_MISSING",IF(C92="Estimate probability","MODEL_PURPOSE_UNSUPPORTED",IF(O92="Yes","CONTRADICTION_REVIEW_REQUIRED",IF(E92="No","INPUTS_NOT_VISIBLE","EVIDENCE_STATES_NOT_DISCLOSED"))))))</f>
      </c>
      <c r="AT92" t="str">
        <f>IF(A92="","",COUNTIFS('Criteria Register'!$A$4:$A$504,A92,'Criteria Register'!$X$4:$X$504,"INVALID_CONTROLLED_INPUT")+COUNTIFS('Criteria Register'!$A$4:$A$504,A92,'Criteria Register'!$N$4:$N$504,"Invalid",'Criteria Register'!$X$4:$X$504,"VALID"))</f>
      </c>
      <c r="AU92" t="str">
        <f>IF(A92="","",COUNTIFS('Criteria Register'!$A$4:$A$504,A92,'Criteria Register'!$P$4:$P$504,"&lt;&gt;None",'Criteria Register'!$R$4:$R$504,"No",'Criteria Register'!$X$4:$X$504,"VALID"))</f>
      </c>
      <c r="AV92" t="str">
        <f>IF(A92="","",COUNTIFS('Criteria Register'!$A$4:$A$504,A92,'Criteria Register'!$S$4:$S$504,"Open",'Criteria Register'!$X$4:$X$504,"VALID"))</f>
      </c>
    </row>
    <row r="93">
      <c r="A93" s="93"/>
      <c r="B93" s="93"/>
      <c r="C93" s="93"/>
      <c r="D93" s="93"/>
      <c r="E93" s="93"/>
      <c r="F93" s="93"/>
      <c r="G93" s="93"/>
      <c r="H93" s="93"/>
      <c r="I93" s="74" t="str">
        <f>IF(A93="","",SUMIFS('Criteria Register'!$I$4:$I$504,'Criteria Register'!$A$4:$A$504,A93,'Criteria Register'!$X$4:$X$504,"VALID",'Criteria Register'!$N$4:$N$504,"&lt;&gt;Not applicable",'Criteria Register'!$N$4:$N$504,"&lt;&gt;Excluded with rationale",'Criteria Register'!$N$4:$N$504,"&lt;&gt;Invalid"))</f>
      </c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62" t="str">
        <f>IF(V93="","",IF(V93="DECOMPOSABLE_BOUNDED","Decomposable and bounded",IF(V93="MODEL_PURPOSE_UNSUPPORTED","Score not decision-ready",IF(V93="INPUTS_NOT_VISIBLE","Score not decision-ready",IF(V93="EVIDENCE_STATES_NOT_DISCLOSED","Score not decision-ready",IF(V93="MISSING_DATA_TREATMENT_UNSAFE","Missing-data treatment unsafe",IF(V93="CRITICAL_GATE_FAILED_OR_MISSING","Critical gate missing",IF(V93="GATE_CONTRACT_NOT_DEFINED","Critical gate missing",IF(V93="COMPENSATION_RULE_UNSAFE","Critical gate missing",IF(V93="WEIGHT_RATIONALE_MISSING","Sensitivity review required",IF(V93="WEIGHT_TOTAL_INVALID","Sensitivity review required",IF(V93="SENSITIVITY_NOT_TESTED","Sensitivity review required",IF(V93="RANKING_UNSTABLE","Sensitivity review required",IF(V93="CONTRADICTION_REVIEW_REQUIRED","Score not decision-ready",IF(V93="REQUIRED_TEXT_MISSING","Score not decision-ready",IF(V93="INVALID_CONTROLLED_INPUT","Score not decision-ready",IF(V93="INVALID_CRITERION_INPUT","Score not decision-ready","")))))))))))))))))</f>
      </c>
      <c r="V93" s="62" t="str">
        <f>IF(AND(A93="",B93=""),"",IF(OR(AB93="No",AC93="No",AD93="No",AE93="No",AF93="No",AH93="No",AI93="No",AJ93="No",AK93="No",AL93="No",AM93="No",AP93="No"),"INVALID_CONTROLLED_INPUT",IF(OR(AA93="No",AN93="No",AO93="No"),"REQUIRED_TEXT_MISSING",IF(AT93&gt;0,"INVALID_CRITERION_INPUT",IF(C93="Estimate probability","MODEL_PURPOSE_UNSUPPORTED",IF(OR(O93="Yes",AV93&gt;0),"CONTRADICTION_REVIEW_REQUIRED",IF(G93="No","MISSING_DATA_TREATMENT_UNSAFE",IF(OR(K93="Yes",AU93&gt;0),"CRITICAL_GATE_FAILED_OR_MISSING",IF(J93="No","GATE_CONTRACT_NOT_DEFINED",IF(L93="Yes","COMPENSATION_RULE_UNSAFE",IF(E93="No","INPUTS_NOT_VISIBLE",IF(F93="No","EVIDENCE_STATES_NOT_DISCLOSED",IF(H93="No","WEIGHT_RATIONALE_MISSING",IF(AG93="No","WEIGHT_TOTAL_INVALID",IF(OR(M93="No",N93="Not tested"),"SENSITIVITY_NOT_TESTED",IF(N93="Yes","RANKING_UNSTABLE","DECOMPOSABLE_BOUNDED"))))))))))))))))</f>
      </c>
      <c r="W93" s="62" t="str">
        <f>IF(V93="","",IF(V93="DECOMPOSABLE_BOUNDED","Use the score as one decision aid with the recorded model version, limitations and reopen condition.",IF(V93="MODEL_PURPOSE_UNSUPPORTED","Describe the model as a score or index unless predictive calibration is separately established.",IF(V93="INPUTS_NOT_VISIBLE","Use the current total only as a prompt for model reconstruction.",IF(V93="EVIDENCE_STATES_NOT_DISCLOSED","Use the current total only as a prompt for model reconstruction.",IF(V93="MISSING_DATA_TREATMENT_UNSAFE","State that the score is incomplete and identify the affected inputs.",IF(V93="CRITICAL_GATE_FAILED_OR_MISSING","Report the total only beside the failed or missing gate.",IF(V93="GATE_CONTRACT_NOT_DEFINED","Report the total only beside the failed or missing gate.",IF(V93="COMPENSATION_RULE_UNSAFE","Report the total only beside the failed or missing gate.",IF(V93="WEIGHT_RATIONALE_MISSING","Describe the baseline result as provisional and disclose the decisive assumptions.",IF(V93="WEIGHT_TOTAL_INVALID","Describe the baseline result as provisional and disclose the decisive assumptions.",IF(V93="SENSITIVITY_NOT_TESTED","Describe the baseline result as provisional and disclose the decisive assumptions.",IF(V93="RANKING_UNSTABLE","Describe the baseline result as provisional and disclose the decisive assumptions.",IF(V93="CONTRADICTION_REVIEW_REQUIRED","Preserve the score as provisional beside the contradiction.",IF(V93="REQUIRED_TEXT_MISSING","Complete the missing record.",IF(V93="INVALID_CONTROLLED_INPUT","Use only the controlled vocabulary.",IF(V93="INVALID_CRITERION_INPUT","Use the register only to identify and correct the invalid criteria.","")))))))))))))))))</f>
      </c>
      <c r="X93" s="62" t="str">
        <f>IF(V93="","",IF(V93="DECOMPOSABLE_BOUNDED","Do not present the total as evidence, certainty, probability or an automatic instruction.",IF(V93="MODEL_PURPOSE_UNSUPPORTED","Do not present the total as the probability of winning, failure or market response.",IF(V93="INPUTS_NOT_VISIBLE","Do not rank, allocate, approve or claim probability from the current score.",IF(V93="EVIDENCE_STATES_NOT_DISCLOSED","Do not rank, allocate, approve or claim probability from the current score.",IF(V93="MISSING_DATA_TREATMENT_UNSAFE","Do not replace missing knowledge with a neutral-looking number.",IF(V93="CRITICAL_GATE_FAILED_OR_MISSING","Do not let the weighted average override the critical condition.",IF(V93="GATE_CONTRACT_NOT_DEFINED","Do not let the weighted average override the critical condition.",IF(V93="COMPENSATION_RULE_UNSAFE","Do not let the weighted average override the critical condition.",IF(V93="WEIGHT_RATIONALE_MISSING","Do not treat the ranking as robust or use extra decimals to imply stability.",IF(V93="WEIGHT_TOTAL_INVALID","Do not treat the ranking as robust or use extra decimals to imply stability.",IF(V93="SENSITIVITY_NOT_TESTED","Do not treat the ranking as robust or use extra decimals to imply stability.",IF(V93="RANKING_UNSTABLE","Do not treat the ranking as robust or use extra decimals to imply stability.",IF(V93="CONTRADICTION_REVIEW_REQUIRED","Do not hide disagreement inside an average.",IF(V93="REQUIRED_TEXT_MISSING","Do not use a score without a meaningful decision, owner and reviewer.",IF(V93="INVALID_CONTROLLED_INPUT","Do not interpret outputs generated from unsupported categories.",IF(V93="INVALID_CRITERION_INPUT","Do not calculate, compare or interpret a model that contains invalid criterion inputs.","")))))))))))))))))</f>
      </c>
      <c r="Y93" s="62" t="str">
        <f>IF(V93="","",IF(V93="DECOMPOSABLE_BOUNDED","Proceed with the bounded interpretation and preserve the component record.",IF(V93="MODEL_PURPOSE_UNSUPPORTED","Use a validated predictive model or change the score purpose.",IF(V93="INPUTS_NOT_VISIBLE","Decompose and reconstruct the model before use.",IF(V93="EVIDENCE_STATES_NOT_DISCLOSED","Apply “Observed, Inferred and Unresolved Evidence” to every active input.",IF(V93="MISSING_DATA_TREATMENT_UNSAFE","Correct the treatment, obtain evidence or report a bounded range.",IF(V93="CRITICAL_GATE_FAILED_OR_MISSING","Define or resolve the veto, floor or cap before interpreting the total.",IF(V93="GATE_CONTRACT_NOT_DEFINED","Define or resolve the veto, floor or cap before interpreting the total.",IF(V93="COMPENSATION_RULE_UNSAFE","Define or resolve the veto, floor or cap before interpreting the total.",IF(V93="WEIGHT_RATIONALE_MISSING","Run and record the required sensitivity scenarios before acting.",IF(V93="WEIGHT_TOTAL_INVALID","Correct the active denominator and rerun the model.",IF(V93="SENSITIVITY_NOT_TESTED","Run and record the required sensitivity scenarios before acting.",IF(V93="RANKING_UNSTABLE","Treat the result as unstable and resolve the decisive assumptions.",IF(V93="CONTRADICTION_REVIEW_REQUIRED","Apply “How to Handle Contradictory Competitor Evidence” before final interpretation.",IF(V93="REQUIRED_TEXT_MISSING","Replace placeholders with the exact record.",IF(V93="INVALID_CONTROLLED_INPUT","Correct the invalid controlled input.",IF(V93="INVALID_CRITERION_INPUT","Correct the invalid criterion values; then recalculate the model and its active denominator.","")))))))))))))))))</f>
      </c>
      <c r="Z93" s="62" t="str">
        <f>IF(U93="","","SERPIFAI Score Integrity Method v1.0.0")</f>
      </c>
      <c r="AA93" s="85" t="str">
        <f>IF(AND(A93="",B93=""),"",IF(B93="","No",IF(OR(LOWER(TRIM(B93))="n/a",LOWER(TRIM(B93))="na",LOWER(TRIM(B93))="none",LOWER(TRIM(B93))="unknown",LOWER(TRIM(B93))="tbd",LOWER(TRIM(B93))="todo",LOWER(TRIM(B93))="placeholder",LOWER(TRIM(B93))="test",LOWER(TRIM(B93))="xxx",LOWER(TRIM(B93))="xx",LOWER(TRIM(B93))="x",LOWER(TRIM(B93))="-",LOWER(TRIM(B93))="--",LOWER(TRIM(B93))="---",LOWER(TRIM(B93))=".",LOWER(TRIM(B93))="..",LOWER(TRIM(B93))="...",LOWER(TRIM(B93))="?"),"No","Yes")))</f>
      </c>
      <c r="AB93" s="85" t="str">
        <f>IF(AND(A93="",B93=""),"",IF(OR(C93="Describe",C93="Rank",C93="Screen",C93="Prioritise",C93="Trigger review",C93="Allocate resources",C93="Enforce a gate",C93="Estimate probability"),"Yes","No"))</f>
      </c>
      <c r="AC93" s="85" t="str">
        <f>IF(AND(A93="",B93=""),"",IF(OR(E93="Yes",E93="No"),"Yes","No"))</f>
      </c>
      <c r="AD93" s="85" t="str">
        <f>IF(AND(A93="",B93=""),"",IF(OR(F93="Yes",F93="No"),"Yes","No"))</f>
      </c>
      <c r="AE93" s="85" t="str">
        <f>IF(AND(A93="",B93=""),"",IF(OR(G93="Yes",G93="No"),"Yes","No"))</f>
      </c>
      <c r="AF93" s="85" t="str">
        <f>IF(AND(A93="",B93=""),"",IF(OR(H93="Yes",H93="No"),"Yes","No"))</f>
      </c>
      <c r="AG93" s="85" t="str">
        <f>IF(AND(A93="",B93=""),"",IF(ABS(I93-100)&lt;0.0001,"Yes","No"))</f>
      </c>
      <c r="AH93" s="85" t="str">
        <f>IF(AND(A93="",B93=""),"",IF(OR(J93="Yes",J93="No",J93="Not applicable"),"Yes","No"))</f>
      </c>
      <c r="AI93" s="85" t="str">
        <f>IF(AND(A93="",B93=""),"",IF(OR(K93="Yes",K93="No"),"Yes","No"))</f>
      </c>
      <c r="AJ93" s="85" t="str">
        <f>IF(AND(A93="",B93=""),"",IF(OR(L93="Yes",L93="No",L93="Not applicable"),"Yes","No"))</f>
      </c>
      <c r="AK93" s="85" t="str">
        <f>IF(AND(A93="",B93=""),"",IF(OR(M93="Yes",M93="No"),"Yes","No"))</f>
      </c>
      <c r="AL93" s="85" t="str">
        <f>IF(AND(A93="",B93=""),"",IF(OR(N93="Yes",N93="No",N93="Not tested"),"Yes","No"))</f>
      </c>
      <c r="AM93" s="85" t="str">
        <f>IF(AND(A93="",B93=""),"",IF(OR(O93="Yes",O93="No"),"Yes","No"))</f>
      </c>
      <c r="AN93" s="85" t="str">
        <f>IF(AND(A93="",B93=""),"",IF(P93="","No",IF(OR(LOWER(TRIM(P93))="n/a",LOWER(TRIM(P93))="na",LOWER(TRIM(P93))="none",LOWER(TRIM(P93))="unknown",LOWER(TRIM(P93))="tbd",LOWER(TRIM(P93))="todo",LOWER(TRIM(P93))="placeholder",LOWER(TRIM(P93))="test",LOWER(TRIM(P93))="xxx",LOWER(TRIM(P93))="xx",LOWER(TRIM(P93))="x",LOWER(TRIM(P93))="-",LOWER(TRIM(P93))="--",LOWER(TRIM(P93))="---",LOWER(TRIM(P93))=".",LOWER(TRIM(P93))="..",LOWER(TRIM(P93))="...",LOWER(TRIM(P93))="?"),"No","Yes")))</f>
      </c>
      <c r="AO93" s="85" t="str">
        <f>IF(AND(A93="",B93=""),"",IF(Q93="","No",IF(OR(LOWER(TRIM(Q93))="n/a",LOWER(TRIM(Q93))="na",LOWER(TRIM(Q93))="none",LOWER(TRIM(Q93))="unknown",LOWER(TRIM(Q93))="tbd",LOWER(TRIM(Q93))="todo",LOWER(TRIM(Q93))="placeholder",LOWER(TRIM(Q93))="test",LOWER(TRIM(Q93))="xxx",LOWER(TRIM(Q93))="xx",LOWER(TRIM(Q93))="x",LOWER(TRIM(Q93))="-",LOWER(TRIM(Q93))="--",LOWER(TRIM(Q93))="---",LOWER(TRIM(Q93))=".",LOWER(TRIM(Q93))="..",LOWER(TRIM(Q93))="...",LOWER(TRIM(Q93))="?"),"No","Yes")))</f>
      </c>
      <c r="AP93" s="85" t="str">
        <f>IF(AND(A93="",B93=""),"",IF(OR(S93="Approved by the recorded reviewer",S93="Not approved"),"Yes","No"))</f>
      </c>
      <c r="AQ93" s="85" t="str">
        <f>IF(AND(A93="",B93=""),"",IF(K93="Yes","CRITICAL_GATE_FAILED_OR_MISSING",IF(J93="No","GATE_CONTRACT_NOT_DEFINED","COMPENSATION_RULE_UNSAFE")))</f>
      </c>
      <c r="AR93" s="85" t="str">
        <f>IF(AND(A93="",B93=""),"",IF(H93="No","WEIGHT_RATIONALE_MISSING",IF(AG93="No","WEIGHT_TOTAL_INVALID",IF(OR(M93="No",N93="Not tested"),"SENSITIVITY_NOT_TESTED","RANKING_UNSTABLE"))))</f>
      </c>
      <c r="AS93" s="85" t="str">
        <f>IF(AND(A93="",B93=""),"",IF(OR(AB93="No",AC93="No",AD93="No",AE93="No",AF93="No",AH93="No",AI93="No",AJ93="No",AK93="No",AL93="No",AM93="No",AP93="No"),"INVALID_CONTROLLED_INPUT",IF(OR(AA93="No",AN93="No",AO93="No"),"REQUIRED_TEXT_MISSING",IF(C93="Estimate probability","MODEL_PURPOSE_UNSUPPORTED",IF(O93="Yes","CONTRADICTION_REVIEW_REQUIRED",IF(E93="No","INPUTS_NOT_VISIBLE","EVIDENCE_STATES_NOT_DISCLOSED"))))))</f>
      </c>
      <c r="AT93" t="str">
        <f>IF(A93="","",COUNTIFS('Criteria Register'!$A$4:$A$504,A93,'Criteria Register'!$X$4:$X$504,"INVALID_CONTROLLED_INPUT")+COUNTIFS('Criteria Register'!$A$4:$A$504,A93,'Criteria Register'!$N$4:$N$504,"Invalid",'Criteria Register'!$X$4:$X$504,"VALID"))</f>
      </c>
      <c r="AU93" t="str">
        <f>IF(A93="","",COUNTIFS('Criteria Register'!$A$4:$A$504,A93,'Criteria Register'!$P$4:$P$504,"&lt;&gt;None",'Criteria Register'!$R$4:$R$504,"No",'Criteria Register'!$X$4:$X$504,"VALID"))</f>
      </c>
      <c r="AV93" t="str">
        <f>IF(A93="","",COUNTIFS('Criteria Register'!$A$4:$A$504,A93,'Criteria Register'!$S$4:$S$504,"Open",'Criteria Register'!$X$4:$X$504,"VALID"))</f>
      </c>
    </row>
    <row r="94">
      <c r="A94" s="93"/>
      <c r="B94" s="93"/>
      <c r="C94" s="93"/>
      <c r="D94" s="93"/>
      <c r="E94" s="93"/>
      <c r="F94" s="93"/>
      <c r="G94" s="93"/>
      <c r="H94" s="93"/>
      <c r="I94" s="74" t="str">
        <f>IF(A94="","",SUMIFS('Criteria Register'!$I$4:$I$504,'Criteria Register'!$A$4:$A$504,A94,'Criteria Register'!$X$4:$X$504,"VALID",'Criteria Register'!$N$4:$N$504,"&lt;&gt;Not applicable",'Criteria Register'!$N$4:$N$504,"&lt;&gt;Excluded with rationale",'Criteria Register'!$N$4:$N$504,"&lt;&gt;Invalid"))</f>
      </c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62" t="str">
        <f>IF(V94="","",IF(V94="DECOMPOSABLE_BOUNDED","Decomposable and bounded",IF(V94="MODEL_PURPOSE_UNSUPPORTED","Score not decision-ready",IF(V94="INPUTS_NOT_VISIBLE","Score not decision-ready",IF(V94="EVIDENCE_STATES_NOT_DISCLOSED","Score not decision-ready",IF(V94="MISSING_DATA_TREATMENT_UNSAFE","Missing-data treatment unsafe",IF(V94="CRITICAL_GATE_FAILED_OR_MISSING","Critical gate missing",IF(V94="GATE_CONTRACT_NOT_DEFINED","Critical gate missing",IF(V94="COMPENSATION_RULE_UNSAFE","Critical gate missing",IF(V94="WEIGHT_RATIONALE_MISSING","Sensitivity review required",IF(V94="WEIGHT_TOTAL_INVALID","Sensitivity review required",IF(V94="SENSITIVITY_NOT_TESTED","Sensitivity review required",IF(V94="RANKING_UNSTABLE","Sensitivity review required",IF(V94="CONTRADICTION_REVIEW_REQUIRED","Score not decision-ready",IF(V94="REQUIRED_TEXT_MISSING","Score not decision-ready",IF(V94="INVALID_CONTROLLED_INPUT","Score not decision-ready",IF(V94="INVALID_CRITERION_INPUT","Score not decision-ready","")))))))))))))))))</f>
      </c>
      <c r="V94" s="62" t="str">
        <f>IF(AND(A94="",B94=""),"",IF(OR(AB94="No",AC94="No",AD94="No",AE94="No",AF94="No",AH94="No",AI94="No",AJ94="No",AK94="No",AL94="No",AM94="No",AP94="No"),"INVALID_CONTROLLED_INPUT",IF(OR(AA94="No",AN94="No",AO94="No"),"REQUIRED_TEXT_MISSING",IF(AT94&gt;0,"INVALID_CRITERION_INPUT",IF(C94="Estimate probability","MODEL_PURPOSE_UNSUPPORTED",IF(OR(O94="Yes",AV94&gt;0),"CONTRADICTION_REVIEW_REQUIRED",IF(G94="No","MISSING_DATA_TREATMENT_UNSAFE",IF(OR(K94="Yes",AU94&gt;0),"CRITICAL_GATE_FAILED_OR_MISSING",IF(J94="No","GATE_CONTRACT_NOT_DEFINED",IF(L94="Yes","COMPENSATION_RULE_UNSAFE",IF(E94="No","INPUTS_NOT_VISIBLE",IF(F94="No","EVIDENCE_STATES_NOT_DISCLOSED",IF(H94="No","WEIGHT_RATIONALE_MISSING",IF(AG94="No","WEIGHT_TOTAL_INVALID",IF(OR(M94="No",N94="Not tested"),"SENSITIVITY_NOT_TESTED",IF(N94="Yes","RANKING_UNSTABLE","DECOMPOSABLE_BOUNDED"))))))))))))))))</f>
      </c>
      <c r="W94" s="62" t="str">
        <f>IF(V94="","",IF(V94="DECOMPOSABLE_BOUNDED","Use the score as one decision aid with the recorded model version, limitations and reopen condition.",IF(V94="MODEL_PURPOSE_UNSUPPORTED","Describe the model as a score or index unless predictive calibration is separately established.",IF(V94="INPUTS_NOT_VISIBLE","Use the current total only as a prompt for model reconstruction.",IF(V94="EVIDENCE_STATES_NOT_DISCLOSED","Use the current total only as a prompt for model reconstruction.",IF(V94="MISSING_DATA_TREATMENT_UNSAFE","State that the score is incomplete and identify the affected inputs.",IF(V94="CRITICAL_GATE_FAILED_OR_MISSING","Report the total only beside the failed or missing gate.",IF(V94="GATE_CONTRACT_NOT_DEFINED","Report the total only beside the failed or missing gate.",IF(V94="COMPENSATION_RULE_UNSAFE","Report the total only beside the failed or missing gate.",IF(V94="WEIGHT_RATIONALE_MISSING","Describe the baseline result as provisional and disclose the decisive assumptions.",IF(V94="WEIGHT_TOTAL_INVALID","Describe the baseline result as provisional and disclose the decisive assumptions.",IF(V94="SENSITIVITY_NOT_TESTED","Describe the baseline result as provisional and disclose the decisive assumptions.",IF(V94="RANKING_UNSTABLE","Describe the baseline result as provisional and disclose the decisive assumptions.",IF(V94="CONTRADICTION_REVIEW_REQUIRED","Preserve the score as provisional beside the contradiction.",IF(V94="REQUIRED_TEXT_MISSING","Complete the missing record.",IF(V94="INVALID_CONTROLLED_INPUT","Use only the controlled vocabulary.",IF(V94="INVALID_CRITERION_INPUT","Use the register only to identify and correct the invalid criteria.","")))))))))))))))))</f>
      </c>
      <c r="X94" s="62" t="str">
        <f>IF(V94="","",IF(V94="DECOMPOSABLE_BOUNDED","Do not present the total as evidence, certainty, probability or an automatic instruction.",IF(V94="MODEL_PURPOSE_UNSUPPORTED","Do not present the total as the probability of winning, failure or market response.",IF(V94="INPUTS_NOT_VISIBLE","Do not rank, allocate, approve or claim probability from the current score.",IF(V94="EVIDENCE_STATES_NOT_DISCLOSED","Do not rank, allocate, approve or claim probability from the current score.",IF(V94="MISSING_DATA_TREATMENT_UNSAFE","Do not replace missing knowledge with a neutral-looking number.",IF(V94="CRITICAL_GATE_FAILED_OR_MISSING","Do not let the weighted average override the critical condition.",IF(V94="GATE_CONTRACT_NOT_DEFINED","Do not let the weighted average override the critical condition.",IF(V94="COMPENSATION_RULE_UNSAFE","Do not let the weighted average override the critical condition.",IF(V94="WEIGHT_RATIONALE_MISSING","Do not treat the ranking as robust or use extra decimals to imply stability.",IF(V94="WEIGHT_TOTAL_INVALID","Do not treat the ranking as robust or use extra decimals to imply stability.",IF(V94="SENSITIVITY_NOT_TESTED","Do not treat the ranking as robust or use extra decimals to imply stability.",IF(V94="RANKING_UNSTABLE","Do not treat the ranking as robust or use extra decimals to imply stability.",IF(V94="CONTRADICTION_REVIEW_REQUIRED","Do not hide disagreement inside an average.",IF(V94="REQUIRED_TEXT_MISSING","Do not use a score without a meaningful decision, owner and reviewer.",IF(V94="INVALID_CONTROLLED_INPUT","Do not interpret outputs generated from unsupported categories.",IF(V94="INVALID_CRITERION_INPUT","Do not calculate, compare or interpret a model that contains invalid criterion inputs.","")))))))))))))))))</f>
      </c>
      <c r="Y94" s="62" t="str">
        <f>IF(V94="","",IF(V94="DECOMPOSABLE_BOUNDED","Proceed with the bounded interpretation and preserve the component record.",IF(V94="MODEL_PURPOSE_UNSUPPORTED","Use a validated predictive model or change the score purpose.",IF(V94="INPUTS_NOT_VISIBLE","Decompose and reconstruct the model before use.",IF(V94="EVIDENCE_STATES_NOT_DISCLOSED","Apply “Observed, Inferred and Unresolved Evidence” to every active input.",IF(V94="MISSING_DATA_TREATMENT_UNSAFE","Correct the treatment, obtain evidence or report a bounded range.",IF(V94="CRITICAL_GATE_FAILED_OR_MISSING","Define or resolve the veto, floor or cap before interpreting the total.",IF(V94="GATE_CONTRACT_NOT_DEFINED","Define or resolve the veto, floor or cap before interpreting the total.",IF(V94="COMPENSATION_RULE_UNSAFE","Define or resolve the veto, floor or cap before interpreting the total.",IF(V94="WEIGHT_RATIONALE_MISSING","Run and record the required sensitivity scenarios before acting.",IF(V94="WEIGHT_TOTAL_INVALID","Correct the active denominator and rerun the model.",IF(V94="SENSITIVITY_NOT_TESTED","Run and record the required sensitivity scenarios before acting.",IF(V94="RANKING_UNSTABLE","Treat the result as unstable and resolve the decisive assumptions.",IF(V94="CONTRADICTION_REVIEW_REQUIRED","Apply “How to Handle Contradictory Competitor Evidence” before final interpretation.",IF(V94="REQUIRED_TEXT_MISSING","Replace placeholders with the exact record.",IF(V94="INVALID_CONTROLLED_INPUT","Correct the invalid controlled input.",IF(V94="INVALID_CRITERION_INPUT","Correct the invalid criterion values; then recalculate the model and its active denominator.","")))))))))))))))))</f>
      </c>
      <c r="Z94" s="62" t="str">
        <f>IF(U94="","","SERPIFAI Score Integrity Method v1.0.0")</f>
      </c>
      <c r="AA94" s="85" t="str">
        <f>IF(AND(A94="",B94=""),"",IF(B94="","No",IF(OR(LOWER(TRIM(B94))="n/a",LOWER(TRIM(B94))="na",LOWER(TRIM(B94))="none",LOWER(TRIM(B94))="unknown",LOWER(TRIM(B94))="tbd",LOWER(TRIM(B94))="todo",LOWER(TRIM(B94))="placeholder",LOWER(TRIM(B94))="test",LOWER(TRIM(B94))="xxx",LOWER(TRIM(B94))="xx",LOWER(TRIM(B94))="x",LOWER(TRIM(B94))="-",LOWER(TRIM(B94))="--",LOWER(TRIM(B94))="---",LOWER(TRIM(B94))=".",LOWER(TRIM(B94))="..",LOWER(TRIM(B94))="...",LOWER(TRIM(B94))="?"),"No","Yes")))</f>
      </c>
      <c r="AB94" s="85" t="str">
        <f>IF(AND(A94="",B94=""),"",IF(OR(C94="Describe",C94="Rank",C94="Screen",C94="Prioritise",C94="Trigger review",C94="Allocate resources",C94="Enforce a gate",C94="Estimate probability"),"Yes","No"))</f>
      </c>
      <c r="AC94" s="85" t="str">
        <f>IF(AND(A94="",B94=""),"",IF(OR(E94="Yes",E94="No"),"Yes","No"))</f>
      </c>
      <c r="AD94" s="85" t="str">
        <f>IF(AND(A94="",B94=""),"",IF(OR(F94="Yes",F94="No"),"Yes","No"))</f>
      </c>
      <c r="AE94" s="85" t="str">
        <f>IF(AND(A94="",B94=""),"",IF(OR(G94="Yes",G94="No"),"Yes","No"))</f>
      </c>
      <c r="AF94" s="85" t="str">
        <f>IF(AND(A94="",B94=""),"",IF(OR(H94="Yes",H94="No"),"Yes","No"))</f>
      </c>
      <c r="AG94" s="85" t="str">
        <f>IF(AND(A94="",B94=""),"",IF(ABS(I94-100)&lt;0.0001,"Yes","No"))</f>
      </c>
      <c r="AH94" s="85" t="str">
        <f>IF(AND(A94="",B94=""),"",IF(OR(J94="Yes",J94="No",J94="Not applicable"),"Yes","No"))</f>
      </c>
      <c r="AI94" s="85" t="str">
        <f>IF(AND(A94="",B94=""),"",IF(OR(K94="Yes",K94="No"),"Yes","No"))</f>
      </c>
      <c r="AJ94" s="85" t="str">
        <f>IF(AND(A94="",B94=""),"",IF(OR(L94="Yes",L94="No",L94="Not applicable"),"Yes","No"))</f>
      </c>
      <c r="AK94" s="85" t="str">
        <f>IF(AND(A94="",B94=""),"",IF(OR(M94="Yes",M94="No"),"Yes","No"))</f>
      </c>
      <c r="AL94" s="85" t="str">
        <f>IF(AND(A94="",B94=""),"",IF(OR(N94="Yes",N94="No",N94="Not tested"),"Yes","No"))</f>
      </c>
      <c r="AM94" s="85" t="str">
        <f>IF(AND(A94="",B94=""),"",IF(OR(O94="Yes",O94="No"),"Yes","No"))</f>
      </c>
      <c r="AN94" s="85" t="str">
        <f>IF(AND(A94="",B94=""),"",IF(P94="","No",IF(OR(LOWER(TRIM(P94))="n/a",LOWER(TRIM(P94))="na",LOWER(TRIM(P94))="none",LOWER(TRIM(P94))="unknown",LOWER(TRIM(P94))="tbd",LOWER(TRIM(P94))="todo",LOWER(TRIM(P94))="placeholder",LOWER(TRIM(P94))="test",LOWER(TRIM(P94))="xxx",LOWER(TRIM(P94))="xx",LOWER(TRIM(P94))="x",LOWER(TRIM(P94))="-",LOWER(TRIM(P94))="--",LOWER(TRIM(P94))="---",LOWER(TRIM(P94))=".",LOWER(TRIM(P94))="..",LOWER(TRIM(P94))="...",LOWER(TRIM(P94))="?"),"No","Yes")))</f>
      </c>
      <c r="AO94" s="85" t="str">
        <f>IF(AND(A94="",B94=""),"",IF(Q94="","No",IF(OR(LOWER(TRIM(Q94))="n/a",LOWER(TRIM(Q94))="na",LOWER(TRIM(Q94))="none",LOWER(TRIM(Q94))="unknown",LOWER(TRIM(Q94))="tbd",LOWER(TRIM(Q94))="todo",LOWER(TRIM(Q94))="placeholder",LOWER(TRIM(Q94))="test",LOWER(TRIM(Q94))="xxx",LOWER(TRIM(Q94))="xx",LOWER(TRIM(Q94))="x",LOWER(TRIM(Q94))="-",LOWER(TRIM(Q94))="--",LOWER(TRIM(Q94))="---",LOWER(TRIM(Q94))=".",LOWER(TRIM(Q94))="..",LOWER(TRIM(Q94))="...",LOWER(TRIM(Q94))="?"),"No","Yes")))</f>
      </c>
      <c r="AP94" s="85" t="str">
        <f>IF(AND(A94="",B94=""),"",IF(OR(S94="Approved by the recorded reviewer",S94="Not approved"),"Yes","No"))</f>
      </c>
      <c r="AQ94" s="85" t="str">
        <f>IF(AND(A94="",B94=""),"",IF(K94="Yes","CRITICAL_GATE_FAILED_OR_MISSING",IF(J94="No","GATE_CONTRACT_NOT_DEFINED","COMPENSATION_RULE_UNSAFE")))</f>
      </c>
      <c r="AR94" s="85" t="str">
        <f>IF(AND(A94="",B94=""),"",IF(H94="No","WEIGHT_RATIONALE_MISSING",IF(AG94="No","WEIGHT_TOTAL_INVALID",IF(OR(M94="No",N94="Not tested"),"SENSITIVITY_NOT_TESTED","RANKING_UNSTABLE"))))</f>
      </c>
      <c r="AS94" s="85" t="str">
        <f>IF(AND(A94="",B94=""),"",IF(OR(AB94="No",AC94="No",AD94="No",AE94="No",AF94="No",AH94="No",AI94="No",AJ94="No",AK94="No",AL94="No",AM94="No",AP94="No"),"INVALID_CONTROLLED_INPUT",IF(OR(AA94="No",AN94="No",AO94="No"),"REQUIRED_TEXT_MISSING",IF(C94="Estimate probability","MODEL_PURPOSE_UNSUPPORTED",IF(O94="Yes","CONTRADICTION_REVIEW_REQUIRED",IF(E94="No","INPUTS_NOT_VISIBLE","EVIDENCE_STATES_NOT_DISCLOSED"))))))</f>
      </c>
      <c r="AT94" t="str">
        <f>IF(A94="","",COUNTIFS('Criteria Register'!$A$4:$A$504,A94,'Criteria Register'!$X$4:$X$504,"INVALID_CONTROLLED_INPUT")+COUNTIFS('Criteria Register'!$A$4:$A$504,A94,'Criteria Register'!$N$4:$N$504,"Invalid",'Criteria Register'!$X$4:$X$504,"VALID"))</f>
      </c>
      <c r="AU94" t="str">
        <f>IF(A94="","",COUNTIFS('Criteria Register'!$A$4:$A$504,A94,'Criteria Register'!$P$4:$P$504,"&lt;&gt;None",'Criteria Register'!$R$4:$R$504,"No",'Criteria Register'!$X$4:$X$504,"VALID"))</f>
      </c>
      <c r="AV94" t="str">
        <f>IF(A94="","",COUNTIFS('Criteria Register'!$A$4:$A$504,A94,'Criteria Register'!$S$4:$S$504,"Open",'Criteria Register'!$X$4:$X$504,"VALID"))</f>
      </c>
    </row>
    <row r="95">
      <c r="A95" s="93"/>
      <c r="B95" s="93"/>
      <c r="C95" s="93"/>
      <c r="D95" s="93"/>
      <c r="E95" s="93"/>
      <c r="F95" s="93"/>
      <c r="G95" s="93"/>
      <c r="H95" s="93"/>
      <c r="I95" s="74" t="str">
        <f>IF(A95="","",SUMIFS('Criteria Register'!$I$4:$I$504,'Criteria Register'!$A$4:$A$504,A95,'Criteria Register'!$X$4:$X$504,"VALID",'Criteria Register'!$N$4:$N$504,"&lt;&gt;Not applicable",'Criteria Register'!$N$4:$N$504,"&lt;&gt;Excluded with rationale",'Criteria Register'!$N$4:$N$504,"&lt;&gt;Invalid"))</f>
      </c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62" t="str">
        <f>IF(V95="","",IF(V95="DECOMPOSABLE_BOUNDED","Decomposable and bounded",IF(V95="MODEL_PURPOSE_UNSUPPORTED","Score not decision-ready",IF(V95="INPUTS_NOT_VISIBLE","Score not decision-ready",IF(V95="EVIDENCE_STATES_NOT_DISCLOSED","Score not decision-ready",IF(V95="MISSING_DATA_TREATMENT_UNSAFE","Missing-data treatment unsafe",IF(V95="CRITICAL_GATE_FAILED_OR_MISSING","Critical gate missing",IF(V95="GATE_CONTRACT_NOT_DEFINED","Critical gate missing",IF(V95="COMPENSATION_RULE_UNSAFE","Critical gate missing",IF(V95="WEIGHT_RATIONALE_MISSING","Sensitivity review required",IF(V95="WEIGHT_TOTAL_INVALID","Sensitivity review required",IF(V95="SENSITIVITY_NOT_TESTED","Sensitivity review required",IF(V95="RANKING_UNSTABLE","Sensitivity review required",IF(V95="CONTRADICTION_REVIEW_REQUIRED","Score not decision-ready",IF(V95="REQUIRED_TEXT_MISSING","Score not decision-ready",IF(V95="INVALID_CONTROLLED_INPUT","Score not decision-ready",IF(V95="INVALID_CRITERION_INPUT","Score not decision-ready","")))))))))))))))))</f>
      </c>
      <c r="V95" s="62" t="str">
        <f>IF(AND(A95="",B95=""),"",IF(OR(AB95="No",AC95="No",AD95="No",AE95="No",AF95="No",AH95="No",AI95="No",AJ95="No",AK95="No",AL95="No",AM95="No",AP95="No"),"INVALID_CONTROLLED_INPUT",IF(OR(AA95="No",AN95="No",AO95="No"),"REQUIRED_TEXT_MISSING",IF(AT95&gt;0,"INVALID_CRITERION_INPUT",IF(C95="Estimate probability","MODEL_PURPOSE_UNSUPPORTED",IF(OR(O95="Yes",AV95&gt;0),"CONTRADICTION_REVIEW_REQUIRED",IF(G95="No","MISSING_DATA_TREATMENT_UNSAFE",IF(OR(K95="Yes",AU95&gt;0),"CRITICAL_GATE_FAILED_OR_MISSING",IF(J95="No","GATE_CONTRACT_NOT_DEFINED",IF(L95="Yes","COMPENSATION_RULE_UNSAFE",IF(E95="No","INPUTS_NOT_VISIBLE",IF(F95="No","EVIDENCE_STATES_NOT_DISCLOSED",IF(H95="No","WEIGHT_RATIONALE_MISSING",IF(AG95="No","WEIGHT_TOTAL_INVALID",IF(OR(M95="No",N95="Not tested"),"SENSITIVITY_NOT_TESTED",IF(N95="Yes","RANKING_UNSTABLE","DECOMPOSABLE_BOUNDED"))))))))))))))))</f>
      </c>
      <c r="W95" s="62" t="str">
        <f>IF(V95="","",IF(V95="DECOMPOSABLE_BOUNDED","Use the score as one decision aid with the recorded model version, limitations and reopen condition.",IF(V95="MODEL_PURPOSE_UNSUPPORTED","Describe the model as a score or index unless predictive calibration is separately established.",IF(V95="INPUTS_NOT_VISIBLE","Use the current total only as a prompt for model reconstruction.",IF(V95="EVIDENCE_STATES_NOT_DISCLOSED","Use the current total only as a prompt for model reconstruction.",IF(V95="MISSING_DATA_TREATMENT_UNSAFE","State that the score is incomplete and identify the affected inputs.",IF(V95="CRITICAL_GATE_FAILED_OR_MISSING","Report the total only beside the failed or missing gate.",IF(V95="GATE_CONTRACT_NOT_DEFINED","Report the total only beside the failed or missing gate.",IF(V95="COMPENSATION_RULE_UNSAFE","Report the total only beside the failed or missing gate.",IF(V95="WEIGHT_RATIONALE_MISSING","Describe the baseline result as provisional and disclose the decisive assumptions.",IF(V95="WEIGHT_TOTAL_INVALID","Describe the baseline result as provisional and disclose the decisive assumptions.",IF(V95="SENSITIVITY_NOT_TESTED","Describe the baseline result as provisional and disclose the decisive assumptions.",IF(V95="RANKING_UNSTABLE","Describe the baseline result as provisional and disclose the decisive assumptions.",IF(V95="CONTRADICTION_REVIEW_REQUIRED","Preserve the score as provisional beside the contradiction.",IF(V95="REQUIRED_TEXT_MISSING","Complete the missing record.",IF(V95="INVALID_CONTROLLED_INPUT","Use only the controlled vocabulary.",IF(V95="INVALID_CRITERION_INPUT","Use the register only to identify and correct the invalid criteria.","")))))))))))))))))</f>
      </c>
      <c r="X95" s="62" t="str">
        <f>IF(V95="","",IF(V95="DECOMPOSABLE_BOUNDED","Do not present the total as evidence, certainty, probability or an automatic instruction.",IF(V95="MODEL_PURPOSE_UNSUPPORTED","Do not present the total as the probability of winning, failure or market response.",IF(V95="INPUTS_NOT_VISIBLE","Do not rank, allocate, approve or claim probability from the current score.",IF(V95="EVIDENCE_STATES_NOT_DISCLOSED","Do not rank, allocate, approve or claim probability from the current score.",IF(V95="MISSING_DATA_TREATMENT_UNSAFE","Do not replace missing knowledge with a neutral-looking number.",IF(V95="CRITICAL_GATE_FAILED_OR_MISSING","Do not let the weighted average override the critical condition.",IF(V95="GATE_CONTRACT_NOT_DEFINED","Do not let the weighted average override the critical condition.",IF(V95="COMPENSATION_RULE_UNSAFE","Do not let the weighted average override the critical condition.",IF(V95="WEIGHT_RATIONALE_MISSING","Do not treat the ranking as robust or use extra decimals to imply stability.",IF(V95="WEIGHT_TOTAL_INVALID","Do not treat the ranking as robust or use extra decimals to imply stability.",IF(V95="SENSITIVITY_NOT_TESTED","Do not treat the ranking as robust or use extra decimals to imply stability.",IF(V95="RANKING_UNSTABLE","Do not treat the ranking as robust or use extra decimals to imply stability.",IF(V95="CONTRADICTION_REVIEW_REQUIRED","Do not hide disagreement inside an average.",IF(V95="REQUIRED_TEXT_MISSING","Do not use a score without a meaningful decision, owner and reviewer.",IF(V95="INVALID_CONTROLLED_INPUT","Do not interpret outputs generated from unsupported categories.",IF(V95="INVALID_CRITERION_INPUT","Do not calculate, compare or interpret a model that contains invalid criterion inputs.","")))))))))))))))))</f>
      </c>
      <c r="Y95" s="62" t="str">
        <f>IF(V95="","",IF(V95="DECOMPOSABLE_BOUNDED","Proceed with the bounded interpretation and preserve the component record.",IF(V95="MODEL_PURPOSE_UNSUPPORTED","Use a validated predictive model or change the score purpose.",IF(V95="INPUTS_NOT_VISIBLE","Decompose and reconstruct the model before use.",IF(V95="EVIDENCE_STATES_NOT_DISCLOSED","Apply “Observed, Inferred and Unresolved Evidence” to every active input.",IF(V95="MISSING_DATA_TREATMENT_UNSAFE","Correct the treatment, obtain evidence or report a bounded range.",IF(V95="CRITICAL_GATE_FAILED_OR_MISSING","Define or resolve the veto, floor or cap before interpreting the total.",IF(V95="GATE_CONTRACT_NOT_DEFINED","Define or resolve the veto, floor or cap before interpreting the total.",IF(V95="COMPENSATION_RULE_UNSAFE","Define or resolve the veto, floor or cap before interpreting the total.",IF(V95="WEIGHT_RATIONALE_MISSING","Run and record the required sensitivity scenarios before acting.",IF(V95="WEIGHT_TOTAL_INVALID","Correct the active denominator and rerun the model.",IF(V95="SENSITIVITY_NOT_TESTED","Run and record the required sensitivity scenarios before acting.",IF(V95="RANKING_UNSTABLE","Treat the result as unstable and resolve the decisive assumptions.",IF(V95="CONTRADICTION_REVIEW_REQUIRED","Apply “How to Handle Contradictory Competitor Evidence” before final interpretation.",IF(V95="REQUIRED_TEXT_MISSING","Replace placeholders with the exact record.",IF(V95="INVALID_CONTROLLED_INPUT","Correct the invalid controlled input.",IF(V95="INVALID_CRITERION_INPUT","Correct the invalid criterion values; then recalculate the model and its active denominator.","")))))))))))))))))</f>
      </c>
      <c r="Z95" s="62" t="str">
        <f>IF(U95="","","SERPIFAI Score Integrity Method v1.0.0")</f>
      </c>
      <c r="AA95" s="85" t="str">
        <f>IF(AND(A95="",B95=""),"",IF(B95="","No",IF(OR(LOWER(TRIM(B95))="n/a",LOWER(TRIM(B95))="na",LOWER(TRIM(B95))="none",LOWER(TRIM(B95))="unknown",LOWER(TRIM(B95))="tbd",LOWER(TRIM(B95))="todo",LOWER(TRIM(B95))="placeholder",LOWER(TRIM(B95))="test",LOWER(TRIM(B95))="xxx",LOWER(TRIM(B95))="xx",LOWER(TRIM(B95))="x",LOWER(TRIM(B95))="-",LOWER(TRIM(B95))="--",LOWER(TRIM(B95))="---",LOWER(TRIM(B95))=".",LOWER(TRIM(B95))="..",LOWER(TRIM(B95))="...",LOWER(TRIM(B95))="?"),"No","Yes")))</f>
      </c>
      <c r="AB95" s="85" t="str">
        <f>IF(AND(A95="",B95=""),"",IF(OR(C95="Describe",C95="Rank",C95="Screen",C95="Prioritise",C95="Trigger review",C95="Allocate resources",C95="Enforce a gate",C95="Estimate probability"),"Yes","No"))</f>
      </c>
      <c r="AC95" s="85" t="str">
        <f>IF(AND(A95="",B95=""),"",IF(OR(E95="Yes",E95="No"),"Yes","No"))</f>
      </c>
      <c r="AD95" s="85" t="str">
        <f>IF(AND(A95="",B95=""),"",IF(OR(F95="Yes",F95="No"),"Yes","No"))</f>
      </c>
      <c r="AE95" s="85" t="str">
        <f>IF(AND(A95="",B95=""),"",IF(OR(G95="Yes",G95="No"),"Yes","No"))</f>
      </c>
      <c r="AF95" s="85" t="str">
        <f>IF(AND(A95="",B95=""),"",IF(OR(H95="Yes",H95="No"),"Yes","No"))</f>
      </c>
      <c r="AG95" s="85" t="str">
        <f>IF(AND(A95="",B95=""),"",IF(ABS(I95-100)&lt;0.0001,"Yes","No"))</f>
      </c>
      <c r="AH95" s="85" t="str">
        <f>IF(AND(A95="",B95=""),"",IF(OR(J95="Yes",J95="No",J95="Not applicable"),"Yes","No"))</f>
      </c>
      <c r="AI95" s="85" t="str">
        <f>IF(AND(A95="",B95=""),"",IF(OR(K95="Yes",K95="No"),"Yes","No"))</f>
      </c>
      <c r="AJ95" s="85" t="str">
        <f>IF(AND(A95="",B95=""),"",IF(OR(L95="Yes",L95="No",L95="Not applicable"),"Yes","No"))</f>
      </c>
      <c r="AK95" s="85" t="str">
        <f>IF(AND(A95="",B95=""),"",IF(OR(M95="Yes",M95="No"),"Yes","No"))</f>
      </c>
      <c r="AL95" s="85" t="str">
        <f>IF(AND(A95="",B95=""),"",IF(OR(N95="Yes",N95="No",N95="Not tested"),"Yes","No"))</f>
      </c>
      <c r="AM95" s="85" t="str">
        <f>IF(AND(A95="",B95=""),"",IF(OR(O95="Yes",O95="No"),"Yes","No"))</f>
      </c>
      <c r="AN95" s="85" t="str">
        <f>IF(AND(A95="",B95=""),"",IF(P95="","No",IF(OR(LOWER(TRIM(P95))="n/a",LOWER(TRIM(P95))="na",LOWER(TRIM(P95))="none",LOWER(TRIM(P95))="unknown",LOWER(TRIM(P95))="tbd",LOWER(TRIM(P95))="todo",LOWER(TRIM(P95))="placeholder",LOWER(TRIM(P95))="test",LOWER(TRIM(P95))="xxx",LOWER(TRIM(P95))="xx",LOWER(TRIM(P95))="x",LOWER(TRIM(P95))="-",LOWER(TRIM(P95))="--",LOWER(TRIM(P95))="---",LOWER(TRIM(P95))=".",LOWER(TRIM(P95))="..",LOWER(TRIM(P95))="...",LOWER(TRIM(P95))="?"),"No","Yes")))</f>
      </c>
      <c r="AO95" s="85" t="str">
        <f>IF(AND(A95="",B95=""),"",IF(Q95="","No",IF(OR(LOWER(TRIM(Q95))="n/a",LOWER(TRIM(Q95))="na",LOWER(TRIM(Q95))="none",LOWER(TRIM(Q95))="unknown",LOWER(TRIM(Q95))="tbd",LOWER(TRIM(Q95))="todo",LOWER(TRIM(Q95))="placeholder",LOWER(TRIM(Q95))="test",LOWER(TRIM(Q95))="xxx",LOWER(TRIM(Q95))="xx",LOWER(TRIM(Q95))="x",LOWER(TRIM(Q95))="-",LOWER(TRIM(Q95))="--",LOWER(TRIM(Q95))="---",LOWER(TRIM(Q95))=".",LOWER(TRIM(Q95))="..",LOWER(TRIM(Q95))="...",LOWER(TRIM(Q95))="?"),"No","Yes")))</f>
      </c>
      <c r="AP95" s="85" t="str">
        <f>IF(AND(A95="",B95=""),"",IF(OR(S95="Approved by the recorded reviewer",S95="Not approved"),"Yes","No"))</f>
      </c>
      <c r="AQ95" s="85" t="str">
        <f>IF(AND(A95="",B95=""),"",IF(K95="Yes","CRITICAL_GATE_FAILED_OR_MISSING",IF(J95="No","GATE_CONTRACT_NOT_DEFINED","COMPENSATION_RULE_UNSAFE")))</f>
      </c>
      <c r="AR95" s="85" t="str">
        <f>IF(AND(A95="",B95=""),"",IF(H95="No","WEIGHT_RATIONALE_MISSING",IF(AG95="No","WEIGHT_TOTAL_INVALID",IF(OR(M95="No",N95="Not tested"),"SENSITIVITY_NOT_TESTED","RANKING_UNSTABLE"))))</f>
      </c>
      <c r="AS95" s="85" t="str">
        <f>IF(AND(A95="",B95=""),"",IF(OR(AB95="No",AC95="No",AD95="No",AE95="No",AF95="No",AH95="No",AI95="No",AJ95="No",AK95="No",AL95="No",AM95="No",AP95="No"),"INVALID_CONTROLLED_INPUT",IF(OR(AA95="No",AN95="No",AO95="No"),"REQUIRED_TEXT_MISSING",IF(C95="Estimate probability","MODEL_PURPOSE_UNSUPPORTED",IF(O95="Yes","CONTRADICTION_REVIEW_REQUIRED",IF(E95="No","INPUTS_NOT_VISIBLE","EVIDENCE_STATES_NOT_DISCLOSED"))))))</f>
      </c>
      <c r="AT95" t="str">
        <f>IF(A95="","",COUNTIFS('Criteria Register'!$A$4:$A$504,A95,'Criteria Register'!$X$4:$X$504,"INVALID_CONTROLLED_INPUT")+COUNTIFS('Criteria Register'!$A$4:$A$504,A95,'Criteria Register'!$N$4:$N$504,"Invalid",'Criteria Register'!$X$4:$X$504,"VALID"))</f>
      </c>
      <c r="AU95" t="str">
        <f>IF(A95="","",COUNTIFS('Criteria Register'!$A$4:$A$504,A95,'Criteria Register'!$P$4:$P$504,"&lt;&gt;None",'Criteria Register'!$R$4:$R$504,"No",'Criteria Register'!$X$4:$X$504,"VALID"))</f>
      </c>
      <c r="AV95" t="str">
        <f>IF(A95="","",COUNTIFS('Criteria Register'!$A$4:$A$504,A95,'Criteria Register'!$S$4:$S$504,"Open",'Criteria Register'!$X$4:$X$504,"VALID"))</f>
      </c>
    </row>
    <row r="96">
      <c r="A96" s="93"/>
      <c r="B96" s="93"/>
      <c r="C96" s="93"/>
      <c r="D96" s="93"/>
      <c r="E96" s="93"/>
      <c r="F96" s="93"/>
      <c r="G96" s="93"/>
      <c r="H96" s="93"/>
      <c r="I96" s="74" t="str">
        <f>IF(A96="","",SUMIFS('Criteria Register'!$I$4:$I$504,'Criteria Register'!$A$4:$A$504,A96,'Criteria Register'!$X$4:$X$504,"VALID",'Criteria Register'!$N$4:$N$504,"&lt;&gt;Not applicable",'Criteria Register'!$N$4:$N$504,"&lt;&gt;Excluded with rationale",'Criteria Register'!$N$4:$N$504,"&lt;&gt;Invalid"))</f>
      </c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62" t="str">
        <f>IF(V96="","",IF(V96="DECOMPOSABLE_BOUNDED","Decomposable and bounded",IF(V96="MODEL_PURPOSE_UNSUPPORTED","Score not decision-ready",IF(V96="INPUTS_NOT_VISIBLE","Score not decision-ready",IF(V96="EVIDENCE_STATES_NOT_DISCLOSED","Score not decision-ready",IF(V96="MISSING_DATA_TREATMENT_UNSAFE","Missing-data treatment unsafe",IF(V96="CRITICAL_GATE_FAILED_OR_MISSING","Critical gate missing",IF(V96="GATE_CONTRACT_NOT_DEFINED","Critical gate missing",IF(V96="COMPENSATION_RULE_UNSAFE","Critical gate missing",IF(V96="WEIGHT_RATIONALE_MISSING","Sensitivity review required",IF(V96="WEIGHT_TOTAL_INVALID","Sensitivity review required",IF(V96="SENSITIVITY_NOT_TESTED","Sensitivity review required",IF(V96="RANKING_UNSTABLE","Sensitivity review required",IF(V96="CONTRADICTION_REVIEW_REQUIRED","Score not decision-ready",IF(V96="REQUIRED_TEXT_MISSING","Score not decision-ready",IF(V96="INVALID_CONTROLLED_INPUT","Score not decision-ready",IF(V96="INVALID_CRITERION_INPUT","Score not decision-ready","")))))))))))))))))</f>
      </c>
      <c r="V96" s="62" t="str">
        <f>IF(AND(A96="",B96=""),"",IF(OR(AB96="No",AC96="No",AD96="No",AE96="No",AF96="No",AH96="No",AI96="No",AJ96="No",AK96="No",AL96="No",AM96="No",AP96="No"),"INVALID_CONTROLLED_INPUT",IF(OR(AA96="No",AN96="No",AO96="No"),"REQUIRED_TEXT_MISSING",IF(AT96&gt;0,"INVALID_CRITERION_INPUT",IF(C96="Estimate probability","MODEL_PURPOSE_UNSUPPORTED",IF(OR(O96="Yes",AV96&gt;0),"CONTRADICTION_REVIEW_REQUIRED",IF(G96="No","MISSING_DATA_TREATMENT_UNSAFE",IF(OR(K96="Yes",AU96&gt;0),"CRITICAL_GATE_FAILED_OR_MISSING",IF(J96="No","GATE_CONTRACT_NOT_DEFINED",IF(L96="Yes","COMPENSATION_RULE_UNSAFE",IF(E96="No","INPUTS_NOT_VISIBLE",IF(F96="No","EVIDENCE_STATES_NOT_DISCLOSED",IF(H96="No","WEIGHT_RATIONALE_MISSING",IF(AG96="No","WEIGHT_TOTAL_INVALID",IF(OR(M96="No",N96="Not tested"),"SENSITIVITY_NOT_TESTED",IF(N96="Yes","RANKING_UNSTABLE","DECOMPOSABLE_BOUNDED"))))))))))))))))</f>
      </c>
      <c r="W96" s="62" t="str">
        <f>IF(V96="","",IF(V96="DECOMPOSABLE_BOUNDED","Use the score as one decision aid with the recorded model version, limitations and reopen condition.",IF(V96="MODEL_PURPOSE_UNSUPPORTED","Describe the model as a score or index unless predictive calibration is separately established.",IF(V96="INPUTS_NOT_VISIBLE","Use the current total only as a prompt for model reconstruction.",IF(V96="EVIDENCE_STATES_NOT_DISCLOSED","Use the current total only as a prompt for model reconstruction.",IF(V96="MISSING_DATA_TREATMENT_UNSAFE","State that the score is incomplete and identify the affected inputs.",IF(V96="CRITICAL_GATE_FAILED_OR_MISSING","Report the total only beside the failed or missing gate.",IF(V96="GATE_CONTRACT_NOT_DEFINED","Report the total only beside the failed or missing gate.",IF(V96="COMPENSATION_RULE_UNSAFE","Report the total only beside the failed or missing gate.",IF(V96="WEIGHT_RATIONALE_MISSING","Describe the baseline result as provisional and disclose the decisive assumptions.",IF(V96="WEIGHT_TOTAL_INVALID","Describe the baseline result as provisional and disclose the decisive assumptions.",IF(V96="SENSITIVITY_NOT_TESTED","Describe the baseline result as provisional and disclose the decisive assumptions.",IF(V96="RANKING_UNSTABLE","Describe the baseline result as provisional and disclose the decisive assumptions.",IF(V96="CONTRADICTION_REVIEW_REQUIRED","Preserve the score as provisional beside the contradiction.",IF(V96="REQUIRED_TEXT_MISSING","Complete the missing record.",IF(V96="INVALID_CONTROLLED_INPUT","Use only the controlled vocabulary.",IF(V96="INVALID_CRITERION_INPUT","Use the register only to identify and correct the invalid criteria.","")))))))))))))))))</f>
      </c>
      <c r="X96" s="62" t="str">
        <f>IF(V96="","",IF(V96="DECOMPOSABLE_BOUNDED","Do not present the total as evidence, certainty, probability or an automatic instruction.",IF(V96="MODEL_PURPOSE_UNSUPPORTED","Do not present the total as the probability of winning, failure or market response.",IF(V96="INPUTS_NOT_VISIBLE","Do not rank, allocate, approve or claim probability from the current score.",IF(V96="EVIDENCE_STATES_NOT_DISCLOSED","Do not rank, allocate, approve or claim probability from the current score.",IF(V96="MISSING_DATA_TREATMENT_UNSAFE","Do not replace missing knowledge with a neutral-looking number.",IF(V96="CRITICAL_GATE_FAILED_OR_MISSING","Do not let the weighted average override the critical condition.",IF(V96="GATE_CONTRACT_NOT_DEFINED","Do not let the weighted average override the critical condition.",IF(V96="COMPENSATION_RULE_UNSAFE","Do not let the weighted average override the critical condition.",IF(V96="WEIGHT_RATIONALE_MISSING","Do not treat the ranking as robust or use extra decimals to imply stability.",IF(V96="WEIGHT_TOTAL_INVALID","Do not treat the ranking as robust or use extra decimals to imply stability.",IF(V96="SENSITIVITY_NOT_TESTED","Do not treat the ranking as robust or use extra decimals to imply stability.",IF(V96="RANKING_UNSTABLE","Do not treat the ranking as robust or use extra decimals to imply stability.",IF(V96="CONTRADICTION_REVIEW_REQUIRED","Do not hide disagreement inside an average.",IF(V96="REQUIRED_TEXT_MISSING","Do not use a score without a meaningful decision, owner and reviewer.",IF(V96="INVALID_CONTROLLED_INPUT","Do not interpret outputs generated from unsupported categories.",IF(V96="INVALID_CRITERION_INPUT","Do not calculate, compare or interpret a model that contains invalid criterion inputs.","")))))))))))))))))</f>
      </c>
      <c r="Y96" s="62" t="str">
        <f>IF(V96="","",IF(V96="DECOMPOSABLE_BOUNDED","Proceed with the bounded interpretation and preserve the component record.",IF(V96="MODEL_PURPOSE_UNSUPPORTED","Use a validated predictive model or change the score purpose.",IF(V96="INPUTS_NOT_VISIBLE","Decompose and reconstruct the model before use.",IF(V96="EVIDENCE_STATES_NOT_DISCLOSED","Apply “Observed, Inferred and Unresolved Evidence” to every active input.",IF(V96="MISSING_DATA_TREATMENT_UNSAFE","Correct the treatment, obtain evidence or report a bounded range.",IF(V96="CRITICAL_GATE_FAILED_OR_MISSING","Define or resolve the veto, floor or cap before interpreting the total.",IF(V96="GATE_CONTRACT_NOT_DEFINED","Define or resolve the veto, floor or cap before interpreting the total.",IF(V96="COMPENSATION_RULE_UNSAFE","Define or resolve the veto, floor or cap before interpreting the total.",IF(V96="WEIGHT_RATIONALE_MISSING","Run and record the required sensitivity scenarios before acting.",IF(V96="WEIGHT_TOTAL_INVALID","Correct the active denominator and rerun the model.",IF(V96="SENSITIVITY_NOT_TESTED","Run and record the required sensitivity scenarios before acting.",IF(V96="RANKING_UNSTABLE","Treat the result as unstable and resolve the decisive assumptions.",IF(V96="CONTRADICTION_REVIEW_REQUIRED","Apply “How to Handle Contradictory Competitor Evidence” before final interpretation.",IF(V96="REQUIRED_TEXT_MISSING","Replace placeholders with the exact record.",IF(V96="INVALID_CONTROLLED_INPUT","Correct the invalid controlled input.",IF(V96="INVALID_CRITERION_INPUT","Correct the invalid criterion values; then recalculate the model and its active denominator.","")))))))))))))))))</f>
      </c>
      <c r="Z96" s="62" t="str">
        <f>IF(U96="","","SERPIFAI Score Integrity Method v1.0.0")</f>
      </c>
      <c r="AA96" s="85" t="str">
        <f>IF(AND(A96="",B96=""),"",IF(B96="","No",IF(OR(LOWER(TRIM(B96))="n/a",LOWER(TRIM(B96))="na",LOWER(TRIM(B96))="none",LOWER(TRIM(B96))="unknown",LOWER(TRIM(B96))="tbd",LOWER(TRIM(B96))="todo",LOWER(TRIM(B96))="placeholder",LOWER(TRIM(B96))="test",LOWER(TRIM(B96))="xxx",LOWER(TRIM(B96))="xx",LOWER(TRIM(B96))="x",LOWER(TRIM(B96))="-",LOWER(TRIM(B96))="--",LOWER(TRIM(B96))="---",LOWER(TRIM(B96))=".",LOWER(TRIM(B96))="..",LOWER(TRIM(B96))="...",LOWER(TRIM(B96))="?"),"No","Yes")))</f>
      </c>
      <c r="AB96" s="85" t="str">
        <f>IF(AND(A96="",B96=""),"",IF(OR(C96="Describe",C96="Rank",C96="Screen",C96="Prioritise",C96="Trigger review",C96="Allocate resources",C96="Enforce a gate",C96="Estimate probability"),"Yes","No"))</f>
      </c>
      <c r="AC96" s="85" t="str">
        <f>IF(AND(A96="",B96=""),"",IF(OR(E96="Yes",E96="No"),"Yes","No"))</f>
      </c>
      <c r="AD96" s="85" t="str">
        <f>IF(AND(A96="",B96=""),"",IF(OR(F96="Yes",F96="No"),"Yes","No"))</f>
      </c>
      <c r="AE96" s="85" t="str">
        <f>IF(AND(A96="",B96=""),"",IF(OR(G96="Yes",G96="No"),"Yes","No"))</f>
      </c>
      <c r="AF96" s="85" t="str">
        <f>IF(AND(A96="",B96=""),"",IF(OR(H96="Yes",H96="No"),"Yes","No"))</f>
      </c>
      <c r="AG96" s="85" t="str">
        <f>IF(AND(A96="",B96=""),"",IF(ABS(I96-100)&lt;0.0001,"Yes","No"))</f>
      </c>
      <c r="AH96" s="85" t="str">
        <f>IF(AND(A96="",B96=""),"",IF(OR(J96="Yes",J96="No",J96="Not applicable"),"Yes","No"))</f>
      </c>
      <c r="AI96" s="85" t="str">
        <f>IF(AND(A96="",B96=""),"",IF(OR(K96="Yes",K96="No"),"Yes","No"))</f>
      </c>
      <c r="AJ96" s="85" t="str">
        <f>IF(AND(A96="",B96=""),"",IF(OR(L96="Yes",L96="No",L96="Not applicable"),"Yes","No"))</f>
      </c>
      <c r="AK96" s="85" t="str">
        <f>IF(AND(A96="",B96=""),"",IF(OR(M96="Yes",M96="No"),"Yes","No"))</f>
      </c>
      <c r="AL96" s="85" t="str">
        <f>IF(AND(A96="",B96=""),"",IF(OR(N96="Yes",N96="No",N96="Not tested"),"Yes","No"))</f>
      </c>
      <c r="AM96" s="85" t="str">
        <f>IF(AND(A96="",B96=""),"",IF(OR(O96="Yes",O96="No"),"Yes","No"))</f>
      </c>
      <c r="AN96" s="85" t="str">
        <f>IF(AND(A96="",B96=""),"",IF(P96="","No",IF(OR(LOWER(TRIM(P96))="n/a",LOWER(TRIM(P96))="na",LOWER(TRIM(P96))="none",LOWER(TRIM(P96))="unknown",LOWER(TRIM(P96))="tbd",LOWER(TRIM(P96))="todo",LOWER(TRIM(P96))="placeholder",LOWER(TRIM(P96))="test",LOWER(TRIM(P96))="xxx",LOWER(TRIM(P96))="xx",LOWER(TRIM(P96))="x",LOWER(TRIM(P96))="-",LOWER(TRIM(P96))="--",LOWER(TRIM(P96))="---",LOWER(TRIM(P96))=".",LOWER(TRIM(P96))="..",LOWER(TRIM(P96))="...",LOWER(TRIM(P96))="?"),"No","Yes")))</f>
      </c>
      <c r="AO96" s="85" t="str">
        <f>IF(AND(A96="",B96=""),"",IF(Q96="","No",IF(OR(LOWER(TRIM(Q96))="n/a",LOWER(TRIM(Q96))="na",LOWER(TRIM(Q96))="none",LOWER(TRIM(Q96))="unknown",LOWER(TRIM(Q96))="tbd",LOWER(TRIM(Q96))="todo",LOWER(TRIM(Q96))="placeholder",LOWER(TRIM(Q96))="test",LOWER(TRIM(Q96))="xxx",LOWER(TRIM(Q96))="xx",LOWER(TRIM(Q96))="x",LOWER(TRIM(Q96))="-",LOWER(TRIM(Q96))="--",LOWER(TRIM(Q96))="---",LOWER(TRIM(Q96))=".",LOWER(TRIM(Q96))="..",LOWER(TRIM(Q96))="...",LOWER(TRIM(Q96))="?"),"No","Yes")))</f>
      </c>
      <c r="AP96" s="85" t="str">
        <f>IF(AND(A96="",B96=""),"",IF(OR(S96="Approved by the recorded reviewer",S96="Not approved"),"Yes","No"))</f>
      </c>
      <c r="AQ96" s="85" t="str">
        <f>IF(AND(A96="",B96=""),"",IF(K96="Yes","CRITICAL_GATE_FAILED_OR_MISSING",IF(J96="No","GATE_CONTRACT_NOT_DEFINED","COMPENSATION_RULE_UNSAFE")))</f>
      </c>
      <c r="AR96" s="85" t="str">
        <f>IF(AND(A96="",B96=""),"",IF(H96="No","WEIGHT_RATIONALE_MISSING",IF(AG96="No","WEIGHT_TOTAL_INVALID",IF(OR(M96="No",N96="Not tested"),"SENSITIVITY_NOT_TESTED","RANKING_UNSTABLE"))))</f>
      </c>
      <c r="AS96" s="85" t="str">
        <f>IF(AND(A96="",B96=""),"",IF(OR(AB96="No",AC96="No",AD96="No",AE96="No",AF96="No",AH96="No",AI96="No",AJ96="No",AK96="No",AL96="No",AM96="No",AP96="No"),"INVALID_CONTROLLED_INPUT",IF(OR(AA96="No",AN96="No",AO96="No"),"REQUIRED_TEXT_MISSING",IF(C96="Estimate probability","MODEL_PURPOSE_UNSUPPORTED",IF(O96="Yes","CONTRADICTION_REVIEW_REQUIRED",IF(E96="No","INPUTS_NOT_VISIBLE","EVIDENCE_STATES_NOT_DISCLOSED"))))))</f>
      </c>
      <c r="AT96" t="str">
        <f>IF(A96="","",COUNTIFS('Criteria Register'!$A$4:$A$504,A96,'Criteria Register'!$X$4:$X$504,"INVALID_CONTROLLED_INPUT")+COUNTIFS('Criteria Register'!$A$4:$A$504,A96,'Criteria Register'!$N$4:$N$504,"Invalid",'Criteria Register'!$X$4:$X$504,"VALID"))</f>
      </c>
      <c r="AU96" t="str">
        <f>IF(A96="","",COUNTIFS('Criteria Register'!$A$4:$A$504,A96,'Criteria Register'!$P$4:$P$504,"&lt;&gt;None",'Criteria Register'!$R$4:$R$504,"No",'Criteria Register'!$X$4:$X$504,"VALID"))</f>
      </c>
      <c r="AV96" t="str">
        <f>IF(A96="","",COUNTIFS('Criteria Register'!$A$4:$A$504,A96,'Criteria Register'!$S$4:$S$504,"Open",'Criteria Register'!$X$4:$X$504,"VALID"))</f>
      </c>
    </row>
    <row r="97">
      <c r="A97" s="93"/>
      <c r="B97" s="93"/>
      <c r="C97" s="93"/>
      <c r="D97" s="93"/>
      <c r="E97" s="93"/>
      <c r="F97" s="93"/>
      <c r="G97" s="93"/>
      <c r="H97" s="93"/>
      <c r="I97" s="74" t="str">
        <f>IF(A97="","",SUMIFS('Criteria Register'!$I$4:$I$504,'Criteria Register'!$A$4:$A$504,A97,'Criteria Register'!$X$4:$X$504,"VALID",'Criteria Register'!$N$4:$N$504,"&lt;&gt;Not applicable",'Criteria Register'!$N$4:$N$504,"&lt;&gt;Excluded with rationale",'Criteria Register'!$N$4:$N$504,"&lt;&gt;Invalid"))</f>
      </c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62" t="str">
        <f>IF(V97="","",IF(V97="DECOMPOSABLE_BOUNDED","Decomposable and bounded",IF(V97="MODEL_PURPOSE_UNSUPPORTED","Score not decision-ready",IF(V97="INPUTS_NOT_VISIBLE","Score not decision-ready",IF(V97="EVIDENCE_STATES_NOT_DISCLOSED","Score not decision-ready",IF(V97="MISSING_DATA_TREATMENT_UNSAFE","Missing-data treatment unsafe",IF(V97="CRITICAL_GATE_FAILED_OR_MISSING","Critical gate missing",IF(V97="GATE_CONTRACT_NOT_DEFINED","Critical gate missing",IF(V97="COMPENSATION_RULE_UNSAFE","Critical gate missing",IF(V97="WEIGHT_RATIONALE_MISSING","Sensitivity review required",IF(V97="WEIGHT_TOTAL_INVALID","Sensitivity review required",IF(V97="SENSITIVITY_NOT_TESTED","Sensitivity review required",IF(V97="RANKING_UNSTABLE","Sensitivity review required",IF(V97="CONTRADICTION_REVIEW_REQUIRED","Score not decision-ready",IF(V97="REQUIRED_TEXT_MISSING","Score not decision-ready",IF(V97="INVALID_CONTROLLED_INPUT","Score not decision-ready",IF(V97="INVALID_CRITERION_INPUT","Score not decision-ready","")))))))))))))))))</f>
      </c>
      <c r="V97" s="62" t="str">
        <f>IF(AND(A97="",B97=""),"",IF(OR(AB97="No",AC97="No",AD97="No",AE97="No",AF97="No",AH97="No",AI97="No",AJ97="No",AK97="No",AL97="No",AM97="No",AP97="No"),"INVALID_CONTROLLED_INPUT",IF(OR(AA97="No",AN97="No",AO97="No"),"REQUIRED_TEXT_MISSING",IF(AT97&gt;0,"INVALID_CRITERION_INPUT",IF(C97="Estimate probability","MODEL_PURPOSE_UNSUPPORTED",IF(OR(O97="Yes",AV97&gt;0),"CONTRADICTION_REVIEW_REQUIRED",IF(G97="No","MISSING_DATA_TREATMENT_UNSAFE",IF(OR(K97="Yes",AU97&gt;0),"CRITICAL_GATE_FAILED_OR_MISSING",IF(J97="No","GATE_CONTRACT_NOT_DEFINED",IF(L97="Yes","COMPENSATION_RULE_UNSAFE",IF(E97="No","INPUTS_NOT_VISIBLE",IF(F97="No","EVIDENCE_STATES_NOT_DISCLOSED",IF(H97="No","WEIGHT_RATIONALE_MISSING",IF(AG97="No","WEIGHT_TOTAL_INVALID",IF(OR(M97="No",N97="Not tested"),"SENSITIVITY_NOT_TESTED",IF(N97="Yes","RANKING_UNSTABLE","DECOMPOSABLE_BOUNDED"))))))))))))))))</f>
      </c>
      <c r="W97" s="62" t="str">
        <f>IF(V97="","",IF(V97="DECOMPOSABLE_BOUNDED","Use the score as one decision aid with the recorded model version, limitations and reopen condition.",IF(V97="MODEL_PURPOSE_UNSUPPORTED","Describe the model as a score or index unless predictive calibration is separately established.",IF(V97="INPUTS_NOT_VISIBLE","Use the current total only as a prompt for model reconstruction.",IF(V97="EVIDENCE_STATES_NOT_DISCLOSED","Use the current total only as a prompt for model reconstruction.",IF(V97="MISSING_DATA_TREATMENT_UNSAFE","State that the score is incomplete and identify the affected inputs.",IF(V97="CRITICAL_GATE_FAILED_OR_MISSING","Report the total only beside the failed or missing gate.",IF(V97="GATE_CONTRACT_NOT_DEFINED","Report the total only beside the failed or missing gate.",IF(V97="COMPENSATION_RULE_UNSAFE","Report the total only beside the failed or missing gate.",IF(V97="WEIGHT_RATIONALE_MISSING","Describe the baseline result as provisional and disclose the decisive assumptions.",IF(V97="WEIGHT_TOTAL_INVALID","Describe the baseline result as provisional and disclose the decisive assumptions.",IF(V97="SENSITIVITY_NOT_TESTED","Describe the baseline result as provisional and disclose the decisive assumptions.",IF(V97="RANKING_UNSTABLE","Describe the baseline result as provisional and disclose the decisive assumptions.",IF(V97="CONTRADICTION_REVIEW_REQUIRED","Preserve the score as provisional beside the contradiction.",IF(V97="REQUIRED_TEXT_MISSING","Complete the missing record.",IF(V97="INVALID_CONTROLLED_INPUT","Use only the controlled vocabulary.",IF(V97="INVALID_CRITERION_INPUT","Use the register only to identify and correct the invalid criteria.","")))))))))))))))))</f>
      </c>
      <c r="X97" s="62" t="str">
        <f>IF(V97="","",IF(V97="DECOMPOSABLE_BOUNDED","Do not present the total as evidence, certainty, probability or an automatic instruction.",IF(V97="MODEL_PURPOSE_UNSUPPORTED","Do not present the total as the probability of winning, failure or market response.",IF(V97="INPUTS_NOT_VISIBLE","Do not rank, allocate, approve or claim probability from the current score.",IF(V97="EVIDENCE_STATES_NOT_DISCLOSED","Do not rank, allocate, approve or claim probability from the current score.",IF(V97="MISSING_DATA_TREATMENT_UNSAFE","Do not replace missing knowledge with a neutral-looking number.",IF(V97="CRITICAL_GATE_FAILED_OR_MISSING","Do not let the weighted average override the critical condition.",IF(V97="GATE_CONTRACT_NOT_DEFINED","Do not let the weighted average override the critical condition.",IF(V97="COMPENSATION_RULE_UNSAFE","Do not let the weighted average override the critical condition.",IF(V97="WEIGHT_RATIONALE_MISSING","Do not treat the ranking as robust or use extra decimals to imply stability.",IF(V97="WEIGHT_TOTAL_INVALID","Do not treat the ranking as robust or use extra decimals to imply stability.",IF(V97="SENSITIVITY_NOT_TESTED","Do not treat the ranking as robust or use extra decimals to imply stability.",IF(V97="RANKING_UNSTABLE","Do not treat the ranking as robust or use extra decimals to imply stability.",IF(V97="CONTRADICTION_REVIEW_REQUIRED","Do not hide disagreement inside an average.",IF(V97="REQUIRED_TEXT_MISSING","Do not use a score without a meaningful decision, owner and reviewer.",IF(V97="INVALID_CONTROLLED_INPUT","Do not interpret outputs generated from unsupported categories.",IF(V97="INVALID_CRITERION_INPUT","Do not calculate, compare or interpret a model that contains invalid criterion inputs.","")))))))))))))))))</f>
      </c>
      <c r="Y97" s="62" t="str">
        <f>IF(V97="","",IF(V97="DECOMPOSABLE_BOUNDED","Proceed with the bounded interpretation and preserve the component record.",IF(V97="MODEL_PURPOSE_UNSUPPORTED","Use a validated predictive model or change the score purpose.",IF(V97="INPUTS_NOT_VISIBLE","Decompose and reconstruct the model before use.",IF(V97="EVIDENCE_STATES_NOT_DISCLOSED","Apply “Observed, Inferred and Unresolved Evidence” to every active input.",IF(V97="MISSING_DATA_TREATMENT_UNSAFE","Correct the treatment, obtain evidence or report a bounded range.",IF(V97="CRITICAL_GATE_FAILED_OR_MISSING","Define or resolve the veto, floor or cap before interpreting the total.",IF(V97="GATE_CONTRACT_NOT_DEFINED","Define or resolve the veto, floor or cap before interpreting the total.",IF(V97="COMPENSATION_RULE_UNSAFE","Define or resolve the veto, floor or cap before interpreting the total.",IF(V97="WEIGHT_RATIONALE_MISSING","Run and record the required sensitivity scenarios before acting.",IF(V97="WEIGHT_TOTAL_INVALID","Correct the active denominator and rerun the model.",IF(V97="SENSITIVITY_NOT_TESTED","Run and record the required sensitivity scenarios before acting.",IF(V97="RANKING_UNSTABLE","Treat the result as unstable and resolve the decisive assumptions.",IF(V97="CONTRADICTION_REVIEW_REQUIRED","Apply “How to Handle Contradictory Competitor Evidence” before final interpretation.",IF(V97="REQUIRED_TEXT_MISSING","Replace placeholders with the exact record.",IF(V97="INVALID_CONTROLLED_INPUT","Correct the invalid controlled input.",IF(V97="INVALID_CRITERION_INPUT","Correct the invalid criterion values; then recalculate the model and its active denominator.","")))))))))))))))))</f>
      </c>
      <c r="Z97" s="62" t="str">
        <f>IF(U97="","","SERPIFAI Score Integrity Method v1.0.0")</f>
      </c>
      <c r="AA97" s="85" t="str">
        <f>IF(AND(A97="",B97=""),"",IF(B97="","No",IF(OR(LOWER(TRIM(B97))="n/a",LOWER(TRIM(B97))="na",LOWER(TRIM(B97))="none",LOWER(TRIM(B97))="unknown",LOWER(TRIM(B97))="tbd",LOWER(TRIM(B97))="todo",LOWER(TRIM(B97))="placeholder",LOWER(TRIM(B97))="test",LOWER(TRIM(B97))="xxx",LOWER(TRIM(B97))="xx",LOWER(TRIM(B97))="x",LOWER(TRIM(B97))="-",LOWER(TRIM(B97))="--",LOWER(TRIM(B97))="---",LOWER(TRIM(B97))=".",LOWER(TRIM(B97))="..",LOWER(TRIM(B97))="...",LOWER(TRIM(B97))="?"),"No","Yes")))</f>
      </c>
      <c r="AB97" s="85" t="str">
        <f>IF(AND(A97="",B97=""),"",IF(OR(C97="Describe",C97="Rank",C97="Screen",C97="Prioritise",C97="Trigger review",C97="Allocate resources",C97="Enforce a gate",C97="Estimate probability"),"Yes","No"))</f>
      </c>
      <c r="AC97" s="85" t="str">
        <f>IF(AND(A97="",B97=""),"",IF(OR(E97="Yes",E97="No"),"Yes","No"))</f>
      </c>
      <c r="AD97" s="85" t="str">
        <f>IF(AND(A97="",B97=""),"",IF(OR(F97="Yes",F97="No"),"Yes","No"))</f>
      </c>
      <c r="AE97" s="85" t="str">
        <f>IF(AND(A97="",B97=""),"",IF(OR(G97="Yes",G97="No"),"Yes","No"))</f>
      </c>
      <c r="AF97" s="85" t="str">
        <f>IF(AND(A97="",B97=""),"",IF(OR(H97="Yes",H97="No"),"Yes","No"))</f>
      </c>
      <c r="AG97" s="85" t="str">
        <f>IF(AND(A97="",B97=""),"",IF(ABS(I97-100)&lt;0.0001,"Yes","No"))</f>
      </c>
      <c r="AH97" s="85" t="str">
        <f>IF(AND(A97="",B97=""),"",IF(OR(J97="Yes",J97="No",J97="Not applicable"),"Yes","No"))</f>
      </c>
      <c r="AI97" s="85" t="str">
        <f>IF(AND(A97="",B97=""),"",IF(OR(K97="Yes",K97="No"),"Yes","No"))</f>
      </c>
      <c r="AJ97" s="85" t="str">
        <f>IF(AND(A97="",B97=""),"",IF(OR(L97="Yes",L97="No",L97="Not applicable"),"Yes","No"))</f>
      </c>
      <c r="AK97" s="85" t="str">
        <f>IF(AND(A97="",B97=""),"",IF(OR(M97="Yes",M97="No"),"Yes","No"))</f>
      </c>
      <c r="AL97" s="85" t="str">
        <f>IF(AND(A97="",B97=""),"",IF(OR(N97="Yes",N97="No",N97="Not tested"),"Yes","No"))</f>
      </c>
      <c r="AM97" s="85" t="str">
        <f>IF(AND(A97="",B97=""),"",IF(OR(O97="Yes",O97="No"),"Yes","No"))</f>
      </c>
      <c r="AN97" s="85" t="str">
        <f>IF(AND(A97="",B97=""),"",IF(P97="","No",IF(OR(LOWER(TRIM(P97))="n/a",LOWER(TRIM(P97))="na",LOWER(TRIM(P97))="none",LOWER(TRIM(P97))="unknown",LOWER(TRIM(P97))="tbd",LOWER(TRIM(P97))="todo",LOWER(TRIM(P97))="placeholder",LOWER(TRIM(P97))="test",LOWER(TRIM(P97))="xxx",LOWER(TRIM(P97))="xx",LOWER(TRIM(P97))="x",LOWER(TRIM(P97))="-",LOWER(TRIM(P97))="--",LOWER(TRIM(P97))="---",LOWER(TRIM(P97))=".",LOWER(TRIM(P97))="..",LOWER(TRIM(P97))="...",LOWER(TRIM(P97))="?"),"No","Yes")))</f>
      </c>
      <c r="AO97" s="85" t="str">
        <f>IF(AND(A97="",B97=""),"",IF(Q97="","No",IF(OR(LOWER(TRIM(Q97))="n/a",LOWER(TRIM(Q97))="na",LOWER(TRIM(Q97))="none",LOWER(TRIM(Q97))="unknown",LOWER(TRIM(Q97))="tbd",LOWER(TRIM(Q97))="todo",LOWER(TRIM(Q97))="placeholder",LOWER(TRIM(Q97))="test",LOWER(TRIM(Q97))="xxx",LOWER(TRIM(Q97))="xx",LOWER(TRIM(Q97))="x",LOWER(TRIM(Q97))="-",LOWER(TRIM(Q97))="--",LOWER(TRIM(Q97))="---",LOWER(TRIM(Q97))=".",LOWER(TRIM(Q97))="..",LOWER(TRIM(Q97))="...",LOWER(TRIM(Q97))="?"),"No","Yes")))</f>
      </c>
      <c r="AP97" s="85" t="str">
        <f>IF(AND(A97="",B97=""),"",IF(OR(S97="Approved by the recorded reviewer",S97="Not approved"),"Yes","No"))</f>
      </c>
      <c r="AQ97" s="85" t="str">
        <f>IF(AND(A97="",B97=""),"",IF(K97="Yes","CRITICAL_GATE_FAILED_OR_MISSING",IF(J97="No","GATE_CONTRACT_NOT_DEFINED","COMPENSATION_RULE_UNSAFE")))</f>
      </c>
      <c r="AR97" s="85" t="str">
        <f>IF(AND(A97="",B97=""),"",IF(H97="No","WEIGHT_RATIONALE_MISSING",IF(AG97="No","WEIGHT_TOTAL_INVALID",IF(OR(M97="No",N97="Not tested"),"SENSITIVITY_NOT_TESTED","RANKING_UNSTABLE"))))</f>
      </c>
      <c r="AS97" s="85" t="str">
        <f>IF(AND(A97="",B97=""),"",IF(OR(AB97="No",AC97="No",AD97="No",AE97="No",AF97="No",AH97="No",AI97="No",AJ97="No",AK97="No",AL97="No",AM97="No",AP97="No"),"INVALID_CONTROLLED_INPUT",IF(OR(AA97="No",AN97="No",AO97="No"),"REQUIRED_TEXT_MISSING",IF(C97="Estimate probability","MODEL_PURPOSE_UNSUPPORTED",IF(O97="Yes","CONTRADICTION_REVIEW_REQUIRED",IF(E97="No","INPUTS_NOT_VISIBLE","EVIDENCE_STATES_NOT_DISCLOSED"))))))</f>
      </c>
      <c r="AT97" t="str">
        <f>IF(A97="","",COUNTIFS('Criteria Register'!$A$4:$A$504,A97,'Criteria Register'!$X$4:$X$504,"INVALID_CONTROLLED_INPUT")+COUNTIFS('Criteria Register'!$A$4:$A$504,A97,'Criteria Register'!$N$4:$N$504,"Invalid",'Criteria Register'!$X$4:$X$504,"VALID"))</f>
      </c>
      <c r="AU97" t="str">
        <f>IF(A97="","",COUNTIFS('Criteria Register'!$A$4:$A$504,A97,'Criteria Register'!$P$4:$P$504,"&lt;&gt;None",'Criteria Register'!$R$4:$R$504,"No",'Criteria Register'!$X$4:$X$504,"VALID"))</f>
      </c>
      <c r="AV97" t="str">
        <f>IF(A97="","",COUNTIFS('Criteria Register'!$A$4:$A$504,A97,'Criteria Register'!$S$4:$S$504,"Open",'Criteria Register'!$X$4:$X$504,"VALID"))</f>
      </c>
    </row>
    <row r="98">
      <c r="A98" s="93"/>
      <c r="B98" s="93"/>
      <c r="C98" s="93"/>
      <c r="D98" s="93"/>
      <c r="E98" s="93"/>
      <c r="F98" s="93"/>
      <c r="G98" s="93"/>
      <c r="H98" s="93"/>
      <c r="I98" s="74" t="str">
        <f>IF(A98="","",SUMIFS('Criteria Register'!$I$4:$I$504,'Criteria Register'!$A$4:$A$504,A98,'Criteria Register'!$X$4:$X$504,"VALID",'Criteria Register'!$N$4:$N$504,"&lt;&gt;Not applicable",'Criteria Register'!$N$4:$N$504,"&lt;&gt;Excluded with rationale",'Criteria Register'!$N$4:$N$504,"&lt;&gt;Invalid"))</f>
      </c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62" t="str">
        <f>IF(V98="","",IF(V98="DECOMPOSABLE_BOUNDED","Decomposable and bounded",IF(V98="MODEL_PURPOSE_UNSUPPORTED","Score not decision-ready",IF(V98="INPUTS_NOT_VISIBLE","Score not decision-ready",IF(V98="EVIDENCE_STATES_NOT_DISCLOSED","Score not decision-ready",IF(V98="MISSING_DATA_TREATMENT_UNSAFE","Missing-data treatment unsafe",IF(V98="CRITICAL_GATE_FAILED_OR_MISSING","Critical gate missing",IF(V98="GATE_CONTRACT_NOT_DEFINED","Critical gate missing",IF(V98="COMPENSATION_RULE_UNSAFE","Critical gate missing",IF(V98="WEIGHT_RATIONALE_MISSING","Sensitivity review required",IF(V98="WEIGHT_TOTAL_INVALID","Sensitivity review required",IF(V98="SENSITIVITY_NOT_TESTED","Sensitivity review required",IF(V98="RANKING_UNSTABLE","Sensitivity review required",IF(V98="CONTRADICTION_REVIEW_REQUIRED","Score not decision-ready",IF(V98="REQUIRED_TEXT_MISSING","Score not decision-ready",IF(V98="INVALID_CONTROLLED_INPUT","Score not decision-ready",IF(V98="INVALID_CRITERION_INPUT","Score not decision-ready","")))))))))))))))))</f>
      </c>
      <c r="V98" s="62" t="str">
        <f>IF(AND(A98="",B98=""),"",IF(OR(AB98="No",AC98="No",AD98="No",AE98="No",AF98="No",AH98="No",AI98="No",AJ98="No",AK98="No",AL98="No",AM98="No",AP98="No"),"INVALID_CONTROLLED_INPUT",IF(OR(AA98="No",AN98="No",AO98="No"),"REQUIRED_TEXT_MISSING",IF(AT98&gt;0,"INVALID_CRITERION_INPUT",IF(C98="Estimate probability","MODEL_PURPOSE_UNSUPPORTED",IF(OR(O98="Yes",AV98&gt;0),"CONTRADICTION_REVIEW_REQUIRED",IF(G98="No","MISSING_DATA_TREATMENT_UNSAFE",IF(OR(K98="Yes",AU98&gt;0),"CRITICAL_GATE_FAILED_OR_MISSING",IF(J98="No","GATE_CONTRACT_NOT_DEFINED",IF(L98="Yes","COMPENSATION_RULE_UNSAFE",IF(E98="No","INPUTS_NOT_VISIBLE",IF(F98="No","EVIDENCE_STATES_NOT_DISCLOSED",IF(H98="No","WEIGHT_RATIONALE_MISSING",IF(AG98="No","WEIGHT_TOTAL_INVALID",IF(OR(M98="No",N98="Not tested"),"SENSITIVITY_NOT_TESTED",IF(N98="Yes","RANKING_UNSTABLE","DECOMPOSABLE_BOUNDED"))))))))))))))))</f>
      </c>
      <c r="W98" s="62" t="str">
        <f>IF(V98="","",IF(V98="DECOMPOSABLE_BOUNDED","Use the score as one decision aid with the recorded model version, limitations and reopen condition.",IF(V98="MODEL_PURPOSE_UNSUPPORTED","Describe the model as a score or index unless predictive calibration is separately established.",IF(V98="INPUTS_NOT_VISIBLE","Use the current total only as a prompt for model reconstruction.",IF(V98="EVIDENCE_STATES_NOT_DISCLOSED","Use the current total only as a prompt for model reconstruction.",IF(V98="MISSING_DATA_TREATMENT_UNSAFE","State that the score is incomplete and identify the affected inputs.",IF(V98="CRITICAL_GATE_FAILED_OR_MISSING","Report the total only beside the failed or missing gate.",IF(V98="GATE_CONTRACT_NOT_DEFINED","Report the total only beside the failed or missing gate.",IF(V98="COMPENSATION_RULE_UNSAFE","Report the total only beside the failed or missing gate.",IF(V98="WEIGHT_RATIONALE_MISSING","Describe the baseline result as provisional and disclose the decisive assumptions.",IF(V98="WEIGHT_TOTAL_INVALID","Describe the baseline result as provisional and disclose the decisive assumptions.",IF(V98="SENSITIVITY_NOT_TESTED","Describe the baseline result as provisional and disclose the decisive assumptions.",IF(V98="RANKING_UNSTABLE","Describe the baseline result as provisional and disclose the decisive assumptions.",IF(V98="CONTRADICTION_REVIEW_REQUIRED","Preserve the score as provisional beside the contradiction.",IF(V98="REQUIRED_TEXT_MISSING","Complete the missing record.",IF(V98="INVALID_CONTROLLED_INPUT","Use only the controlled vocabulary.",IF(V98="INVALID_CRITERION_INPUT","Use the register only to identify and correct the invalid criteria.","")))))))))))))))))</f>
      </c>
      <c r="X98" s="62" t="str">
        <f>IF(V98="","",IF(V98="DECOMPOSABLE_BOUNDED","Do not present the total as evidence, certainty, probability or an automatic instruction.",IF(V98="MODEL_PURPOSE_UNSUPPORTED","Do not present the total as the probability of winning, failure or market response.",IF(V98="INPUTS_NOT_VISIBLE","Do not rank, allocate, approve or claim probability from the current score.",IF(V98="EVIDENCE_STATES_NOT_DISCLOSED","Do not rank, allocate, approve or claim probability from the current score.",IF(V98="MISSING_DATA_TREATMENT_UNSAFE","Do not replace missing knowledge with a neutral-looking number.",IF(V98="CRITICAL_GATE_FAILED_OR_MISSING","Do not let the weighted average override the critical condition.",IF(V98="GATE_CONTRACT_NOT_DEFINED","Do not let the weighted average override the critical condition.",IF(V98="COMPENSATION_RULE_UNSAFE","Do not let the weighted average override the critical condition.",IF(V98="WEIGHT_RATIONALE_MISSING","Do not treat the ranking as robust or use extra decimals to imply stability.",IF(V98="WEIGHT_TOTAL_INVALID","Do not treat the ranking as robust or use extra decimals to imply stability.",IF(V98="SENSITIVITY_NOT_TESTED","Do not treat the ranking as robust or use extra decimals to imply stability.",IF(V98="RANKING_UNSTABLE","Do not treat the ranking as robust or use extra decimals to imply stability.",IF(V98="CONTRADICTION_REVIEW_REQUIRED","Do not hide disagreement inside an average.",IF(V98="REQUIRED_TEXT_MISSING","Do not use a score without a meaningful decision, owner and reviewer.",IF(V98="INVALID_CONTROLLED_INPUT","Do not interpret outputs generated from unsupported categories.",IF(V98="INVALID_CRITERION_INPUT","Do not calculate, compare or interpret a model that contains invalid criterion inputs.","")))))))))))))))))</f>
      </c>
      <c r="Y98" s="62" t="str">
        <f>IF(V98="","",IF(V98="DECOMPOSABLE_BOUNDED","Proceed with the bounded interpretation and preserve the component record.",IF(V98="MODEL_PURPOSE_UNSUPPORTED","Use a validated predictive model or change the score purpose.",IF(V98="INPUTS_NOT_VISIBLE","Decompose and reconstruct the model before use.",IF(V98="EVIDENCE_STATES_NOT_DISCLOSED","Apply “Observed, Inferred and Unresolved Evidence” to every active input.",IF(V98="MISSING_DATA_TREATMENT_UNSAFE","Correct the treatment, obtain evidence or report a bounded range.",IF(V98="CRITICAL_GATE_FAILED_OR_MISSING","Define or resolve the veto, floor or cap before interpreting the total.",IF(V98="GATE_CONTRACT_NOT_DEFINED","Define or resolve the veto, floor or cap before interpreting the total.",IF(V98="COMPENSATION_RULE_UNSAFE","Define or resolve the veto, floor or cap before interpreting the total.",IF(V98="WEIGHT_RATIONALE_MISSING","Run and record the required sensitivity scenarios before acting.",IF(V98="WEIGHT_TOTAL_INVALID","Correct the active denominator and rerun the model.",IF(V98="SENSITIVITY_NOT_TESTED","Run and record the required sensitivity scenarios before acting.",IF(V98="RANKING_UNSTABLE","Treat the result as unstable and resolve the decisive assumptions.",IF(V98="CONTRADICTION_REVIEW_REQUIRED","Apply “How to Handle Contradictory Competitor Evidence” before final interpretation.",IF(V98="REQUIRED_TEXT_MISSING","Replace placeholders with the exact record.",IF(V98="INVALID_CONTROLLED_INPUT","Correct the invalid controlled input.",IF(V98="INVALID_CRITERION_INPUT","Correct the invalid criterion values; then recalculate the model and its active denominator.","")))))))))))))))))</f>
      </c>
      <c r="Z98" s="62" t="str">
        <f>IF(U98="","","SERPIFAI Score Integrity Method v1.0.0")</f>
      </c>
      <c r="AA98" s="85" t="str">
        <f>IF(AND(A98="",B98=""),"",IF(B98="","No",IF(OR(LOWER(TRIM(B98))="n/a",LOWER(TRIM(B98))="na",LOWER(TRIM(B98))="none",LOWER(TRIM(B98))="unknown",LOWER(TRIM(B98))="tbd",LOWER(TRIM(B98))="todo",LOWER(TRIM(B98))="placeholder",LOWER(TRIM(B98))="test",LOWER(TRIM(B98))="xxx",LOWER(TRIM(B98))="xx",LOWER(TRIM(B98))="x",LOWER(TRIM(B98))="-",LOWER(TRIM(B98))="--",LOWER(TRIM(B98))="---",LOWER(TRIM(B98))=".",LOWER(TRIM(B98))="..",LOWER(TRIM(B98))="...",LOWER(TRIM(B98))="?"),"No","Yes")))</f>
      </c>
      <c r="AB98" s="85" t="str">
        <f>IF(AND(A98="",B98=""),"",IF(OR(C98="Describe",C98="Rank",C98="Screen",C98="Prioritise",C98="Trigger review",C98="Allocate resources",C98="Enforce a gate",C98="Estimate probability"),"Yes","No"))</f>
      </c>
      <c r="AC98" s="85" t="str">
        <f>IF(AND(A98="",B98=""),"",IF(OR(E98="Yes",E98="No"),"Yes","No"))</f>
      </c>
      <c r="AD98" s="85" t="str">
        <f>IF(AND(A98="",B98=""),"",IF(OR(F98="Yes",F98="No"),"Yes","No"))</f>
      </c>
      <c r="AE98" s="85" t="str">
        <f>IF(AND(A98="",B98=""),"",IF(OR(G98="Yes",G98="No"),"Yes","No"))</f>
      </c>
      <c r="AF98" s="85" t="str">
        <f>IF(AND(A98="",B98=""),"",IF(OR(H98="Yes",H98="No"),"Yes","No"))</f>
      </c>
      <c r="AG98" s="85" t="str">
        <f>IF(AND(A98="",B98=""),"",IF(ABS(I98-100)&lt;0.0001,"Yes","No"))</f>
      </c>
      <c r="AH98" s="85" t="str">
        <f>IF(AND(A98="",B98=""),"",IF(OR(J98="Yes",J98="No",J98="Not applicable"),"Yes","No"))</f>
      </c>
      <c r="AI98" s="85" t="str">
        <f>IF(AND(A98="",B98=""),"",IF(OR(K98="Yes",K98="No"),"Yes","No"))</f>
      </c>
      <c r="AJ98" s="85" t="str">
        <f>IF(AND(A98="",B98=""),"",IF(OR(L98="Yes",L98="No",L98="Not applicable"),"Yes","No"))</f>
      </c>
      <c r="AK98" s="85" t="str">
        <f>IF(AND(A98="",B98=""),"",IF(OR(M98="Yes",M98="No"),"Yes","No"))</f>
      </c>
      <c r="AL98" s="85" t="str">
        <f>IF(AND(A98="",B98=""),"",IF(OR(N98="Yes",N98="No",N98="Not tested"),"Yes","No"))</f>
      </c>
      <c r="AM98" s="85" t="str">
        <f>IF(AND(A98="",B98=""),"",IF(OR(O98="Yes",O98="No"),"Yes","No"))</f>
      </c>
      <c r="AN98" s="85" t="str">
        <f>IF(AND(A98="",B98=""),"",IF(P98="","No",IF(OR(LOWER(TRIM(P98))="n/a",LOWER(TRIM(P98))="na",LOWER(TRIM(P98))="none",LOWER(TRIM(P98))="unknown",LOWER(TRIM(P98))="tbd",LOWER(TRIM(P98))="todo",LOWER(TRIM(P98))="placeholder",LOWER(TRIM(P98))="test",LOWER(TRIM(P98))="xxx",LOWER(TRIM(P98))="xx",LOWER(TRIM(P98))="x",LOWER(TRIM(P98))="-",LOWER(TRIM(P98))="--",LOWER(TRIM(P98))="---",LOWER(TRIM(P98))=".",LOWER(TRIM(P98))="..",LOWER(TRIM(P98))="...",LOWER(TRIM(P98))="?"),"No","Yes")))</f>
      </c>
      <c r="AO98" s="85" t="str">
        <f>IF(AND(A98="",B98=""),"",IF(Q98="","No",IF(OR(LOWER(TRIM(Q98))="n/a",LOWER(TRIM(Q98))="na",LOWER(TRIM(Q98))="none",LOWER(TRIM(Q98))="unknown",LOWER(TRIM(Q98))="tbd",LOWER(TRIM(Q98))="todo",LOWER(TRIM(Q98))="placeholder",LOWER(TRIM(Q98))="test",LOWER(TRIM(Q98))="xxx",LOWER(TRIM(Q98))="xx",LOWER(TRIM(Q98))="x",LOWER(TRIM(Q98))="-",LOWER(TRIM(Q98))="--",LOWER(TRIM(Q98))="---",LOWER(TRIM(Q98))=".",LOWER(TRIM(Q98))="..",LOWER(TRIM(Q98))="...",LOWER(TRIM(Q98))="?"),"No","Yes")))</f>
      </c>
      <c r="AP98" s="85" t="str">
        <f>IF(AND(A98="",B98=""),"",IF(OR(S98="Approved by the recorded reviewer",S98="Not approved"),"Yes","No"))</f>
      </c>
      <c r="AQ98" s="85" t="str">
        <f>IF(AND(A98="",B98=""),"",IF(K98="Yes","CRITICAL_GATE_FAILED_OR_MISSING",IF(J98="No","GATE_CONTRACT_NOT_DEFINED","COMPENSATION_RULE_UNSAFE")))</f>
      </c>
      <c r="AR98" s="85" t="str">
        <f>IF(AND(A98="",B98=""),"",IF(H98="No","WEIGHT_RATIONALE_MISSING",IF(AG98="No","WEIGHT_TOTAL_INVALID",IF(OR(M98="No",N98="Not tested"),"SENSITIVITY_NOT_TESTED","RANKING_UNSTABLE"))))</f>
      </c>
      <c r="AS98" s="85" t="str">
        <f>IF(AND(A98="",B98=""),"",IF(OR(AB98="No",AC98="No",AD98="No",AE98="No",AF98="No",AH98="No",AI98="No",AJ98="No",AK98="No",AL98="No",AM98="No",AP98="No"),"INVALID_CONTROLLED_INPUT",IF(OR(AA98="No",AN98="No",AO98="No"),"REQUIRED_TEXT_MISSING",IF(C98="Estimate probability","MODEL_PURPOSE_UNSUPPORTED",IF(O98="Yes","CONTRADICTION_REVIEW_REQUIRED",IF(E98="No","INPUTS_NOT_VISIBLE","EVIDENCE_STATES_NOT_DISCLOSED"))))))</f>
      </c>
      <c r="AT98" t="str">
        <f>IF(A98="","",COUNTIFS('Criteria Register'!$A$4:$A$504,A98,'Criteria Register'!$X$4:$X$504,"INVALID_CONTROLLED_INPUT")+COUNTIFS('Criteria Register'!$A$4:$A$504,A98,'Criteria Register'!$N$4:$N$504,"Invalid",'Criteria Register'!$X$4:$X$504,"VALID"))</f>
      </c>
      <c r="AU98" t="str">
        <f>IF(A98="","",COUNTIFS('Criteria Register'!$A$4:$A$504,A98,'Criteria Register'!$P$4:$P$504,"&lt;&gt;None",'Criteria Register'!$R$4:$R$504,"No",'Criteria Register'!$X$4:$X$504,"VALID"))</f>
      </c>
      <c r="AV98" t="str">
        <f>IF(A98="","",COUNTIFS('Criteria Register'!$A$4:$A$504,A98,'Criteria Register'!$S$4:$S$504,"Open",'Criteria Register'!$X$4:$X$504,"VALID"))</f>
      </c>
    </row>
    <row r="99">
      <c r="A99" s="93"/>
      <c r="B99" s="93"/>
      <c r="C99" s="93"/>
      <c r="D99" s="93"/>
      <c r="E99" s="93"/>
      <c r="F99" s="93"/>
      <c r="G99" s="93"/>
      <c r="H99" s="93"/>
      <c r="I99" s="74" t="str">
        <f>IF(A99="","",SUMIFS('Criteria Register'!$I$4:$I$504,'Criteria Register'!$A$4:$A$504,A99,'Criteria Register'!$X$4:$X$504,"VALID",'Criteria Register'!$N$4:$N$504,"&lt;&gt;Not applicable",'Criteria Register'!$N$4:$N$504,"&lt;&gt;Excluded with rationale",'Criteria Register'!$N$4:$N$504,"&lt;&gt;Invalid"))</f>
      </c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62" t="str">
        <f>IF(V99="","",IF(V99="DECOMPOSABLE_BOUNDED","Decomposable and bounded",IF(V99="MODEL_PURPOSE_UNSUPPORTED","Score not decision-ready",IF(V99="INPUTS_NOT_VISIBLE","Score not decision-ready",IF(V99="EVIDENCE_STATES_NOT_DISCLOSED","Score not decision-ready",IF(V99="MISSING_DATA_TREATMENT_UNSAFE","Missing-data treatment unsafe",IF(V99="CRITICAL_GATE_FAILED_OR_MISSING","Critical gate missing",IF(V99="GATE_CONTRACT_NOT_DEFINED","Critical gate missing",IF(V99="COMPENSATION_RULE_UNSAFE","Critical gate missing",IF(V99="WEIGHT_RATIONALE_MISSING","Sensitivity review required",IF(V99="WEIGHT_TOTAL_INVALID","Sensitivity review required",IF(V99="SENSITIVITY_NOT_TESTED","Sensitivity review required",IF(V99="RANKING_UNSTABLE","Sensitivity review required",IF(V99="CONTRADICTION_REVIEW_REQUIRED","Score not decision-ready",IF(V99="REQUIRED_TEXT_MISSING","Score not decision-ready",IF(V99="INVALID_CONTROLLED_INPUT","Score not decision-ready",IF(V99="INVALID_CRITERION_INPUT","Score not decision-ready","")))))))))))))))))</f>
      </c>
      <c r="V99" s="62" t="str">
        <f>IF(AND(A99="",B99=""),"",IF(OR(AB99="No",AC99="No",AD99="No",AE99="No",AF99="No",AH99="No",AI99="No",AJ99="No",AK99="No",AL99="No",AM99="No",AP99="No"),"INVALID_CONTROLLED_INPUT",IF(OR(AA99="No",AN99="No",AO99="No"),"REQUIRED_TEXT_MISSING",IF(AT99&gt;0,"INVALID_CRITERION_INPUT",IF(C99="Estimate probability","MODEL_PURPOSE_UNSUPPORTED",IF(OR(O99="Yes",AV99&gt;0),"CONTRADICTION_REVIEW_REQUIRED",IF(G99="No","MISSING_DATA_TREATMENT_UNSAFE",IF(OR(K99="Yes",AU99&gt;0),"CRITICAL_GATE_FAILED_OR_MISSING",IF(J99="No","GATE_CONTRACT_NOT_DEFINED",IF(L99="Yes","COMPENSATION_RULE_UNSAFE",IF(E99="No","INPUTS_NOT_VISIBLE",IF(F99="No","EVIDENCE_STATES_NOT_DISCLOSED",IF(H99="No","WEIGHT_RATIONALE_MISSING",IF(AG99="No","WEIGHT_TOTAL_INVALID",IF(OR(M99="No",N99="Not tested"),"SENSITIVITY_NOT_TESTED",IF(N99="Yes","RANKING_UNSTABLE","DECOMPOSABLE_BOUNDED"))))))))))))))))</f>
      </c>
      <c r="W99" s="62" t="str">
        <f>IF(V99="","",IF(V99="DECOMPOSABLE_BOUNDED","Use the score as one decision aid with the recorded model version, limitations and reopen condition.",IF(V99="MODEL_PURPOSE_UNSUPPORTED","Describe the model as a score or index unless predictive calibration is separately established.",IF(V99="INPUTS_NOT_VISIBLE","Use the current total only as a prompt for model reconstruction.",IF(V99="EVIDENCE_STATES_NOT_DISCLOSED","Use the current total only as a prompt for model reconstruction.",IF(V99="MISSING_DATA_TREATMENT_UNSAFE","State that the score is incomplete and identify the affected inputs.",IF(V99="CRITICAL_GATE_FAILED_OR_MISSING","Report the total only beside the failed or missing gate.",IF(V99="GATE_CONTRACT_NOT_DEFINED","Report the total only beside the failed or missing gate.",IF(V99="COMPENSATION_RULE_UNSAFE","Report the total only beside the failed or missing gate.",IF(V99="WEIGHT_RATIONALE_MISSING","Describe the baseline result as provisional and disclose the decisive assumptions.",IF(V99="WEIGHT_TOTAL_INVALID","Describe the baseline result as provisional and disclose the decisive assumptions.",IF(V99="SENSITIVITY_NOT_TESTED","Describe the baseline result as provisional and disclose the decisive assumptions.",IF(V99="RANKING_UNSTABLE","Describe the baseline result as provisional and disclose the decisive assumptions.",IF(V99="CONTRADICTION_REVIEW_REQUIRED","Preserve the score as provisional beside the contradiction.",IF(V99="REQUIRED_TEXT_MISSING","Complete the missing record.",IF(V99="INVALID_CONTROLLED_INPUT","Use only the controlled vocabulary.",IF(V99="INVALID_CRITERION_INPUT","Use the register only to identify and correct the invalid criteria.","")))))))))))))))))</f>
      </c>
      <c r="X99" s="62" t="str">
        <f>IF(V99="","",IF(V99="DECOMPOSABLE_BOUNDED","Do not present the total as evidence, certainty, probability or an automatic instruction.",IF(V99="MODEL_PURPOSE_UNSUPPORTED","Do not present the total as the probability of winning, failure or market response.",IF(V99="INPUTS_NOT_VISIBLE","Do not rank, allocate, approve or claim probability from the current score.",IF(V99="EVIDENCE_STATES_NOT_DISCLOSED","Do not rank, allocate, approve or claim probability from the current score.",IF(V99="MISSING_DATA_TREATMENT_UNSAFE","Do not replace missing knowledge with a neutral-looking number.",IF(V99="CRITICAL_GATE_FAILED_OR_MISSING","Do not let the weighted average override the critical condition.",IF(V99="GATE_CONTRACT_NOT_DEFINED","Do not let the weighted average override the critical condition.",IF(V99="COMPENSATION_RULE_UNSAFE","Do not let the weighted average override the critical condition.",IF(V99="WEIGHT_RATIONALE_MISSING","Do not treat the ranking as robust or use extra decimals to imply stability.",IF(V99="WEIGHT_TOTAL_INVALID","Do not treat the ranking as robust or use extra decimals to imply stability.",IF(V99="SENSITIVITY_NOT_TESTED","Do not treat the ranking as robust or use extra decimals to imply stability.",IF(V99="RANKING_UNSTABLE","Do not treat the ranking as robust or use extra decimals to imply stability.",IF(V99="CONTRADICTION_REVIEW_REQUIRED","Do not hide disagreement inside an average.",IF(V99="REQUIRED_TEXT_MISSING","Do not use a score without a meaningful decision, owner and reviewer.",IF(V99="INVALID_CONTROLLED_INPUT","Do not interpret outputs generated from unsupported categories.",IF(V99="INVALID_CRITERION_INPUT","Do not calculate, compare or interpret a model that contains invalid criterion inputs.","")))))))))))))))))</f>
      </c>
      <c r="Y99" s="62" t="str">
        <f>IF(V99="","",IF(V99="DECOMPOSABLE_BOUNDED","Proceed with the bounded interpretation and preserve the component record.",IF(V99="MODEL_PURPOSE_UNSUPPORTED","Use a validated predictive model or change the score purpose.",IF(V99="INPUTS_NOT_VISIBLE","Decompose and reconstruct the model before use.",IF(V99="EVIDENCE_STATES_NOT_DISCLOSED","Apply “Observed, Inferred and Unresolved Evidence” to every active input.",IF(V99="MISSING_DATA_TREATMENT_UNSAFE","Correct the treatment, obtain evidence or report a bounded range.",IF(V99="CRITICAL_GATE_FAILED_OR_MISSING","Define or resolve the veto, floor or cap before interpreting the total.",IF(V99="GATE_CONTRACT_NOT_DEFINED","Define or resolve the veto, floor or cap before interpreting the total.",IF(V99="COMPENSATION_RULE_UNSAFE","Define or resolve the veto, floor or cap before interpreting the total.",IF(V99="WEIGHT_RATIONALE_MISSING","Run and record the required sensitivity scenarios before acting.",IF(V99="WEIGHT_TOTAL_INVALID","Correct the active denominator and rerun the model.",IF(V99="SENSITIVITY_NOT_TESTED","Run and record the required sensitivity scenarios before acting.",IF(V99="RANKING_UNSTABLE","Treat the result as unstable and resolve the decisive assumptions.",IF(V99="CONTRADICTION_REVIEW_REQUIRED","Apply “How to Handle Contradictory Competitor Evidence” before final interpretation.",IF(V99="REQUIRED_TEXT_MISSING","Replace placeholders with the exact record.",IF(V99="INVALID_CONTROLLED_INPUT","Correct the invalid controlled input.",IF(V99="INVALID_CRITERION_INPUT","Correct the invalid criterion values; then recalculate the model and its active denominator.","")))))))))))))))))</f>
      </c>
      <c r="Z99" s="62" t="str">
        <f>IF(U99="","","SERPIFAI Score Integrity Method v1.0.0")</f>
      </c>
      <c r="AA99" s="85" t="str">
        <f>IF(AND(A99="",B99=""),"",IF(B99="","No",IF(OR(LOWER(TRIM(B99))="n/a",LOWER(TRIM(B99))="na",LOWER(TRIM(B99))="none",LOWER(TRIM(B99))="unknown",LOWER(TRIM(B99))="tbd",LOWER(TRIM(B99))="todo",LOWER(TRIM(B99))="placeholder",LOWER(TRIM(B99))="test",LOWER(TRIM(B99))="xxx",LOWER(TRIM(B99))="xx",LOWER(TRIM(B99))="x",LOWER(TRIM(B99))="-",LOWER(TRIM(B99))="--",LOWER(TRIM(B99))="---",LOWER(TRIM(B99))=".",LOWER(TRIM(B99))="..",LOWER(TRIM(B99))="...",LOWER(TRIM(B99))="?"),"No","Yes")))</f>
      </c>
      <c r="AB99" s="85" t="str">
        <f>IF(AND(A99="",B99=""),"",IF(OR(C99="Describe",C99="Rank",C99="Screen",C99="Prioritise",C99="Trigger review",C99="Allocate resources",C99="Enforce a gate",C99="Estimate probability"),"Yes","No"))</f>
      </c>
      <c r="AC99" s="85" t="str">
        <f>IF(AND(A99="",B99=""),"",IF(OR(E99="Yes",E99="No"),"Yes","No"))</f>
      </c>
      <c r="AD99" s="85" t="str">
        <f>IF(AND(A99="",B99=""),"",IF(OR(F99="Yes",F99="No"),"Yes","No"))</f>
      </c>
      <c r="AE99" s="85" t="str">
        <f>IF(AND(A99="",B99=""),"",IF(OR(G99="Yes",G99="No"),"Yes","No"))</f>
      </c>
      <c r="AF99" s="85" t="str">
        <f>IF(AND(A99="",B99=""),"",IF(OR(H99="Yes",H99="No"),"Yes","No"))</f>
      </c>
      <c r="AG99" s="85" t="str">
        <f>IF(AND(A99="",B99=""),"",IF(ABS(I99-100)&lt;0.0001,"Yes","No"))</f>
      </c>
      <c r="AH99" s="85" t="str">
        <f>IF(AND(A99="",B99=""),"",IF(OR(J99="Yes",J99="No",J99="Not applicable"),"Yes","No"))</f>
      </c>
      <c r="AI99" s="85" t="str">
        <f>IF(AND(A99="",B99=""),"",IF(OR(K99="Yes",K99="No"),"Yes","No"))</f>
      </c>
      <c r="AJ99" s="85" t="str">
        <f>IF(AND(A99="",B99=""),"",IF(OR(L99="Yes",L99="No",L99="Not applicable"),"Yes","No"))</f>
      </c>
      <c r="AK99" s="85" t="str">
        <f>IF(AND(A99="",B99=""),"",IF(OR(M99="Yes",M99="No"),"Yes","No"))</f>
      </c>
      <c r="AL99" s="85" t="str">
        <f>IF(AND(A99="",B99=""),"",IF(OR(N99="Yes",N99="No",N99="Not tested"),"Yes","No"))</f>
      </c>
      <c r="AM99" s="85" t="str">
        <f>IF(AND(A99="",B99=""),"",IF(OR(O99="Yes",O99="No"),"Yes","No"))</f>
      </c>
      <c r="AN99" s="85" t="str">
        <f>IF(AND(A99="",B99=""),"",IF(P99="","No",IF(OR(LOWER(TRIM(P99))="n/a",LOWER(TRIM(P99))="na",LOWER(TRIM(P99))="none",LOWER(TRIM(P99))="unknown",LOWER(TRIM(P99))="tbd",LOWER(TRIM(P99))="todo",LOWER(TRIM(P99))="placeholder",LOWER(TRIM(P99))="test",LOWER(TRIM(P99))="xxx",LOWER(TRIM(P99))="xx",LOWER(TRIM(P99))="x",LOWER(TRIM(P99))="-",LOWER(TRIM(P99))="--",LOWER(TRIM(P99))="---",LOWER(TRIM(P99))=".",LOWER(TRIM(P99))="..",LOWER(TRIM(P99))="...",LOWER(TRIM(P99))="?"),"No","Yes")))</f>
      </c>
      <c r="AO99" s="85" t="str">
        <f>IF(AND(A99="",B99=""),"",IF(Q99="","No",IF(OR(LOWER(TRIM(Q99))="n/a",LOWER(TRIM(Q99))="na",LOWER(TRIM(Q99))="none",LOWER(TRIM(Q99))="unknown",LOWER(TRIM(Q99))="tbd",LOWER(TRIM(Q99))="todo",LOWER(TRIM(Q99))="placeholder",LOWER(TRIM(Q99))="test",LOWER(TRIM(Q99))="xxx",LOWER(TRIM(Q99))="xx",LOWER(TRIM(Q99))="x",LOWER(TRIM(Q99))="-",LOWER(TRIM(Q99))="--",LOWER(TRIM(Q99))="---",LOWER(TRIM(Q99))=".",LOWER(TRIM(Q99))="..",LOWER(TRIM(Q99))="...",LOWER(TRIM(Q99))="?"),"No","Yes")))</f>
      </c>
      <c r="AP99" s="85" t="str">
        <f>IF(AND(A99="",B99=""),"",IF(OR(S99="Approved by the recorded reviewer",S99="Not approved"),"Yes","No"))</f>
      </c>
      <c r="AQ99" s="85" t="str">
        <f>IF(AND(A99="",B99=""),"",IF(K99="Yes","CRITICAL_GATE_FAILED_OR_MISSING",IF(J99="No","GATE_CONTRACT_NOT_DEFINED","COMPENSATION_RULE_UNSAFE")))</f>
      </c>
      <c r="AR99" s="85" t="str">
        <f>IF(AND(A99="",B99=""),"",IF(H99="No","WEIGHT_RATIONALE_MISSING",IF(AG99="No","WEIGHT_TOTAL_INVALID",IF(OR(M99="No",N99="Not tested"),"SENSITIVITY_NOT_TESTED","RANKING_UNSTABLE"))))</f>
      </c>
      <c r="AS99" s="85" t="str">
        <f>IF(AND(A99="",B99=""),"",IF(OR(AB99="No",AC99="No",AD99="No",AE99="No",AF99="No",AH99="No",AI99="No",AJ99="No",AK99="No",AL99="No",AM99="No",AP99="No"),"INVALID_CONTROLLED_INPUT",IF(OR(AA99="No",AN99="No",AO99="No"),"REQUIRED_TEXT_MISSING",IF(C99="Estimate probability","MODEL_PURPOSE_UNSUPPORTED",IF(O99="Yes","CONTRADICTION_REVIEW_REQUIRED",IF(E99="No","INPUTS_NOT_VISIBLE","EVIDENCE_STATES_NOT_DISCLOSED"))))))</f>
      </c>
      <c r="AT99" t="str">
        <f>IF(A99="","",COUNTIFS('Criteria Register'!$A$4:$A$504,A99,'Criteria Register'!$X$4:$X$504,"INVALID_CONTROLLED_INPUT")+COUNTIFS('Criteria Register'!$A$4:$A$504,A99,'Criteria Register'!$N$4:$N$504,"Invalid",'Criteria Register'!$X$4:$X$504,"VALID"))</f>
      </c>
      <c r="AU99" t="str">
        <f>IF(A99="","",COUNTIFS('Criteria Register'!$A$4:$A$504,A99,'Criteria Register'!$P$4:$P$504,"&lt;&gt;None",'Criteria Register'!$R$4:$R$504,"No",'Criteria Register'!$X$4:$X$504,"VALID"))</f>
      </c>
      <c r="AV99" t="str">
        <f>IF(A99="","",COUNTIFS('Criteria Register'!$A$4:$A$504,A99,'Criteria Register'!$S$4:$S$504,"Open",'Criteria Register'!$X$4:$X$504,"VALID"))</f>
      </c>
    </row>
    <row r="100">
      <c r="A100" s="93"/>
      <c r="B100" s="93"/>
      <c r="C100" s="93"/>
      <c r="D100" s="93"/>
      <c r="E100" s="93"/>
      <c r="F100" s="93"/>
      <c r="G100" s="93"/>
      <c r="H100" s="93"/>
      <c r="I100" s="74" t="str">
        <f>IF(A100="","",SUMIFS('Criteria Register'!$I$4:$I$504,'Criteria Register'!$A$4:$A$504,A100,'Criteria Register'!$X$4:$X$504,"VALID",'Criteria Register'!$N$4:$N$504,"&lt;&gt;Not applicable",'Criteria Register'!$N$4:$N$504,"&lt;&gt;Excluded with rationale",'Criteria Register'!$N$4:$N$504,"&lt;&gt;Invalid"))</f>
      </c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62" t="str">
        <f>IF(V100="","",IF(V100="DECOMPOSABLE_BOUNDED","Decomposable and bounded",IF(V100="MODEL_PURPOSE_UNSUPPORTED","Score not decision-ready",IF(V100="INPUTS_NOT_VISIBLE","Score not decision-ready",IF(V100="EVIDENCE_STATES_NOT_DISCLOSED","Score not decision-ready",IF(V100="MISSING_DATA_TREATMENT_UNSAFE","Missing-data treatment unsafe",IF(V100="CRITICAL_GATE_FAILED_OR_MISSING","Critical gate missing",IF(V100="GATE_CONTRACT_NOT_DEFINED","Critical gate missing",IF(V100="COMPENSATION_RULE_UNSAFE","Critical gate missing",IF(V100="WEIGHT_RATIONALE_MISSING","Sensitivity review required",IF(V100="WEIGHT_TOTAL_INVALID","Sensitivity review required",IF(V100="SENSITIVITY_NOT_TESTED","Sensitivity review required",IF(V100="RANKING_UNSTABLE","Sensitivity review required",IF(V100="CONTRADICTION_REVIEW_REQUIRED","Score not decision-ready",IF(V100="REQUIRED_TEXT_MISSING","Score not decision-ready",IF(V100="INVALID_CONTROLLED_INPUT","Score not decision-ready",IF(V100="INVALID_CRITERION_INPUT","Score not decision-ready","")))))))))))))))))</f>
      </c>
      <c r="V100" s="62" t="str">
        <f>IF(AND(A100="",B100=""),"",IF(OR(AB100="No",AC100="No",AD100="No",AE100="No",AF100="No",AH100="No",AI100="No",AJ100="No",AK100="No",AL100="No",AM100="No",AP100="No"),"INVALID_CONTROLLED_INPUT",IF(OR(AA100="No",AN100="No",AO100="No"),"REQUIRED_TEXT_MISSING",IF(AT100&gt;0,"INVALID_CRITERION_INPUT",IF(C100="Estimate probability","MODEL_PURPOSE_UNSUPPORTED",IF(OR(O100="Yes",AV100&gt;0),"CONTRADICTION_REVIEW_REQUIRED",IF(G100="No","MISSING_DATA_TREATMENT_UNSAFE",IF(OR(K100="Yes",AU100&gt;0),"CRITICAL_GATE_FAILED_OR_MISSING",IF(J100="No","GATE_CONTRACT_NOT_DEFINED",IF(L100="Yes","COMPENSATION_RULE_UNSAFE",IF(E100="No","INPUTS_NOT_VISIBLE",IF(F100="No","EVIDENCE_STATES_NOT_DISCLOSED",IF(H100="No","WEIGHT_RATIONALE_MISSING",IF(AG100="No","WEIGHT_TOTAL_INVALID",IF(OR(M100="No",N100="Not tested"),"SENSITIVITY_NOT_TESTED",IF(N100="Yes","RANKING_UNSTABLE","DECOMPOSABLE_BOUNDED"))))))))))))))))</f>
      </c>
      <c r="W100" s="62" t="str">
        <f>IF(V100="","",IF(V100="DECOMPOSABLE_BOUNDED","Use the score as one decision aid with the recorded model version, limitations and reopen condition.",IF(V100="MODEL_PURPOSE_UNSUPPORTED","Describe the model as a score or index unless predictive calibration is separately established.",IF(V100="INPUTS_NOT_VISIBLE","Use the current total only as a prompt for model reconstruction.",IF(V100="EVIDENCE_STATES_NOT_DISCLOSED","Use the current total only as a prompt for model reconstruction.",IF(V100="MISSING_DATA_TREATMENT_UNSAFE","State that the score is incomplete and identify the affected inputs.",IF(V100="CRITICAL_GATE_FAILED_OR_MISSING","Report the total only beside the failed or missing gate.",IF(V100="GATE_CONTRACT_NOT_DEFINED","Report the total only beside the failed or missing gate.",IF(V100="COMPENSATION_RULE_UNSAFE","Report the total only beside the failed or missing gate.",IF(V100="WEIGHT_RATIONALE_MISSING","Describe the baseline result as provisional and disclose the decisive assumptions.",IF(V100="WEIGHT_TOTAL_INVALID","Describe the baseline result as provisional and disclose the decisive assumptions.",IF(V100="SENSITIVITY_NOT_TESTED","Describe the baseline result as provisional and disclose the decisive assumptions.",IF(V100="RANKING_UNSTABLE","Describe the baseline result as provisional and disclose the decisive assumptions.",IF(V100="CONTRADICTION_REVIEW_REQUIRED","Preserve the score as provisional beside the contradiction.",IF(V100="REQUIRED_TEXT_MISSING","Complete the missing record.",IF(V100="INVALID_CONTROLLED_INPUT","Use only the controlled vocabulary.",IF(V100="INVALID_CRITERION_INPUT","Use the register only to identify and correct the invalid criteria.","")))))))))))))))))</f>
      </c>
      <c r="X100" s="62" t="str">
        <f>IF(V100="","",IF(V100="DECOMPOSABLE_BOUNDED","Do not present the total as evidence, certainty, probability or an automatic instruction.",IF(V100="MODEL_PURPOSE_UNSUPPORTED","Do not present the total as the probability of winning, failure or market response.",IF(V100="INPUTS_NOT_VISIBLE","Do not rank, allocate, approve or claim probability from the current score.",IF(V100="EVIDENCE_STATES_NOT_DISCLOSED","Do not rank, allocate, approve or claim probability from the current score.",IF(V100="MISSING_DATA_TREATMENT_UNSAFE","Do not replace missing knowledge with a neutral-looking number.",IF(V100="CRITICAL_GATE_FAILED_OR_MISSING","Do not let the weighted average override the critical condition.",IF(V100="GATE_CONTRACT_NOT_DEFINED","Do not let the weighted average override the critical condition.",IF(V100="COMPENSATION_RULE_UNSAFE","Do not let the weighted average override the critical condition.",IF(V100="WEIGHT_RATIONALE_MISSING","Do not treat the ranking as robust or use extra decimals to imply stability.",IF(V100="WEIGHT_TOTAL_INVALID","Do not treat the ranking as robust or use extra decimals to imply stability.",IF(V100="SENSITIVITY_NOT_TESTED","Do not treat the ranking as robust or use extra decimals to imply stability.",IF(V100="RANKING_UNSTABLE","Do not treat the ranking as robust or use extra decimals to imply stability.",IF(V100="CONTRADICTION_REVIEW_REQUIRED","Do not hide disagreement inside an average.",IF(V100="REQUIRED_TEXT_MISSING","Do not use a score without a meaningful decision, owner and reviewer.",IF(V100="INVALID_CONTROLLED_INPUT","Do not interpret outputs generated from unsupported categories.",IF(V100="INVALID_CRITERION_INPUT","Do not calculate, compare or interpret a model that contains invalid criterion inputs.","")))))))))))))))))</f>
      </c>
      <c r="Y100" s="62" t="str">
        <f>IF(V100="","",IF(V100="DECOMPOSABLE_BOUNDED","Proceed with the bounded interpretation and preserve the component record.",IF(V100="MODEL_PURPOSE_UNSUPPORTED","Use a validated predictive model or change the score purpose.",IF(V100="INPUTS_NOT_VISIBLE","Decompose and reconstruct the model before use.",IF(V100="EVIDENCE_STATES_NOT_DISCLOSED","Apply “Observed, Inferred and Unresolved Evidence” to every active input.",IF(V100="MISSING_DATA_TREATMENT_UNSAFE","Correct the treatment, obtain evidence or report a bounded range.",IF(V100="CRITICAL_GATE_FAILED_OR_MISSING","Define or resolve the veto, floor or cap before interpreting the total.",IF(V100="GATE_CONTRACT_NOT_DEFINED","Define or resolve the veto, floor or cap before interpreting the total.",IF(V100="COMPENSATION_RULE_UNSAFE","Define or resolve the veto, floor or cap before interpreting the total.",IF(V100="WEIGHT_RATIONALE_MISSING","Run and record the required sensitivity scenarios before acting.",IF(V100="WEIGHT_TOTAL_INVALID","Correct the active denominator and rerun the model.",IF(V100="SENSITIVITY_NOT_TESTED","Run and record the required sensitivity scenarios before acting.",IF(V100="RANKING_UNSTABLE","Treat the result as unstable and resolve the decisive assumptions.",IF(V100="CONTRADICTION_REVIEW_REQUIRED","Apply “How to Handle Contradictory Competitor Evidence” before final interpretation.",IF(V100="REQUIRED_TEXT_MISSING","Replace placeholders with the exact record.",IF(V100="INVALID_CONTROLLED_INPUT","Correct the invalid controlled input.",IF(V100="INVALID_CRITERION_INPUT","Correct the invalid criterion values; then recalculate the model and its active denominator.","")))))))))))))))))</f>
      </c>
      <c r="Z100" s="62" t="str">
        <f>IF(U100="","","SERPIFAI Score Integrity Method v1.0.0")</f>
      </c>
      <c r="AA100" s="85" t="str">
        <f>IF(AND(A100="",B100=""),"",IF(B100="","No",IF(OR(LOWER(TRIM(B100))="n/a",LOWER(TRIM(B100))="na",LOWER(TRIM(B100))="none",LOWER(TRIM(B100))="unknown",LOWER(TRIM(B100))="tbd",LOWER(TRIM(B100))="todo",LOWER(TRIM(B100))="placeholder",LOWER(TRIM(B100))="test",LOWER(TRIM(B100))="xxx",LOWER(TRIM(B100))="xx",LOWER(TRIM(B100))="x",LOWER(TRIM(B100))="-",LOWER(TRIM(B100))="--",LOWER(TRIM(B100))="---",LOWER(TRIM(B100))=".",LOWER(TRIM(B100))="..",LOWER(TRIM(B100))="...",LOWER(TRIM(B100))="?"),"No","Yes")))</f>
      </c>
      <c r="AB100" s="85" t="str">
        <f>IF(AND(A100="",B100=""),"",IF(OR(C100="Describe",C100="Rank",C100="Screen",C100="Prioritise",C100="Trigger review",C100="Allocate resources",C100="Enforce a gate",C100="Estimate probability"),"Yes","No"))</f>
      </c>
      <c r="AC100" s="85" t="str">
        <f>IF(AND(A100="",B100=""),"",IF(OR(E100="Yes",E100="No"),"Yes","No"))</f>
      </c>
      <c r="AD100" s="85" t="str">
        <f>IF(AND(A100="",B100=""),"",IF(OR(F100="Yes",F100="No"),"Yes","No"))</f>
      </c>
      <c r="AE100" s="85" t="str">
        <f>IF(AND(A100="",B100=""),"",IF(OR(G100="Yes",G100="No"),"Yes","No"))</f>
      </c>
      <c r="AF100" s="85" t="str">
        <f>IF(AND(A100="",B100=""),"",IF(OR(H100="Yes",H100="No"),"Yes","No"))</f>
      </c>
      <c r="AG100" s="85" t="str">
        <f>IF(AND(A100="",B100=""),"",IF(ABS(I100-100)&lt;0.0001,"Yes","No"))</f>
      </c>
      <c r="AH100" s="85" t="str">
        <f>IF(AND(A100="",B100=""),"",IF(OR(J100="Yes",J100="No",J100="Not applicable"),"Yes","No"))</f>
      </c>
      <c r="AI100" s="85" t="str">
        <f>IF(AND(A100="",B100=""),"",IF(OR(K100="Yes",K100="No"),"Yes","No"))</f>
      </c>
      <c r="AJ100" s="85" t="str">
        <f>IF(AND(A100="",B100=""),"",IF(OR(L100="Yes",L100="No",L100="Not applicable"),"Yes","No"))</f>
      </c>
      <c r="AK100" s="85" t="str">
        <f>IF(AND(A100="",B100=""),"",IF(OR(M100="Yes",M100="No"),"Yes","No"))</f>
      </c>
      <c r="AL100" s="85" t="str">
        <f>IF(AND(A100="",B100=""),"",IF(OR(N100="Yes",N100="No",N100="Not tested"),"Yes","No"))</f>
      </c>
      <c r="AM100" s="85" t="str">
        <f>IF(AND(A100="",B100=""),"",IF(OR(O100="Yes",O100="No"),"Yes","No"))</f>
      </c>
      <c r="AN100" s="85" t="str">
        <f>IF(AND(A100="",B100=""),"",IF(P100="","No",IF(OR(LOWER(TRIM(P100))="n/a",LOWER(TRIM(P100))="na",LOWER(TRIM(P100))="none",LOWER(TRIM(P100))="unknown",LOWER(TRIM(P100))="tbd",LOWER(TRIM(P100))="todo",LOWER(TRIM(P100))="placeholder",LOWER(TRIM(P100))="test",LOWER(TRIM(P100))="xxx",LOWER(TRIM(P100))="xx",LOWER(TRIM(P100))="x",LOWER(TRIM(P100))="-",LOWER(TRIM(P100))="--",LOWER(TRIM(P100))="---",LOWER(TRIM(P100))=".",LOWER(TRIM(P100))="..",LOWER(TRIM(P100))="...",LOWER(TRIM(P100))="?"),"No","Yes")))</f>
      </c>
      <c r="AO100" s="85" t="str">
        <f>IF(AND(A100="",B100=""),"",IF(Q100="","No",IF(OR(LOWER(TRIM(Q100))="n/a",LOWER(TRIM(Q100))="na",LOWER(TRIM(Q100))="none",LOWER(TRIM(Q100))="unknown",LOWER(TRIM(Q100))="tbd",LOWER(TRIM(Q100))="todo",LOWER(TRIM(Q100))="placeholder",LOWER(TRIM(Q100))="test",LOWER(TRIM(Q100))="xxx",LOWER(TRIM(Q100))="xx",LOWER(TRIM(Q100))="x",LOWER(TRIM(Q100))="-",LOWER(TRIM(Q100))="--",LOWER(TRIM(Q100))="---",LOWER(TRIM(Q100))=".",LOWER(TRIM(Q100))="..",LOWER(TRIM(Q100))="...",LOWER(TRIM(Q100))="?"),"No","Yes")))</f>
      </c>
      <c r="AP100" s="85" t="str">
        <f>IF(AND(A100="",B100=""),"",IF(OR(S100="Approved by the recorded reviewer",S100="Not approved"),"Yes","No"))</f>
      </c>
      <c r="AQ100" s="85" t="str">
        <f>IF(AND(A100="",B100=""),"",IF(K100="Yes","CRITICAL_GATE_FAILED_OR_MISSING",IF(J100="No","GATE_CONTRACT_NOT_DEFINED","COMPENSATION_RULE_UNSAFE")))</f>
      </c>
      <c r="AR100" s="85" t="str">
        <f>IF(AND(A100="",B100=""),"",IF(H100="No","WEIGHT_RATIONALE_MISSING",IF(AG100="No","WEIGHT_TOTAL_INVALID",IF(OR(M100="No",N100="Not tested"),"SENSITIVITY_NOT_TESTED","RANKING_UNSTABLE"))))</f>
      </c>
      <c r="AS100" s="85" t="str">
        <f>IF(AND(A100="",B100=""),"",IF(OR(AB100="No",AC100="No",AD100="No",AE100="No",AF100="No",AH100="No",AI100="No",AJ100="No",AK100="No",AL100="No",AM100="No",AP100="No"),"INVALID_CONTROLLED_INPUT",IF(OR(AA100="No",AN100="No",AO100="No"),"REQUIRED_TEXT_MISSING",IF(C100="Estimate probability","MODEL_PURPOSE_UNSUPPORTED",IF(O100="Yes","CONTRADICTION_REVIEW_REQUIRED",IF(E100="No","INPUTS_NOT_VISIBLE","EVIDENCE_STATES_NOT_DISCLOSED"))))))</f>
      </c>
      <c r="AT100" t="str">
        <f>IF(A100="","",COUNTIFS('Criteria Register'!$A$4:$A$504,A100,'Criteria Register'!$X$4:$X$504,"INVALID_CONTROLLED_INPUT")+COUNTIFS('Criteria Register'!$A$4:$A$504,A100,'Criteria Register'!$N$4:$N$504,"Invalid",'Criteria Register'!$X$4:$X$504,"VALID"))</f>
      </c>
      <c r="AU100" t="str">
        <f>IF(A100="","",COUNTIFS('Criteria Register'!$A$4:$A$504,A100,'Criteria Register'!$P$4:$P$504,"&lt;&gt;None",'Criteria Register'!$R$4:$R$504,"No",'Criteria Register'!$X$4:$X$504,"VALID"))</f>
      </c>
      <c r="AV100" t="str">
        <f>IF(A100="","",COUNTIFS('Criteria Register'!$A$4:$A$504,A100,'Criteria Register'!$S$4:$S$504,"Open",'Criteria Register'!$X$4:$X$504,"VALID"))</f>
      </c>
    </row>
    <row r="101">
      <c r="A101" s="93"/>
      <c r="B101" s="93"/>
      <c r="C101" s="93"/>
      <c r="D101" s="93"/>
      <c r="E101" s="93"/>
      <c r="F101" s="93"/>
      <c r="G101" s="93"/>
      <c r="H101" s="93"/>
      <c r="I101" s="74" t="str">
        <f>IF(A101="","",SUMIFS('Criteria Register'!$I$4:$I$504,'Criteria Register'!$A$4:$A$504,A101,'Criteria Register'!$X$4:$X$504,"VALID",'Criteria Register'!$N$4:$N$504,"&lt;&gt;Not applicable",'Criteria Register'!$N$4:$N$504,"&lt;&gt;Excluded with rationale",'Criteria Register'!$N$4:$N$504,"&lt;&gt;Invalid"))</f>
      </c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62" t="str">
        <f>IF(V101="","",IF(V101="DECOMPOSABLE_BOUNDED","Decomposable and bounded",IF(V101="MODEL_PURPOSE_UNSUPPORTED","Score not decision-ready",IF(V101="INPUTS_NOT_VISIBLE","Score not decision-ready",IF(V101="EVIDENCE_STATES_NOT_DISCLOSED","Score not decision-ready",IF(V101="MISSING_DATA_TREATMENT_UNSAFE","Missing-data treatment unsafe",IF(V101="CRITICAL_GATE_FAILED_OR_MISSING","Critical gate missing",IF(V101="GATE_CONTRACT_NOT_DEFINED","Critical gate missing",IF(V101="COMPENSATION_RULE_UNSAFE","Critical gate missing",IF(V101="WEIGHT_RATIONALE_MISSING","Sensitivity review required",IF(V101="WEIGHT_TOTAL_INVALID","Sensitivity review required",IF(V101="SENSITIVITY_NOT_TESTED","Sensitivity review required",IF(V101="RANKING_UNSTABLE","Sensitivity review required",IF(V101="CONTRADICTION_REVIEW_REQUIRED","Score not decision-ready",IF(V101="REQUIRED_TEXT_MISSING","Score not decision-ready",IF(V101="INVALID_CONTROLLED_INPUT","Score not decision-ready",IF(V101="INVALID_CRITERION_INPUT","Score not decision-ready","")))))))))))))))))</f>
      </c>
      <c r="V101" s="62" t="str">
        <f>IF(AND(A101="",B101=""),"",IF(OR(AB101="No",AC101="No",AD101="No",AE101="No",AF101="No",AH101="No",AI101="No",AJ101="No",AK101="No",AL101="No",AM101="No",AP101="No"),"INVALID_CONTROLLED_INPUT",IF(OR(AA101="No",AN101="No",AO101="No"),"REQUIRED_TEXT_MISSING",IF(AT101&gt;0,"INVALID_CRITERION_INPUT",IF(C101="Estimate probability","MODEL_PURPOSE_UNSUPPORTED",IF(OR(O101="Yes",AV101&gt;0),"CONTRADICTION_REVIEW_REQUIRED",IF(G101="No","MISSING_DATA_TREATMENT_UNSAFE",IF(OR(K101="Yes",AU101&gt;0),"CRITICAL_GATE_FAILED_OR_MISSING",IF(J101="No","GATE_CONTRACT_NOT_DEFINED",IF(L101="Yes","COMPENSATION_RULE_UNSAFE",IF(E101="No","INPUTS_NOT_VISIBLE",IF(F101="No","EVIDENCE_STATES_NOT_DISCLOSED",IF(H101="No","WEIGHT_RATIONALE_MISSING",IF(AG101="No","WEIGHT_TOTAL_INVALID",IF(OR(M101="No",N101="Not tested"),"SENSITIVITY_NOT_TESTED",IF(N101="Yes","RANKING_UNSTABLE","DECOMPOSABLE_BOUNDED"))))))))))))))))</f>
      </c>
      <c r="W101" s="62" t="str">
        <f>IF(V101="","",IF(V101="DECOMPOSABLE_BOUNDED","Use the score as one decision aid with the recorded model version, limitations and reopen condition.",IF(V101="MODEL_PURPOSE_UNSUPPORTED","Describe the model as a score or index unless predictive calibration is separately established.",IF(V101="INPUTS_NOT_VISIBLE","Use the current total only as a prompt for model reconstruction.",IF(V101="EVIDENCE_STATES_NOT_DISCLOSED","Use the current total only as a prompt for model reconstruction.",IF(V101="MISSING_DATA_TREATMENT_UNSAFE","State that the score is incomplete and identify the affected inputs.",IF(V101="CRITICAL_GATE_FAILED_OR_MISSING","Report the total only beside the failed or missing gate.",IF(V101="GATE_CONTRACT_NOT_DEFINED","Report the total only beside the failed or missing gate.",IF(V101="COMPENSATION_RULE_UNSAFE","Report the total only beside the failed or missing gate.",IF(V101="WEIGHT_RATIONALE_MISSING","Describe the baseline result as provisional and disclose the decisive assumptions.",IF(V101="WEIGHT_TOTAL_INVALID","Describe the baseline result as provisional and disclose the decisive assumptions.",IF(V101="SENSITIVITY_NOT_TESTED","Describe the baseline result as provisional and disclose the decisive assumptions.",IF(V101="RANKING_UNSTABLE","Describe the baseline result as provisional and disclose the decisive assumptions.",IF(V101="CONTRADICTION_REVIEW_REQUIRED","Preserve the score as provisional beside the contradiction.",IF(V101="REQUIRED_TEXT_MISSING","Complete the missing record.",IF(V101="INVALID_CONTROLLED_INPUT","Use only the controlled vocabulary.",IF(V101="INVALID_CRITERION_INPUT","Use the register only to identify and correct the invalid criteria.","")))))))))))))))))</f>
      </c>
      <c r="X101" s="62" t="str">
        <f>IF(V101="","",IF(V101="DECOMPOSABLE_BOUNDED","Do not present the total as evidence, certainty, probability or an automatic instruction.",IF(V101="MODEL_PURPOSE_UNSUPPORTED","Do not present the total as the probability of winning, failure or market response.",IF(V101="INPUTS_NOT_VISIBLE","Do not rank, allocate, approve or claim probability from the current score.",IF(V101="EVIDENCE_STATES_NOT_DISCLOSED","Do not rank, allocate, approve or claim probability from the current score.",IF(V101="MISSING_DATA_TREATMENT_UNSAFE","Do not replace missing knowledge with a neutral-looking number.",IF(V101="CRITICAL_GATE_FAILED_OR_MISSING","Do not let the weighted average override the critical condition.",IF(V101="GATE_CONTRACT_NOT_DEFINED","Do not let the weighted average override the critical condition.",IF(V101="COMPENSATION_RULE_UNSAFE","Do not let the weighted average override the critical condition.",IF(V101="WEIGHT_RATIONALE_MISSING","Do not treat the ranking as robust or use extra decimals to imply stability.",IF(V101="WEIGHT_TOTAL_INVALID","Do not treat the ranking as robust or use extra decimals to imply stability.",IF(V101="SENSITIVITY_NOT_TESTED","Do not treat the ranking as robust or use extra decimals to imply stability.",IF(V101="RANKING_UNSTABLE","Do not treat the ranking as robust or use extra decimals to imply stability.",IF(V101="CONTRADICTION_REVIEW_REQUIRED","Do not hide disagreement inside an average.",IF(V101="REQUIRED_TEXT_MISSING","Do not use a score without a meaningful decision, owner and reviewer.",IF(V101="INVALID_CONTROLLED_INPUT","Do not interpret outputs generated from unsupported categories.",IF(V101="INVALID_CRITERION_INPUT","Do not calculate, compare or interpret a model that contains invalid criterion inputs.","")))))))))))))))))</f>
      </c>
      <c r="Y101" s="62" t="str">
        <f>IF(V101="","",IF(V101="DECOMPOSABLE_BOUNDED","Proceed with the bounded interpretation and preserve the component record.",IF(V101="MODEL_PURPOSE_UNSUPPORTED","Use a validated predictive model or change the score purpose.",IF(V101="INPUTS_NOT_VISIBLE","Decompose and reconstruct the model before use.",IF(V101="EVIDENCE_STATES_NOT_DISCLOSED","Apply “Observed, Inferred and Unresolved Evidence” to every active input.",IF(V101="MISSING_DATA_TREATMENT_UNSAFE","Correct the treatment, obtain evidence or report a bounded range.",IF(V101="CRITICAL_GATE_FAILED_OR_MISSING","Define or resolve the veto, floor or cap before interpreting the total.",IF(V101="GATE_CONTRACT_NOT_DEFINED","Define or resolve the veto, floor or cap before interpreting the total.",IF(V101="COMPENSATION_RULE_UNSAFE","Define or resolve the veto, floor or cap before interpreting the total.",IF(V101="WEIGHT_RATIONALE_MISSING","Run and record the required sensitivity scenarios before acting.",IF(V101="WEIGHT_TOTAL_INVALID","Correct the active denominator and rerun the model.",IF(V101="SENSITIVITY_NOT_TESTED","Run and record the required sensitivity scenarios before acting.",IF(V101="RANKING_UNSTABLE","Treat the result as unstable and resolve the decisive assumptions.",IF(V101="CONTRADICTION_REVIEW_REQUIRED","Apply “How to Handle Contradictory Competitor Evidence” before final interpretation.",IF(V101="REQUIRED_TEXT_MISSING","Replace placeholders with the exact record.",IF(V101="INVALID_CONTROLLED_INPUT","Correct the invalid controlled input.",IF(V101="INVALID_CRITERION_INPUT","Correct the invalid criterion values; then recalculate the model and its active denominator.","")))))))))))))))))</f>
      </c>
      <c r="Z101" s="62" t="str">
        <f>IF(U101="","","SERPIFAI Score Integrity Method v1.0.0")</f>
      </c>
      <c r="AA101" s="85" t="str">
        <f>IF(AND(A101="",B101=""),"",IF(B101="","No",IF(OR(LOWER(TRIM(B101))="n/a",LOWER(TRIM(B101))="na",LOWER(TRIM(B101))="none",LOWER(TRIM(B101))="unknown",LOWER(TRIM(B101))="tbd",LOWER(TRIM(B101))="todo",LOWER(TRIM(B101))="placeholder",LOWER(TRIM(B101))="test",LOWER(TRIM(B101))="xxx",LOWER(TRIM(B101))="xx",LOWER(TRIM(B101))="x",LOWER(TRIM(B101))="-",LOWER(TRIM(B101))="--",LOWER(TRIM(B101))="---",LOWER(TRIM(B101))=".",LOWER(TRIM(B101))="..",LOWER(TRIM(B101))="...",LOWER(TRIM(B101))="?"),"No","Yes")))</f>
      </c>
      <c r="AB101" s="85" t="str">
        <f>IF(AND(A101="",B101=""),"",IF(OR(C101="Describe",C101="Rank",C101="Screen",C101="Prioritise",C101="Trigger review",C101="Allocate resources",C101="Enforce a gate",C101="Estimate probability"),"Yes","No"))</f>
      </c>
      <c r="AC101" s="85" t="str">
        <f>IF(AND(A101="",B101=""),"",IF(OR(E101="Yes",E101="No"),"Yes","No"))</f>
      </c>
      <c r="AD101" s="85" t="str">
        <f>IF(AND(A101="",B101=""),"",IF(OR(F101="Yes",F101="No"),"Yes","No"))</f>
      </c>
      <c r="AE101" s="85" t="str">
        <f>IF(AND(A101="",B101=""),"",IF(OR(G101="Yes",G101="No"),"Yes","No"))</f>
      </c>
      <c r="AF101" s="85" t="str">
        <f>IF(AND(A101="",B101=""),"",IF(OR(H101="Yes",H101="No"),"Yes","No"))</f>
      </c>
      <c r="AG101" s="85" t="str">
        <f>IF(AND(A101="",B101=""),"",IF(ABS(I101-100)&lt;0.0001,"Yes","No"))</f>
      </c>
      <c r="AH101" s="85" t="str">
        <f>IF(AND(A101="",B101=""),"",IF(OR(J101="Yes",J101="No",J101="Not applicable"),"Yes","No"))</f>
      </c>
      <c r="AI101" s="85" t="str">
        <f>IF(AND(A101="",B101=""),"",IF(OR(K101="Yes",K101="No"),"Yes","No"))</f>
      </c>
      <c r="AJ101" s="85" t="str">
        <f>IF(AND(A101="",B101=""),"",IF(OR(L101="Yes",L101="No",L101="Not applicable"),"Yes","No"))</f>
      </c>
      <c r="AK101" s="85" t="str">
        <f>IF(AND(A101="",B101=""),"",IF(OR(M101="Yes",M101="No"),"Yes","No"))</f>
      </c>
      <c r="AL101" s="85" t="str">
        <f>IF(AND(A101="",B101=""),"",IF(OR(N101="Yes",N101="No",N101="Not tested"),"Yes","No"))</f>
      </c>
      <c r="AM101" s="85" t="str">
        <f>IF(AND(A101="",B101=""),"",IF(OR(O101="Yes",O101="No"),"Yes","No"))</f>
      </c>
      <c r="AN101" s="85" t="str">
        <f>IF(AND(A101="",B101=""),"",IF(P101="","No",IF(OR(LOWER(TRIM(P101))="n/a",LOWER(TRIM(P101))="na",LOWER(TRIM(P101))="none",LOWER(TRIM(P101))="unknown",LOWER(TRIM(P101))="tbd",LOWER(TRIM(P101))="todo",LOWER(TRIM(P101))="placeholder",LOWER(TRIM(P101))="test",LOWER(TRIM(P101))="xxx",LOWER(TRIM(P101))="xx",LOWER(TRIM(P101))="x",LOWER(TRIM(P101))="-",LOWER(TRIM(P101))="--",LOWER(TRIM(P101))="---",LOWER(TRIM(P101))=".",LOWER(TRIM(P101))="..",LOWER(TRIM(P101))="...",LOWER(TRIM(P101))="?"),"No","Yes")))</f>
      </c>
      <c r="AO101" s="85" t="str">
        <f>IF(AND(A101="",B101=""),"",IF(Q101="","No",IF(OR(LOWER(TRIM(Q101))="n/a",LOWER(TRIM(Q101))="na",LOWER(TRIM(Q101))="none",LOWER(TRIM(Q101))="unknown",LOWER(TRIM(Q101))="tbd",LOWER(TRIM(Q101))="todo",LOWER(TRIM(Q101))="placeholder",LOWER(TRIM(Q101))="test",LOWER(TRIM(Q101))="xxx",LOWER(TRIM(Q101))="xx",LOWER(TRIM(Q101))="x",LOWER(TRIM(Q101))="-",LOWER(TRIM(Q101))="--",LOWER(TRIM(Q101))="---",LOWER(TRIM(Q101))=".",LOWER(TRIM(Q101))="..",LOWER(TRIM(Q101))="...",LOWER(TRIM(Q101))="?"),"No","Yes")))</f>
      </c>
      <c r="AP101" s="85" t="str">
        <f>IF(AND(A101="",B101=""),"",IF(OR(S101="Approved by the recorded reviewer",S101="Not approved"),"Yes","No"))</f>
      </c>
      <c r="AQ101" s="85" t="str">
        <f>IF(AND(A101="",B101=""),"",IF(K101="Yes","CRITICAL_GATE_FAILED_OR_MISSING",IF(J101="No","GATE_CONTRACT_NOT_DEFINED","COMPENSATION_RULE_UNSAFE")))</f>
      </c>
      <c r="AR101" s="85" t="str">
        <f>IF(AND(A101="",B101=""),"",IF(H101="No","WEIGHT_RATIONALE_MISSING",IF(AG101="No","WEIGHT_TOTAL_INVALID",IF(OR(M101="No",N101="Not tested"),"SENSITIVITY_NOT_TESTED","RANKING_UNSTABLE"))))</f>
      </c>
      <c r="AS101" s="85" t="str">
        <f>IF(AND(A101="",B101=""),"",IF(OR(AB101="No",AC101="No",AD101="No",AE101="No",AF101="No",AH101="No",AI101="No",AJ101="No",AK101="No",AL101="No",AM101="No",AP101="No"),"INVALID_CONTROLLED_INPUT",IF(OR(AA101="No",AN101="No",AO101="No"),"REQUIRED_TEXT_MISSING",IF(C101="Estimate probability","MODEL_PURPOSE_UNSUPPORTED",IF(O101="Yes","CONTRADICTION_REVIEW_REQUIRED",IF(E101="No","INPUTS_NOT_VISIBLE","EVIDENCE_STATES_NOT_DISCLOSED"))))))</f>
      </c>
      <c r="AT101" t="str">
        <f>IF(A101="","",COUNTIFS('Criteria Register'!$A$4:$A$504,A101,'Criteria Register'!$X$4:$X$504,"INVALID_CONTROLLED_INPUT")+COUNTIFS('Criteria Register'!$A$4:$A$504,A101,'Criteria Register'!$N$4:$N$504,"Invalid",'Criteria Register'!$X$4:$X$504,"VALID"))</f>
      </c>
      <c r="AU101" t="str">
        <f>IF(A101="","",COUNTIFS('Criteria Register'!$A$4:$A$504,A101,'Criteria Register'!$P$4:$P$504,"&lt;&gt;None",'Criteria Register'!$R$4:$R$504,"No",'Criteria Register'!$X$4:$X$504,"VALID"))</f>
      </c>
      <c r="AV101" t="str">
        <f>IF(A101="","",COUNTIFS('Criteria Register'!$A$4:$A$504,A101,'Criteria Register'!$S$4:$S$504,"Open",'Criteria Register'!$X$4:$X$504,"VALID"))</f>
      </c>
    </row>
    <row r="102">
      <c r="A102" s="93"/>
      <c r="B102" s="93"/>
      <c r="C102" s="93"/>
      <c r="D102" s="93"/>
      <c r="E102" s="93"/>
      <c r="F102" s="93"/>
      <c r="G102" s="93"/>
      <c r="H102" s="93"/>
      <c r="I102" s="74" t="str">
        <f>IF(A102="","",SUMIFS('Criteria Register'!$I$4:$I$504,'Criteria Register'!$A$4:$A$504,A102,'Criteria Register'!$X$4:$X$504,"VALID",'Criteria Register'!$N$4:$N$504,"&lt;&gt;Not applicable",'Criteria Register'!$N$4:$N$504,"&lt;&gt;Excluded with rationale",'Criteria Register'!$N$4:$N$504,"&lt;&gt;Invalid"))</f>
      </c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62" t="str">
        <f>IF(V102="","",IF(V102="DECOMPOSABLE_BOUNDED","Decomposable and bounded",IF(V102="MODEL_PURPOSE_UNSUPPORTED","Score not decision-ready",IF(V102="INPUTS_NOT_VISIBLE","Score not decision-ready",IF(V102="EVIDENCE_STATES_NOT_DISCLOSED","Score not decision-ready",IF(V102="MISSING_DATA_TREATMENT_UNSAFE","Missing-data treatment unsafe",IF(V102="CRITICAL_GATE_FAILED_OR_MISSING","Critical gate missing",IF(V102="GATE_CONTRACT_NOT_DEFINED","Critical gate missing",IF(V102="COMPENSATION_RULE_UNSAFE","Critical gate missing",IF(V102="WEIGHT_RATIONALE_MISSING","Sensitivity review required",IF(V102="WEIGHT_TOTAL_INVALID","Sensitivity review required",IF(V102="SENSITIVITY_NOT_TESTED","Sensitivity review required",IF(V102="RANKING_UNSTABLE","Sensitivity review required",IF(V102="CONTRADICTION_REVIEW_REQUIRED","Score not decision-ready",IF(V102="REQUIRED_TEXT_MISSING","Score not decision-ready",IF(V102="INVALID_CONTROLLED_INPUT","Score not decision-ready",IF(V102="INVALID_CRITERION_INPUT","Score not decision-ready","")))))))))))))))))</f>
      </c>
      <c r="V102" s="62" t="str">
        <f>IF(AND(A102="",B102=""),"",IF(OR(AB102="No",AC102="No",AD102="No",AE102="No",AF102="No",AH102="No",AI102="No",AJ102="No",AK102="No",AL102="No",AM102="No",AP102="No"),"INVALID_CONTROLLED_INPUT",IF(OR(AA102="No",AN102="No",AO102="No"),"REQUIRED_TEXT_MISSING",IF(AT102&gt;0,"INVALID_CRITERION_INPUT",IF(C102="Estimate probability","MODEL_PURPOSE_UNSUPPORTED",IF(OR(O102="Yes",AV102&gt;0),"CONTRADICTION_REVIEW_REQUIRED",IF(G102="No","MISSING_DATA_TREATMENT_UNSAFE",IF(OR(K102="Yes",AU102&gt;0),"CRITICAL_GATE_FAILED_OR_MISSING",IF(J102="No","GATE_CONTRACT_NOT_DEFINED",IF(L102="Yes","COMPENSATION_RULE_UNSAFE",IF(E102="No","INPUTS_NOT_VISIBLE",IF(F102="No","EVIDENCE_STATES_NOT_DISCLOSED",IF(H102="No","WEIGHT_RATIONALE_MISSING",IF(AG102="No","WEIGHT_TOTAL_INVALID",IF(OR(M102="No",N102="Not tested"),"SENSITIVITY_NOT_TESTED",IF(N102="Yes","RANKING_UNSTABLE","DECOMPOSABLE_BOUNDED"))))))))))))))))</f>
      </c>
      <c r="W102" s="62" t="str">
        <f>IF(V102="","",IF(V102="DECOMPOSABLE_BOUNDED","Use the score as one decision aid with the recorded model version, limitations and reopen condition.",IF(V102="MODEL_PURPOSE_UNSUPPORTED","Describe the model as a score or index unless predictive calibration is separately established.",IF(V102="INPUTS_NOT_VISIBLE","Use the current total only as a prompt for model reconstruction.",IF(V102="EVIDENCE_STATES_NOT_DISCLOSED","Use the current total only as a prompt for model reconstruction.",IF(V102="MISSING_DATA_TREATMENT_UNSAFE","State that the score is incomplete and identify the affected inputs.",IF(V102="CRITICAL_GATE_FAILED_OR_MISSING","Report the total only beside the failed or missing gate.",IF(V102="GATE_CONTRACT_NOT_DEFINED","Report the total only beside the failed or missing gate.",IF(V102="COMPENSATION_RULE_UNSAFE","Report the total only beside the failed or missing gate.",IF(V102="WEIGHT_RATIONALE_MISSING","Describe the baseline result as provisional and disclose the decisive assumptions.",IF(V102="WEIGHT_TOTAL_INVALID","Describe the baseline result as provisional and disclose the decisive assumptions.",IF(V102="SENSITIVITY_NOT_TESTED","Describe the baseline result as provisional and disclose the decisive assumptions.",IF(V102="RANKING_UNSTABLE","Describe the baseline result as provisional and disclose the decisive assumptions.",IF(V102="CONTRADICTION_REVIEW_REQUIRED","Preserve the score as provisional beside the contradiction.",IF(V102="REQUIRED_TEXT_MISSING","Complete the missing record.",IF(V102="INVALID_CONTROLLED_INPUT","Use only the controlled vocabulary.",IF(V102="INVALID_CRITERION_INPUT","Use the register only to identify and correct the invalid criteria.","")))))))))))))))))</f>
      </c>
      <c r="X102" s="62" t="str">
        <f>IF(V102="","",IF(V102="DECOMPOSABLE_BOUNDED","Do not present the total as evidence, certainty, probability or an automatic instruction.",IF(V102="MODEL_PURPOSE_UNSUPPORTED","Do not present the total as the probability of winning, failure or market response.",IF(V102="INPUTS_NOT_VISIBLE","Do not rank, allocate, approve or claim probability from the current score.",IF(V102="EVIDENCE_STATES_NOT_DISCLOSED","Do not rank, allocate, approve or claim probability from the current score.",IF(V102="MISSING_DATA_TREATMENT_UNSAFE","Do not replace missing knowledge with a neutral-looking number.",IF(V102="CRITICAL_GATE_FAILED_OR_MISSING","Do not let the weighted average override the critical condition.",IF(V102="GATE_CONTRACT_NOT_DEFINED","Do not let the weighted average override the critical condition.",IF(V102="COMPENSATION_RULE_UNSAFE","Do not let the weighted average override the critical condition.",IF(V102="WEIGHT_RATIONALE_MISSING","Do not treat the ranking as robust or use extra decimals to imply stability.",IF(V102="WEIGHT_TOTAL_INVALID","Do not treat the ranking as robust or use extra decimals to imply stability.",IF(V102="SENSITIVITY_NOT_TESTED","Do not treat the ranking as robust or use extra decimals to imply stability.",IF(V102="RANKING_UNSTABLE","Do not treat the ranking as robust or use extra decimals to imply stability.",IF(V102="CONTRADICTION_REVIEW_REQUIRED","Do not hide disagreement inside an average.",IF(V102="REQUIRED_TEXT_MISSING","Do not use a score without a meaningful decision, owner and reviewer.",IF(V102="INVALID_CONTROLLED_INPUT","Do not interpret outputs generated from unsupported categories.",IF(V102="INVALID_CRITERION_INPUT","Do not calculate, compare or interpret a model that contains invalid criterion inputs.","")))))))))))))))))</f>
      </c>
      <c r="Y102" s="62" t="str">
        <f>IF(V102="","",IF(V102="DECOMPOSABLE_BOUNDED","Proceed with the bounded interpretation and preserve the component record.",IF(V102="MODEL_PURPOSE_UNSUPPORTED","Use a validated predictive model or change the score purpose.",IF(V102="INPUTS_NOT_VISIBLE","Decompose and reconstruct the model before use.",IF(V102="EVIDENCE_STATES_NOT_DISCLOSED","Apply “Observed, Inferred and Unresolved Evidence” to every active input.",IF(V102="MISSING_DATA_TREATMENT_UNSAFE","Correct the treatment, obtain evidence or report a bounded range.",IF(V102="CRITICAL_GATE_FAILED_OR_MISSING","Define or resolve the veto, floor or cap before interpreting the total.",IF(V102="GATE_CONTRACT_NOT_DEFINED","Define or resolve the veto, floor or cap before interpreting the total.",IF(V102="COMPENSATION_RULE_UNSAFE","Define or resolve the veto, floor or cap before interpreting the total.",IF(V102="WEIGHT_RATIONALE_MISSING","Run and record the required sensitivity scenarios before acting.",IF(V102="WEIGHT_TOTAL_INVALID","Correct the active denominator and rerun the model.",IF(V102="SENSITIVITY_NOT_TESTED","Run and record the required sensitivity scenarios before acting.",IF(V102="RANKING_UNSTABLE","Treat the result as unstable and resolve the decisive assumptions.",IF(V102="CONTRADICTION_REVIEW_REQUIRED","Apply “How to Handle Contradictory Competitor Evidence” before final interpretation.",IF(V102="REQUIRED_TEXT_MISSING","Replace placeholders with the exact record.",IF(V102="INVALID_CONTROLLED_INPUT","Correct the invalid controlled input.",IF(V102="INVALID_CRITERION_INPUT","Correct the invalid criterion values; then recalculate the model and its active denominator.","")))))))))))))))))</f>
      </c>
      <c r="Z102" s="62" t="str">
        <f>IF(U102="","","SERPIFAI Score Integrity Method v1.0.0")</f>
      </c>
      <c r="AA102" s="85" t="str">
        <f>IF(AND(A102="",B102=""),"",IF(B102="","No",IF(OR(LOWER(TRIM(B102))="n/a",LOWER(TRIM(B102))="na",LOWER(TRIM(B102))="none",LOWER(TRIM(B102))="unknown",LOWER(TRIM(B102))="tbd",LOWER(TRIM(B102))="todo",LOWER(TRIM(B102))="placeholder",LOWER(TRIM(B102))="test",LOWER(TRIM(B102))="xxx",LOWER(TRIM(B102))="xx",LOWER(TRIM(B102))="x",LOWER(TRIM(B102))="-",LOWER(TRIM(B102))="--",LOWER(TRIM(B102))="---",LOWER(TRIM(B102))=".",LOWER(TRIM(B102))="..",LOWER(TRIM(B102))="...",LOWER(TRIM(B102))="?"),"No","Yes")))</f>
      </c>
      <c r="AB102" s="85" t="str">
        <f>IF(AND(A102="",B102=""),"",IF(OR(C102="Describe",C102="Rank",C102="Screen",C102="Prioritise",C102="Trigger review",C102="Allocate resources",C102="Enforce a gate",C102="Estimate probability"),"Yes","No"))</f>
      </c>
      <c r="AC102" s="85" t="str">
        <f>IF(AND(A102="",B102=""),"",IF(OR(E102="Yes",E102="No"),"Yes","No"))</f>
      </c>
      <c r="AD102" s="85" t="str">
        <f>IF(AND(A102="",B102=""),"",IF(OR(F102="Yes",F102="No"),"Yes","No"))</f>
      </c>
      <c r="AE102" s="85" t="str">
        <f>IF(AND(A102="",B102=""),"",IF(OR(G102="Yes",G102="No"),"Yes","No"))</f>
      </c>
      <c r="AF102" s="85" t="str">
        <f>IF(AND(A102="",B102=""),"",IF(OR(H102="Yes",H102="No"),"Yes","No"))</f>
      </c>
      <c r="AG102" s="85" t="str">
        <f>IF(AND(A102="",B102=""),"",IF(ABS(I102-100)&lt;0.0001,"Yes","No"))</f>
      </c>
      <c r="AH102" s="85" t="str">
        <f>IF(AND(A102="",B102=""),"",IF(OR(J102="Yes",J102="No",J102="Not applicable"),"Yes","No"))</f>
      </c>
      <c r="AI102" s="85" t="str">
        <f>IF(AND(A102="",B102=""),"",IF(OR(K102="Yes",K102="No"),"Yes","No"))</f>
      </c>
      <c r="AJ102" s="85" t="str">
        <f>IF(AND(A102="",B102=""),"",IF(OR(L102="Yes",L102="No",L102="Not applicable"),"Yes","No"))</f>
      </c>
      <c r="AK102" s="85" t="str">
        <f>IF(AND(A102="",B102=""),"",IF(OR(M102="Yes",M102="No"),"Yes","No"))</f>
      </c>
      <c r="AL102" s="85" t="str">
        <f>IF(AND(A102="",B102=""),"",IF(OR(N102="Yes",N102="No",N102="Not tested"),"Yes","No"))</f>
      </c>
      <c r="AM102" s="85" t="str">
        <f>IF(AND(A102="",B102=""),"",IF(OR(O102="Yes",O102="No"),"Yes","No"))</f>
      </c>
      <c r="AN102" s="85" t="str">
        <f>IF(AND(A102="",B102=""),"",IF(P102="","No",IF(OR(LOWER(TRIM(P102))="n/a",LOWER(TRIM(P102))="na",LOWER(TRIM(P102))="none",LOWER(TRIM(P102))="unknown",LOWER(TRIM(P102))="tbd",LOWER(TRIM(P102))="todo",LOWER(TRIM(P102))="placeholder",LOWER(TRIM(P102))="test",LOWER(TRIM(P102))="xxx",LOWER(TRIM(P102))="xx",LOWER(TRIM(P102))="x",LOWER(TRIM(P102))="-",LOWER(TRIM(P102))="--",LOWER(TRIM(P102))="---",LOWER(TRIM(P102))=".",LOWER(TRIM(P102))="..",LOWER(TRIM(P102))="...",LOWER(TRIM(P102))="?"),"No","Yes")))</f>
      </c>
      <c r="AO102" s="85" t="str">
        <f>IF(AND(A102="",B102=""),"",IF(Q102="","No",IF(OR(LOWER(TRIM(Q102))="n/a",LOWER(TRIM(Q102))="na",LOWER(TRIM(Q102))="none",LOWER(TRIM(Q102))="unknown",LOWER(TRIM(Q102))="tbd",LOWER(TRIM(Q102))="todo",LOWER(TRIM(Q102))="placeholder",LOWER(TRIM(Q102))="test",LOWER(TRIM(Q102))="xxx",LOWER(TRIM(Q102))="xx",LOWER(TRIM(Q102))="x",LOWER(TRIM(Q102))="-",LOWER(TRIM(Q102))="--",LOWER(TRIM(Q102))="---",LOWER(TRIM(Q102))=".",LOWER(TRIM(Q102))="..",LOWER(TRIM(Q102))="...",LOWER(TRIM(Q102))="?"),"No","Yes")))</f>
      </c>
      <c r="AP102" s="85" t="str">
        <f>IF(AND(A102="",B102=""),"",IF(OR(S102="Approved by the recorded reviewer",S102="Not approved"),"Yes","No"))</f>
      </c>
      <c r="AQ102" s="85" t="str">
        <f>IF(AND(A102="",B102=""),"",IF(K102="Yes","CRITICAL_GATE_FAILED_OR_MISSING",IF(J102="No","GATE_CONTRACT_NOT_DEFINED","COMPENSATION_RULE_UNSAFE")))</f>
      </c>
      <c r="AR102" s="85" t="str">
        <f>IF(AND(A102="",B102=""),"",IF(H102="No","WEIGHT_RATIONALE_MISSING",IF(AG102="No","WEIGHT_TOTAL_INVALID",IF(OR(M102="No",N102="Not tested"),"SENSITIVITY_NOT_TESTED","RANKING_UNSTABLE"))))</f>
      </c>
      <c r="AS102" s="85" t="str">
        <f>IF(AND(A102="",B102=""),"",IF(OR(AB102="No",AC102="No",AD102="No",AE102="No",AF102="No",AH102="No",AI102="No",AJ102="No",AK102="No",AL102="No",AM102="No",AP102="No"),"INVALID_CONTROLLED_INPUT",IF(OR(AA102="No",AN102="No",AO102="No"),"REQUIRED_TEXT_MISSING",IF(C102="Estimate probability","MODEL_PURPOSE_UNSUPPORTED",IF(O102="Yes","CONTRADICTION_REVIEW_REQUIRED",IF(E102="No","INPUTS_NOT_VISIBLE","EVIDENCE_STATES_NOT_DISCLOSED"))))))</f>
      </c>
      <c r="AT102" t="str">
        <f>IF(A102="","",COUNTIFS('Criteria Register'!$A$4:$A$504,A102,'Criteria Register'!$X$4:$X$504,"INVALID_CONTROLLED_INPUT")+COUNTIFS('Criteria Register'!$A$4:$A$504,A102,'Criteria Register'!$N$4:$N$504,"Invalid",'Criteria Register'!$X$4:$X$504,"VALID"))</f>
      </c>
      <c r="AU102" t="str">
        <f>IF(A102="","",COUNTIFS('Criteria Register'!$A$4:$A$504,A102,'Criteria Register'!$P$4:$P$504,"&lt;&gt;None",'Criteria Register'!$R$4:$R$504,"No",'Criteria Register'!$X$4:$X$504,"VALID"))</f>
      </c>
      <c r="AV102" t="str">
        <f>IF(A102="","",COUNTIFS('Criteria Register'!$A$4:$A$504,A102,'Criteria Register'!$S$4:$S$504,"Open",'Criteria Register'!$X$4:$X$504,"VALID"))</f>
      </c>
    </row>
    <row r="103">
      <c r="A103" s="93"/>
      <c r="B103" s="93"/>
      <c r="C103" s="93"/>
      <c r="D103" s="93"/>
      <c r="E103" s="93"/>
      <c r="F103" s="93"/>
      <c r="G103" s="93"/>
      <c r="H103" s="93"/>
      <c r="I103" s="74" t="str">
        <f>IF(A103="","",SUMIFS('Criteria Register'!$I$4:$I$504,'Criteria Register'!$A$4:$A$504,A103,'Criteria Register'!$X$4:$X$504,"VALID",'Criteria Register'!$N$4:$N$504,"&lt;&gt;Not applicable",'Criteria Register'!$N$4:$N$504,"&lt;&gt;Excluded with rationale",'Criteria Register'!$N$4:$N$504,"&lt;&gt;Invalid"))</f>
      </c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62" t="str">
        <f>IF(V103="","",IF(V103="DECOMPOSABLE_BOUNDED","Decomposable and bounded",IF(V103="MODEL_PURPOSE_UNSUPPORTED","Score not decision-ready",IF(V103="INPUTS_NOT_VISIBLE","Score not decision-ready",IF(V103="EVIDENCE_STATES_NOT_DISCLOSED","Score not decision-ready",IF(V103="MISSING_DATA_TREATMENT_UNSAFE","Missing-data treatment unsafe",IF(V103="CRITICAL_GATE_FAILED_OR_MISSING","Critical gate missing",IF(V103="GATE_CONTRACT_NOT_DEFINED","Critical gate missing",IF(V103="COMPENSATION_RULE_UNSAFE","Critical gate missing",IF(V103="WEIGHT_RATIONALE_MISSING","Sensitivity review required",IF(V103="WEIGHT_TOTAL_INVALID","Sensitivity review required",IF(V103="SENSITIVITY_NOT_TESTED","Sensitivity review required",IF(V103="RANKING_UNSTABLE","Sensitivity review required",IF(V103="CONTRADICTION_REVIEW_REQUIRED","Score not decision-ready",IF(V103="REQUIRED_TEXT_MISSING","Score not decision-ready",IF(V103="INVALID_CONTROLLED_INPUT","Score not decision-ready",IF(V103="INVALID_CRITERION_INPUT","Score not decision-ready","")))))))))))))))))</f>
      </c>
      <c r="V103" s="62" t="str">
        <f>IF(AND(A103="",B103=""),"",IF(OR(AB103="No",AC103="No",AD103="No",AE103="No",AF103="No",AH103="No",AI103="No",AJ103="No",AK103="No",AL103="No",AM103="No",AP103="No"),"INVALID_CONTROLLED_INPUT",IF(OR(AA103="No",AN103="No",AO103="No"),"REQUIRED_TEXT_MISSING",IF(AT103&gt;0,"INVALID_CRITERION_INPUT",IF(C103="Estimate probability","MODEL_PURPOSE_UNSUPPORTED",IF(OR(O103="Yes",AV103&gt;0),"CONTRADICTION_REVIEW_REQUIRED",IF(G103="No","MISSING_DATA_TREATMENT_UNSAFE",IF(OR(K103="Yes",AU103&gt;0),"CRITICAL_GATE_FAILED_OR_MISSING",IF(J103="No","GATE_CONTRACT_NOT_DEFINED",IF(L103="Yes","COMPENSATION_RULE_UNSAFE",IF(E103="No","INPUTS_NOT_VISIBLE",IF(F103="No","EVIDENCE_STATES_NOT_DISCLOSED",IF(H103="No","WEIGHT_RATIONALE_MISSING",IF(AG103="No","WEIGHT_TOTAL_INVALID",IF(OR(M103="No",N103="Not tested"),"SENSITIVITY_NOT_TESTED",IF(N103="Yes","RANKING_UNSTABLE","DECOMPOSABLE_BOUNDED"))))))))))))))))</f>
      </c>
      <c r="W103" s="62" t="str">
        <f>IF(V103="","",IF(V103="DECOMPOSABLE_BOUNDED","Use the score as one decision aid with the recorded model version, limitations and reopen condition.",IF(V103="MODEL_PURPOSE_UNSUPPORTED","Describe the model as a score or index unless predictive calibration is separately established.",IF(V103="INPUTS_NOT_VISIBLE","Use the current total only as a prompt for model reconstruction.",IF(V103="EVIDENCE_STATES_NOT_DISCLOSED","Use the current total only as a prompt for model reconstruction.",IF(V103="MISSING_DATA_TREATMENT_UNSAFE","State that the score is incomplete and identify the affected inputs.",IF(V103="CRITICAL_GATE_FAILED_OR_MISSING","Report the total only beside the failed or missing gate.",IF(V103="GATE_CONTRACT_NOT_DEFINED","Report the total only beside the failed or missing gate.",IF(V103="COMPENSATION_RULE_UNSAFE","Report the total only beside the failed or missing gate.",IF(V103="WEIGHT_RATIONALE_MISSING","Describe the baseline result as provisional and disclose the decisive assumptions.",IF(V103="WEIGHT_TOTAL_INVALID","Describe the baseline result as provisional and disclose the decisive assumptions.",IF(V103="SENSITIVITY_NOT_TESTED","Describe the baseline result as provisional and disclose the decisive assumptions.",IF(V103="RANKING_UNSTABLE","Describe the baseline result as provisional and disclose the decisive assumptions.",IF(V103="CONTRADICTION_REVIEW_REQUIRED","Preserve the score as provisional beside the contradiction.",IF(V103="REQUIRED_TEXT_MISSING","Complete the missing record.",IF(V103="INVALID_CONTROLLED_INPUT","Use only the controlled vocabulary.",IF(V103="INVALID_CRITERION_INPUT","Use the register only to identify and correct the invalid criteria.","")))))))))))))))))</f>
      </c>
      <c r="X103" s="62" t="str">
        <f>IF(V103="","",IF(V103="DECOMPOSABLE_BOUNDED","Do not present the total as evidence, certainty, probability or an automatic instruction.",IF(V103="MODEL_PURPOSE_UNSUPPORTED","Do not present the total as the probability of winning, failure or market response.",IF(V103="INPUTS_NOT_VISIBLE","Do not rank, allocate, approve or claim probability from the current score.",IF(V103="EVIDENCE_STATES_NOT_DISCLOSED","Do not rank, allocate, approve or claim probability from the current score.",IF(V103="MISSING_DATA_TREATMENT_UNSAFE","Do not replace missing knowledge with a neutral-looking number.",IF(V103="CRITICAL_GATE_FAILED_OR_MISSING","Do not let the weighted average override the critical condition.",IF(V103="GATE_CONTRACT_NOT_DEFINED","Do not let the weighted average override the critical condition.",IF(V103="COMPENSATION_RULE_UNSAFE","Do not let the weighted average override the critical condition.",IF(V103="WEIGHT_RATIONALE_MISSING","Do not treat the ranking as robust or use extra decimals to imply stability.",IF(V103="WEIGHT_TOTAL_INVALID","Do not treat the ranking as robust or use extra decimals to imply stability.",IF(V103="SENSITIVITY_NOT_TESTED","Do not treat the ranking as robust or use extra decimals to imply stability.",IF(V103="RANKING_UNSTABLE","Do not treat the ranking as robust or use extra decimals to imply stability.",IF(V103="CONTRADICTION_REVIEW_REQUIRED","Do not hide disagreement inside an average.",IF(V103="REQUIRED_TEXT_MISSING","Do not use a score without a meaningful decision, owner and reviewer.",IF(V103="INVALID_CONTROLLED_INPUT","Do not interpret outputs generated from unsupported categories.",IF(V103="INVALID_CRITERION_INPUT","Do not calculate, compare or interpret a model that contains invalid criterion inputs.","")))))))))))))))))</f>
      </c>
      <c r="Y103" s="62" t="str">
        <f>IF(V103="","",IF(V103="DECOMPOSABLE_BOUNDED","Proceed with the bounded interpretation and preserve the component record.",IF(V103="MODEL_PURPOSE_UNSUPPORTED","Use a validated predictive model or change the score purpose.",IF(V103="INPUTS_NOT_VISIBLE","Decompose and reconstruct the model before use.",IF(V103="EVIDENCE_STATES_NOT_DISCLOSED","Apply “Observed, Inferred and Unresolved Evidence” to every active input.",IF(V103="MISSING_DATA_TREATMENT_UNSAFE","Correct the treatment, obtain evidence or report a bounded range.",IF(V103="CRITICAL_GATE_FAILED_OR_MISSING","Define or resolve the veto, floor or cap before interpreting the total.",IF(V103="GATE_CONTRACT_NOT_DEFINED","Define or resolve the veto, floor or cap before interpreting the total.",IF(V103="COMPENSATION_RULE_UNSAFE","Define or resolve the veto, floor or cap before interpreting the total.",IF(V103="WEIGHT_RATIONALE_MISSING","Run and record the required sensitivity scenarios before acting.",IF(V103="WEIGHT_TOTAL_INVALID","Correct the active denominator and rerun the model.",IF(V103="SENSITIVITY_NOT_TESTED","Run and record the required sensitivity scenarios before acting.",IF(V103="RANKING_UNSTABLE","Treat the result as unstable and resolve the decisive assumptions.",IF(V103="CONTRADICTION_REVIEW_REQUIRED","Apply “How to Handle Contradictory Competitor Evidence” before final interpretation.",IF(V103="REQUIRED_TEXT_MISSING","Replace placeholders with the exact record.",IF(V103="INVALID_CONTROLLED_INPUT","Correct the invalid controlled input.",IF(V103="INVALID_CRITERION_INPUT","Correct the invalid criterion values; then recalculate the model and its active denominator.","")))))))))))))))))</f>
      </c>
      <c r="Z103" s="62" t="str">
        <f>IF(U103="","","SERPIFAI Score Integrity Method v1.0.0")</f>
      </c>
      <c r="AA103" s="85" t="str">
        <f>IF(AND(A103="",B103=""),"",IF(B103="","No",IF(OR(LOWER(TRIM(B103))="n/a",LOWER(TRIM(B103))="na",LOWER(TRIM(B103))="none",LOWER(TRIM(B103))="unknown",LOWER(TRIM(B103))="tbd",LOWER(TRIM(B103))="todo",LOWER(TRIM(B103))="placeholder",LOWER(TRIM(B103))="test",LOWER(TRIM(B103))="xxx",LOWER(TRIM(B103))="xx",LOWER(TRIM(B103))="x",LOWER(TRIM(B103))="-",LOWER(TRIM(B103))="--",LOWER(TRIM(B103))="---",LOWER(TRIM(B103))=".",LOWER(TRIM(B103))="..",LOWER(TRIM(B103))="...",LOWER(TRIM(B103))="?"),"No","Yes")))</f>
      </c>
      <c r="AB103" s="85" t="str">
        <f>IF(AND(A103="",B103=""),"",IF(OR(C103="Describe",C103="Rank",C103="Screen",C103="Prioritise",C103="Trigger review",C103="Allocate resources",C103="Enforce a gate",C103="Estimate probability"),"Yes","No"))</f>
      </c>
      <c r="AC103" s="85" t="str">
        <f>IF(AND(A103="",B103=""),"",IF(OR(E103="Yes",E103="No"),"Yes","No"))</f>
      </c>
      <c r="AD103" s="85" t="str">
        <f>IF(AND(A103="",B103=""),"",IF(OR(F103="Yes",F103="No"),"Yes","No"))</f>
      </c>
      <c r="AE103" s="85" t="str">
        <f>IF(AND(A103="",B103=""),"",IF(OR(G103="Yes",G103="No"),"Yes","No"))</f>
      </c>
      <c r="AF103" s="85" t="str">
        <f>IF(AND(A103="",B103=""),"",IF(OR(H103="Yes",H103="No"),"Yes","No"))</f>
      </c>
      <c r="AG103" s="85" t="str">
        <f>IF(AND(A103="",B103=""),"",IF(ABS(I103-100)&lt;0.0001,"Yes","No"))</f>
      </c>
      <c r="AH103" s="85" t="str">
        <f>IF(AND(A103="",B103=""),"",IF(OR(J103="Yes",J103="No",J103="Not applicable"),"Yes","No"))</f>
      </c>
      <c r="AI103" s="85" t="str">
        <f>IF(AND(A103="",B103=""),"",IF(OR(K103="Yes",K103="No"),"Yes","No"))</f>
      </c>
      <c r="AJ103" s="85" t="str">
        <f>IF(AND(A103="",B103=""),"",IF(OR(L103="Yes",L103="No",L103="Not applicable"),"Yes","No"))</f>
      </c>
      <c r="AK103" s="85" t="str">
        <f>IF(AND(A103="",B103=""),"",IF(OR(M103="Yes",M103="No"),"Yes","No"))</f>
      </c>
      <c r="AL103" s="85" t="str">
        <f>IF(AND(A103="",B103=""),"",IF(OR(N103="Yes",N103="No",N103="Not tested"),"Yes","No"))</f>
      </c>
      <c r="AM103" s="85" t="str">
        <f>IF(AND(A103="",B103=""),"",IF(OR(O103="Yes",O103="No"),"Yes","No"))</f>
      </c>
      <c r="AN103" s="85" t="str">
        <f>IF(AND(A103="",B103=""),"",IF(P103="","No",IF(OR(LOWER(TRIM(P103))="n/a",LOWER(TRIM(P103))="na",LOWER(TRIM(P103))="none",LOWER(TRIM(P103))="unknown",LOWER(TRIM(P103))="tbd",LOWER(TRIM(P103))="todo",LOWER(TRIM(P103))="placeholder",LOWER(TRIM(P103))="test",LOWER(TRIM(P103))="xxx",LOWER(TRIM(P103))="xx",LOWER(TRIM(P103))="x",LOWER(TRIM(P103))="-",LOWER(TRIM(P103))="--",LOWER(TRIM(P103))="---",LOWER(TRIM(P103))=".",LOWER(TRIM(P103))="..",LOWER(TRIM(P103))="...",LOWER(TRIM(P103))="?"),"No","Yes")))</f>
      </c>
      <c r="AO103" s="85" t="str">
        <f>IF(AND(A103="",B103=""),"",IF(Q103="","No",IF(OR(LOWER(TRIM(Q103))="n/a",LOWER(TRIM(Q103))="na",LOWER(TRIM(Q103))="none",LOWER(TRIM(Q103))="unknown",LOWER(TRIM(Q103))="tbd",LOWER(TRIM(Q103))="todo",LOWER(TRIM(Q103))="placeholder",LOWER(TRIM(Q103))="test",LOWER(TRIM(Q103))="xxx",LOWER(TRIM(Q103))="xx",LOWER(TRIM(Q103))="x",LOWER(TRIM(Q103))="-",LOWER(TRIM(Q103))="--",LOWER(TRIM(Q103))="---",LOWER(TRIM(Q103))=".",LOWER(TRIM(Q103))="..",LOWER(TRIM(Q103))="...",LOWER(TRIM(Q103))="?"),"No","Yes")))</f>
      </c>
      <c r="AP103" s="85" t="str">
        <f>IF(AND(A103="",B103=""),"",IF(OR(S103="Approved by the recorded reviewer",S103="Not approved"),"Yes","No"))</f>
      </c>
      <c r="AQ103" s="85" t="str">
        <f>IF(AND(A103="",B103=""),"",IF(K103="Yes","CRITICAL_GATE_FAILED_OR_MISSING",IF(J103="No","GATE_CONTRACT_NOT_DEFINED","COMPENSATION_RULE_UNSAFE")))</f>
      </c>
      <c r="AR103" s="85" t="str">
        <f>IF(AND(A103="",B103=""),"",IF(H103="No","WEIGHT_RATIONALE_MISSING",IF(AG103="No","WEIGHT_TOTAL_INVALID",IF(OR(M103="No",N103="Not tested"),"SENSITIVITY_NOT_TESTED","RANKING_UNSTABLE"))))</f>
      </c>
      <c r="AS103" s="85" t="str">
        <f>IF(AND(A103="",B103=""),"",IF(OR(AB103="No",AC103="No",AD103="No",AE103="No",AF103="No",AH103="No",AI103="No",AJ103="No",AK103="No",AL103="No",AM103="No",AP103="No"),"INVALID_CONTROLLED_INPUT",IF(OR(AA103="No",AN103="No",AO103="No"),"REQUIRED_TEXT_MISSING",IF(C103="Estimate probability","MODEL_PURPOSE_UNSUPPORTED",IF(O103="Yes","CONTRADICTION_REVIEW_REQUIRED",IF(E103="No","INPUTS_NOT_VISIBLE","EVIDENCE_STATES_NOT_DISCLOSED"))))))</f>
      </c>
      <c r="AT103" t="str">
        <f>IF(A103="","",COUNTIFS('Criteria Register'!$A$4:$A$504,A103,'Criteria Register'!$X$4:$X$504,"INVALID_CONTROLLED_INPUT")+COUNTIFS('Criteria Register'!$A$4:$A$504,A103,'Criteria Register'!$N$4:$N$504,"Invalid",'Criteria Register'!$X$4:$X$504,"VALID"))</f>
      </c>
      <c r="AU103" t="str">
        <f>IF(A103="","",COUNTIFS('Criteria Register'!$A$4:$A$504,A103,'Criteria Register'!$P$4:$P$504,"&lt;&gt;None",'Criteria Register'!$R$4:$R$504,"No",'Criteria Register'!$X$4:$X$504,"VALID"))</f>
      </c>
      <c r="AV103" t="str">
        <f>IF(A103="","",COUNTIFS('Criteria Register'!$A$4:$A$504,A103,'Criteria Register'!$S$4:$S$504,"Open",'Criteria Register'!$X$4:$X$504,"VALID"))</f>
      </c>
    </row>
    <row r="104">
      <c r="A104" s="93"/>
      <c r="B104" s="93"/>
      <c r="C104" s="93"/>
      <c r="D104" s="93"/>
      <c r="E104" s="93"/>
      <c r="F104" s="93"/>
      <c r="G104" s="93"/>
      <c r="H104" s="93"/>
      <c r="I104" s="74" t="str">
        <f>IF(A104="","",SUMIFS('Criteria Register'!$I$4:$I$504,'Criteria Register'!$A$4:$A$504,A104,'Criteria Register'!$X$4:$X$504,"VALID",'Criteria Register'!$N$4:$N$504,"&lt;&gt;Not applicable",'Criteria Register'!$N$4:$N$504,"&lt;&gt;Excluded with rationale",'Criteria Register'!$N$4:$N$504,"&lt;&gt;Invalid"))</f>
      </c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62" t="str">
        <f>IF(V104="","",IF(V104="DECOMPOSABLE_BOUNDED","Decomposable and bounded",IF(V104="MODEL_PURPOSE_UNSUPPORTED","Score not decision-ready",IF(V104="INPUTS_NOT_VISIBLE","Score not decision-ready",IF(V104="EVIDENCE_STATES_NOT_DISCLOSED","Score not decision-ready",IF(V104="MISSING_DATA_TREATMENT_UNSAFE","Missing-data treatment unsafe",IF(V104="CRITICAL_GATE_FAILED_OR_MISSING","Critical gate missing",IF(V104="GATE_CONTRACT_NOT_DEFINED","Critical gate missing",IF(V104="COMPENSATION_RULE_UNSAFE","Critical gate missing",IF(V104="WEIGHT_RATIONALE_MISSING","Sensitivity review required",IF(V104="WEIGHT_TOTAL_INVALID","Sensitivity review required",IF(V104="SENSITIVITY_NOT_TESTED","Sensitivity review required",IF(V104="RANKING_UNSTABLE","Sensitivity review required",IF(V104="CONTRADICTION_REVIEW_REQUIRED","Score not decision-ready",IF(V104="REQUIRED_TEXT_MISSING","Score not decision-ready",IF(V104="INVALID_CONTROLLED_INPUT","Score not decision-ready",IF(V104="INVALID_CRITERION_INPUT","Score not decision-ready","")))))))))))))))))</f>
      </c>
      <c r="V104" s="62" t="str">
        <f>IF(AND(A104="",B104=""),"",IF(OR(AB104="No",AC104="No",AD104="No",AE104="No",AF104="No",AH104="No",AI104="No",AJ104="No",AK104="No",AL104="No",AM104="No",AP104="No"),"INVALID_CONTROLLED_INPUT",IF(OR(AA104="No",AN104="No",AO104="No"),"REQUIRED_TEXT_MISSING",IF(AT104&gt;0,"INVALID_CRITERION_INPUT",IF(C104="Estimate probability","MODEL_PURPOSE_UNSUPPORTED",IF(OR(O104="Yes",AV104&gt;0),"CONTRADICTION_REVIEW_REQUIRED",IF(G104="No","MISSING_DATA_TREATMENT_UNSAFE",IF(OR(K104="Yes",AU104&gt;0),"CRITICAL_GATE_FAILED_OR_MISSING",IF(J104="No","GATE_CONTRACT_NOT_DEFINED",IF(L104="Yes","COMPENSATION_RULE_UNSAFE",IF(E104="No","INPUTS_NOT_VISIBLE",IF(F104="No","EVIDENCE_STATES_NOT_DISCLOSED",IF(H104="No","WEIGHT_RATIONALE_MISSING",IF(AG104="No","WEIGHT_TOTAL_INVALID",IF(OR(M104="No",N104="Not tested"),"SENSITIVITY_NOT_TESTED",IF(N104="Yes","RANKING_UNSTABLE","DECOMPOSABLE_BOUNDED"))))))))))))))))</f>
      </c>
      <c r="W104" s="62" t="str">
        <f>IF(V104="","",IF(V104="DECOMPOSABLE_BOUNDED","Use the score as one decision aid with the recorded model version, limitations and reopen condition.",IF(V104="MODEL_PURPOSE_UNSUPPORTED","Describe the model as a score or index unless predictive calibration is separately established.",IF(V104="INPUTS_NOT_VISIBLE","Use the current total only as a prompt for model reconstruction.",IF(V104="EVIDENCE_STATES_NOT_DISCLOSED","Use the current total only as a prompt for model reconstruction.",IF(V104="MISSING_DATA_TREATMENT_UNSAFE","State that the score is incomplete and identify the affected inputs.",IF(V104="CRITICAL_GATE_FAILED_OR_MISSING","Report the total only beside the failed or missing gate.",IF(V104="GATE_CONTRACT_NOT_DEFINED","Report the total only beside the failed or missing gate.",IF(V104="COMPENSATION_RULE_UNSAFE","Report the total only beside the failed or missing gate.",IF(V104="WEIGHT_RATIONALE_MISSING","Describe the baseline result as provisional and disclose the decisive assumptions.",IF(V104="WEIGHT_TOTAL_INVALID","Describe the baseline result as provisional and disclose the decisive assumptions.",IF(V104="SENSITIVITY_NOT_TESTED","Describe the baseline result as provisional and disclose the decisive assumptions.",IF(V104="RANKING_UNSTABLE","Describe the baseline result as provisional and disclose the decisive assumptions.",IF(V104="CONTRADICTION_REVIEW_REQUIRED","Preserve the score as provisional beside the contradiction.",IF(V104="REQUIRED_TEXT_MISSING","Complete the missing record.",IF(V104="INVALID_CONTROLLED_INPUT","Use only the controlled vocabulary.",IF(V104="INVALID_CRITERION_INPUT","Use the register only to identify and correct the invalid criteria.","")))))))))))))))))</f>
      </c>
      <c r="X104" s="62" t="str">
        <f>IF(V104="","",IF(V104="DECOMPOSABLE_BOUNDED","Do not present the total as evidence, certainty, probability or an automatic instruction.",IF(V104="MODEL_PURPOSE_UNSUPPORTED","Do not present the total as the probability of winning, failure or market response.",IF(V104="INPUTS_NOT_VISIBLE","Do not rank, allocate, approve or claim probability from the current score.",IF(V104="EVIDENCE_STATES_NOT_DISCLOSED","Do not rank, allocate, approve or claim probability from the current score.",IF(V104="MISSING_DATA_TREATMENT_UNSAFE","Do not replace missing knowledge with a neutral-looking number.",IF(V104="CRITICAL_GATE_FAILED_OR_MISSING","Do not let the weighted average override the critical condition.",IF(V104="GATE_CONTRACT_NOT_DEFINED","Do not let the weighted average override the critical condition.",IF(V104="COMPENSATION_RULE_UNSAFE","Do not let the weighted average override the critical condition.",IF(V104="WEIGHT_RATIONALE_MISSING","Do not treat the ranking as robust or use extra decimals to imply stability.",IF(V104="WEIGHT_TOTAL_INVALID","Do not treat the ranking as robust or use extra decimals to imply stability.",IF(V104="SENSITIVITY_NOT_TESTED","Do not treat the ranking as robust or use extra decimals to imply stability.",IF(V104="RANKING_UNSTABLE","Do not treat the ranking as robust or use extra decimals to imply stability.",IF(V104="CONTRADICTION_REVIEW_REQUIRED","Do not hide disagreement inside an average.",IF(V104="REQUIRED_TEXT_MISSING","Do not use a score without a meaningful decision, owner and reviewer.",IF(V104="INVALID_CONTROLLED_INPUT","Do not interpret outputs generated from unsupported categories.",IF(V104="INVALID_CRITERION_INPUT","Do not calculate, compare or interpret a model that contains invalid criterion inputs.","")))))))))))))))))</f>
      </c>
      <c r="Y104" s="62" t="str">
        <f>IF(V104="","",IF(V104="DECOMPOSABLE_BOUNDED","Proceed with the bounded interpretation and preserve the component record.",IF(V104="MODEL_PURPOSE_UNSUPPORTED","Use a validated predictive model or change the score purpose.",IF(V104="INPUTS_NOT_VISIBLE","Decompose and reconstruct the model before use.",IF(V104="EVIDENCE_STATES_NOT_DISCLOSED","Apply “Observed, Inferred and Unresolved Evidence” to every active input.",IF(V104="MISSING_DATA_TREATMENT_UNSAFE","Correct the treatment, obtain evidence or report a bounded range.",IF(V104="CRITICAL_GATE_FAILED_OR_MISSING","Define or resolve the veto, floor or cap before interpreting the total.",IF(V104="GATE_CONTRACT_NOT_DEFINED","Define or resolve the veto, floor or cap before interpreting the total.",IF(V104="COMPENSATION_RULE_UNSAFE","Define or resolve the veto, floor or cap before interpreting the total.",IF(V104="WEIGHT_RATIONALE_MISSING","Run and record the required sensitivity scenarios before acting.",IF(V104="WEIGHT_TOTAL_INVALID","Correct the active denominator and rerun the model.",IF(V104="SENSITIVITY_NOT_TESTED","Run and record the required sensitivity scenarios before acting.",IF(V104="RANKING_UNSTABLE","Treat the result as unstable and resolve the decisive assumptions.",IF(V104="CONTRADICTION_REVIEW_REQUIRED","Apply “How to Handle Contradictory Competitor Evidence” before final interpretation.",IF(V104="REQUIRED_TEXT_MISSING","Replace placeholders with the exact record.",IF(V104="INVALID_CONTROLLED_INPUT","Correct the invalid controlled input.",IF(V104="INVALID_CRITERION_INPUT","Correct the invalid criterion values; then recalculate the model and its active denominator.","")))))))))))))))))</f>
      </c>
      <c r="Z104" s="62" t="str">
        <f>IF(U104="","","SERPIFAI Score Integrity Method v1.0.0")</f>
      </c>
      <c r="AA104" s="85" t="str">
        <f>IF(AND(A104="",B104=""),"",IF(B104="","No",IF(OR(LOWER(TRIM(B104))="n/a",LOWER(TRIM(B104))="na",LOWER(TRIM(B104))="none",LOWER(TRIM(B104))="unknown",LOWER(TRIM(B104))="tbd",LOWER(TRIM(B104))="todo",LOWER(TRIM(B104))="placeholder",LOWER(TRIM(B104))="test",LOWER(TRIM(B104))="xxx",LOWER(TRIM(B104))="xx",LOWER(TRIM(B104))="x",LOWER(TRIM(B104))="-",LOWER(TRIM(B104))="--",LOWER(TRIM(B104))="---",LOWER(TRIM(B104))=".",LOWER(TRIM(B104))="..",LOWER(TRIM(B104))="...",LOWER(TRIM(B104))="?"),"No","Yes")))</f>
      </c>
      <c r="AB104" s="85" t="str">
        <f>IF(AND(A104="",B104=""),"",IF(OR(C104="Describe",C104="Rank",C104="Screen",C104="Prioritise",C104="Trigger review",C104="Allocate resources",C104="Enforce a gate",C104="Estimate probability"),"Yes","No"))</f>
      </c>
      <c r="AC104" s="85" t="str">
        <f>IF(AND(A104="",B104=""),"",IF(OR(E104="Yes",E104="No"),"Yes","No"))</f>
      </c>
      <c r="AD104" s="85" t="str">
        <f>IF(AND(A104="",B104=""),"",IF(OR(F104="Yes",F104="No"),"Yes","No"))</f>
      </c>
      <c r="AE104" s="85" t="str">
        <f>IF(AND(A104="",B104=""),"",IF(OR(G104="Yes",G104="No"),"Yes","No"))</f>
      </c>
      <c r="AF104" s="85" t="str">
        <f>IF(AND(A104="",B104=""),"",IF(OR(H104="Yes",H104="No"),"Yes","No"))</f>
      </c>
      <c r="AG104" s="85" t="str">
        <f>IF(AND(A104="",B104=""),"",IF(ABS(I104-100)&lt;0.0001,"Yes","No"))</f>
      </c>
      <c r="AH104" s="85" t="str">
        <f>IF(AND(A104="",B104=""),"",IF(OR(J104="Yes",J104="No",J104="Not applicable"),"Yes","No"))</f>
      </c>
      <c r="AI104" s="85" t="str">
        <f>IF(AND(A104="",B104=""),"",IF(OR(K104="Yes",K104="No"),"Yes","No"))</f>
      </c>
      <c r="AJ104" s="85" t="str">
        <f>IF(AND(A104="",B104=""),"",IF(OR(L104="Yes",L104="No",L104="Not applicable"),"Yes","No"))</f>
      </c>
      <c r="AK104" s="85" t="str">
        <f>IF(AND(A104="",B104=""),"",IF(OR(M104="Yes",M104="No"),"Yes","No"))</f>
      </c>
      <c r="AL104" s="85" t="str">
        <f>IF(AND(A104="",B104=""),"",IF(OR(N104="Yes",N104="No",N104="Not tested"),"Yes","No"))</f>
      </c>
      <c r="AM104" s="85" t="str">
        <f>IF(AND(A104="",B104=""),"",IF(OR(O104="Yes",O104="No"),"Yes","No"))</f>
      </c>
      <c r="AN104" s="85" t="str">
        <f>IF(AND(A104="",B104=""),"",IF(P104="","No",IF(OR(LOWER(TRIM(P104))="n/a",LOWER(TRIM(P104))="na",LOWER(TRIM(P104))="none",LOWER(TRIM(P104))="unknown",LOWER(TRIM(P104))="tbd",LOWER(TRIM(P104))="todo",LOWER(TRIM(P104))="placeholder",LOWER(TRIM(P104))="test",LOWER(TRIM(P104))="xxx",LOWER(TRIM(P104))="xx",LOWER(TRIM(P104))="x",LOWER(TRIM(P104))="-",LOWER(TRIM(P104))="--",LOWER(TRIM(P104))="---",LOWER(TRIM(P104))=".",LOWER(TRIM(P104))="..",LOWER(TRIM(P104))="...",LOWER(TRIM(P104))="?"),"No","Yes")))</f>
      </c>
      <c r="AO104" s="85" t="str">
        <f>IF(AND(A104="",B104=""),"",IF(Q104="","No",IF(OR(LOWER(TRIM(Q104))="n/a",LOWER(TRIM(Q104))="na",LOWER(TRIM(Q104))="none",LOWER(TRIM(Q104))="unknown",LOWER(TRIM(Q104))="tbd",LOWER(TRIM(Q104))="todo",LOWER(TRIM(Q104))="placeholder",LOWER(TRIM(Q104))="test",LOWER(TRIM(Q104))="xxx",LOWER(TRIM(Q104))="xx",LOWER(TRIM(Q104))="x",LOWER(TRIM(Q104))="-",LOWER(TRIM(Q104))="--",LOWER(TRIM(Q104))="---",LOWER(TRIM(Q104))=".",LOWER(TRIM(Q104))="..",LOWER(TRIM(Q104))="...",LOWER(TRIM(Q104))="?"),"No","Yes")))</f>
      </c>
      <c r="AP104" s="85" t="str">
        <f>IF(AND(A104="",B104=""),"",IF(OR(S104="Approved by the recorded reviewer",S104="Not approved"),"Yes","No"))</f>
      </c>
      <c r="AQ104" s="85" t="str">
        <f>IF(AND(A104="",B104=""),"",IF(K104="Yes","CRITICAL_GATE_FAILED_OR_MISSING",IF(J104="No","GATE_CONTRACT_NOT_DEFINED","COMPENSATION_RULE_UNSAFE")))</f>
      </c>
      <c r="AR104" s="85" t="str">
        <f>IF(AND(A104="",B104=""),"",IF(H104="No","WEIGHT_RATIONALE_MISSING",IF(AG104="No","WEIGHT_TOTAL_INVALID",IF(OR(M104="No",N104="Not tested"),"SENSITIVITY_NOT_TESTED","RANKING_UNSTABLE"))))</f>
      </c>
      <c r="AS104" s="85" t="str">
        <f>IF(AND(A104="",B104=""),"",IF(OR(AB104="No",AC104="No",AD104="No",AE104="No",AF104="No",AH104="No",AI104="No",AJ104="No",AK104="No",AL104="No",AM104="No",AP104="No"),"INVALID_CONTROLLED_INPUT",IF(OR(AA104="No",AN104="No",AO104="No"),"REQUIRED_TEXT_MISSING",IF(C104="Estimate probability","MODEL_PURPOSE_UNSUPPORTED",IF(O104="Yes","CONTRADICTION_REVIEW_REQUIRED",IF(E104="No","INPUTS_NOT_VISIBLE","EVIDENCE_STATES_NOT_DISCLOSED"))))))</f>
      </c>
      <c r="AT104" t="str">
        <f>IF(A104="","",COUNTIFS('Criteria Register'!$A$4:$A$504,A104,'Criteria Register'!$X$4:$X$504,"INVALID_CONTROLLED_INPUT")+COUNTIFS('Criteria Register'!$A$4:$A$504,A104,'Criteria Register'!$N$4:$N$504,"Invalid",'Criteria Register'!$X$4:$X$504,"VALID"))</f>
      </c>
      <c r="AU104" t="str">
        <f>IF(A104="","",COUNTIFS('Criteria Register'!$A$4:$A$504,A104,'Criteria Register'!$P$4:$P$504,"&lt;&gt;None",'Criteria Register'!$R$4:$R$504,"No",'Criteria Register'!$X$4:$X$504,"VALID"))</f>
      </c>
      <c r="AV104" t="str">
        <f>IF(A104="","",COUNTIFS('Criteria Register'!$A$4:$A$504,A104,'Criteria Register'!$S$4:$S$504,"Open",'Criteria Register'!$X$4:$X$504,"VALID"))</f>
      </c>
    </row>
  </sheetData>
  <sheetProtection sheet="1" objects="1" scenarios="1" formatCells="1" formatColumns="1" formatRows="1" insertColumns="1" insertRows="1" insertHyperlinks="1" deleteColumns="1" deleteRows="1" selectLockedCells="1" selectUnlockedCells="0" sort="0" autoFilter="0" pivotTables="1"/>
  <mergeCells>
    <mergeCell ref="A1:AP1"/>
  </mergeCells>
  <conditionalFormatting sqref="U5:U104">
    <cfRule type="expression" dxfId="5" priority="1">
      <formula>U5="Decomposable and bounded"</formula>
    </cfRule>
    <cfRule type="expression" dxfId="6" priority="2">
      <formula>U5="Sensitivity review required"</formula>
    </cfRule>
    <cfRule type="expression" dxfId="7" priority="3">
      <formula>U5="Critical gate missing"</formula>
    </cfRule>
    <cfRule type="expression" dxfId="8" priority="4">
      <formula>U5="Missing-data treatment unsafe"</formula>
    </cfRule>
    <cfRule type="expression" dxfId="9" priority="5">
      <formula>U5="Score not decision-ready"</formula>
    </cfRule>
  </conditionalFormatting>
  <dataValidations count="12">
    <dataValidation type="list" errorStyle="stop" allowBlank="1" showDropDown="0" showErrorMessage="1" errorTitle="Unsupported controlled value" error="Choose a value from the approved list. Unsupported pasted values fail closed." sqref="C4:C104">
      <formula1>_A27_ModelPurpose</formula1>
    </dataValidation>
    <dataValidation type="list" errorStyle="stop" allowBlank="1" showDropDown="0" showErrorMessage="1" errorTitle="Unsupported controlled value" error="Choose a value from the approved list. Unsupported pasted values fail closed." sqref="E4:E104">
      <formula1>_A27_YesNo</formula1>
    </dataValidation>
    <dataValidation type="list" errorStyle="stop" allowBlank="1" showDropDown="0" showErrorMessage="1" errorTitle="Unsupported controlled value" error="Choose a value from the approved list. Unsupported pasted values fail closed." sqref="F4:F104">
      <formula1>_A27_YesNo</formula1>
    </dataValidation>
    <dataValidation type="list" errorStyle="stop" allowBlank="1" showDropDown="0" showErrorMessage="1" errorTitle="Unsupported controlled value" error="Choose a value from the approved list. Unsupported pasted values fail closed." sqref="G4:G104">
      <formula1>_A27_YesNo</formula1>
    </dataValidation>
    <dataValidation type="list" errorStyle="stop" allowBlank="1" showDropDown="0" showErrorMessage="1" errorTitle="Unsupported controlled value" error="Choose a value from the approved list. Unsupported pasted values fail closed." sqref="H4:H104">
      <formula1>_A27_YesNo</formula1>
    </dataValidation>
    <dataValidation type="list" errorStyle="stop" allowBlank="1" showDropDown="0" showErrorMessage="1" errorTitle="Unsupported controlled value" error="Choose a value from the approved list. Unsupported pasted values fail closed." sqref="K4:K104">
      <formula1>_A27_YesNo</formula1>
    </dataValidation>
    <dataValidation type="list" errorStyle="stop" allowBlank="1" showDropDown="0" showErrorMessage="1" errorTitle="Unsupported controlled value" error="Choose a value from the approved list. Unsupported pasted values fail closed." sqref="M4:M104">
      <formula1>_A27_YesNo</formula1>
    </dataValidation>
    <dataValidation type="list" errorStyle="stop" allowBlank="1" showDropDown="0" showErrorMessage="1" errorTitle="Unsupported controlled value" error="Choose a value from the approved list. Unsupported pasted values fail closed." sqref="O4:O104">
      <formula1>_A27_YesNo</formula1>
    </dataValidation>
    <dataValidation type="list" errorStyle="stop" allowBlank="1" showDropDown="0" showErrorMessage="1" errorTitle="Unsupported controlled value" error="Choose a value from the approved list. Unsupported pasted values fail closed." sqref="J4:J104">
      <formula1>_A27_YesNoNA</formula1>
    </dataValidation>
    <dataValidation type="list" errorStyle="stop" allowBlank="1" showDropDown="0" showErrorMessage="1" errorTitle="Unsupported controlled value" error="Choose a value from the approved list. Unsupported pasted values fail closed." sqref="L4:L104">
      <formula1>_A27_YesNoNA</formula1>
    </dataValidation>
    <dataValidation type="list" errorStyle="stop" allowBlank="1" showDropDown="0" showErrorMessage="1" errorTitle="Unsupported controlled value" error="Choose a value from the approved list. Unsupported pasted values fail closed." sqref="N4:N104">
      <formula1>_A27_RankingChange</formula1>
    </dataValidation>
    <dataValidation type="list" errorStyle="stop" allowBlank="1" showDropDown="0" showErrorMessage="1" errorTitle="Unsupported controlled value" error="Choose a value from the approved list. Unsupported pasted values fail closed." sqref="S4:S104">
      <formula1>_A27_ApprovalStatus</formula1>
    </dataValidation>
  </dataValidations>
  <pageMargins left="0.7" right="0.7" top="0.75" bottom="0.75" header="0.3" footer="0.3"/>
  <tableParts count="1">
    <tablePart r:id="R766e014a453d43f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FormatPr defaultRowHeight="15"/>
  <cols>
    <col min="1" max="2" width="16" hidden="0" customWidth="1"/>
    <col min="3" max="3" width="28" hidden="0" customWidth="1"/>
    <col min="4" max="4" width="14" hidden="0" customWidth="1"/>
    <col min="5" max="6" width="12" hidden="0" customWidth="1"/>
    <col min="7" max="8" width="18" hidden="0" customWidth="1"/>
    <col min="9" max="9" width="12" hidden="0" customWidth="1"/>
    <col min="10" max="10" width="20" hidden="0" customWidth="1"/>
    <col min="11" max="11" width="16" hidden="0" customWidth="1"/>
    <col min="12" max="12" width="30" hidden="0" customWidth="1"/>
    <col min="13" max="13" width="18" hidden="0" customWidth="1"/>
    <col min="14" max="14" width="24" hidden="0" customWidth="1"/>
    <col min="15" max="15" width="30" hidden="0" customWidth="1"/>
    <col min="16" max="16" width="18" hidden="0" customWidth="1"/>
    <col min="17" max="17" width="16" hidden="0" customWidth="1"/>
    <col min="18" max="19" width="18" hidden="0" customWidth="1"/>
    <col min="20" max="21" width="20" hidden="0" customWidth="1"/>
    <col min="22" max="22" width="18" hidden="0" customWidth="1"/>
    <col min="23" max="23" width="30" hidden="0" customWidth="1"/>
    <col min="24" max="25" width="0" hidden="1" customWidth="1"/>
  </cols>
  <sheetData>
    <row r="1">
      <c r="A1" s="5" t="str">
        <v>Criteria Register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3">
      <c r="A3" s="78" t="str">
        <v>Model ID</v>
      </c>
      <c r="B3" s="78" t="str">
        <v>Criterion ID</v>
      </c>
      <c r="C3" s="78" t="str">
        <v>Criterion</v>
      </c>
      <c r="D3" s="78" t="str">
        <v>Raw Value</v>
      </c>
      <c r="E3" s="78" t="str">
        <v>Scale Min</v>
      </c>
      <c r="F3" s="78" t="str">
        <v>Scale Max</v>
      </c>
      <c r="G3" s="78" t="str">
        <v>Direction</v>
      </c>
      <c r="H3" s="78" t="str">
        <v>Normalized Value</v>
      </c>
      <c r="I3" s="78" t="str">
        <v>Weight %</v>
      </c>
      <c r="J3" s="78" t="str">
        <v>Weighted Contribution</v>
      </c>
      <c r="K3" s="78" t="str">
        <v>Evidence State</v>
      </c>
      <c r="L3" s="78" t="str">
        <v>Source / Provenance</v>
      </c>
      <c r="M3" s="78" t="str">
        <v>Review Window</v>
      </c>
      <c r="N3" s="78" t="str">
        <v>Missing Treatment</v>
      </c>
      <c r="O3" s="78" t="str">
        <v>Missing Rationale</v>
      </c>
      <c r="P3" s="78" t="str">
        <v>Veto / Floor Type</v>
      </c>
      <c r="Q3" s="78" t="str">
        <v>Gate Threshold</v>
      </c>
      <c r="R3" s="78" t="str">
        <v>Gate Passed</v>
      </c>
      <c r="S3" s="78" t="str">
        <v>Contradiction Status</v>
      </c>
      <c r="T3" s="78" t="str">
        <v>Criterion Owner</v>
      </c>
      <c r="U3" s="78" t="str">
        <v>Reviewer</v>
      </c>
      <c r="V3" s="78" t="str">
        <v>Effective Version</v>
      </c>
      <c r="W3" s="78" t="str">
        <v>Notes</v>
      </c>
      <c r="X3" s="43" t="str">
        <v>Input Valid</v>
      </c>
      <c r="Y3" s="43" t="str">
        <v>Gate Status</v>
      </c>
    </row>
    <row r="4">
      <c r="A4" s="92"/>
      <c r="B4" s="92"/>
      <c r="C4" s="92"/>
      <c r="D4" s="92"/>
      <c r="E4" s="92"/>
      <c r="F4" s="92"/>
      <c r="G4" s="92"/>
      <c r="H4" s="79" t="str">
        <f>IF(OR(A4="",C4=""),"",IF(X4&lt;&gt;"VALID","",IF(OR(N4="Unknown",N4="Not applicable",N4="Excluded with rationale",N4="Invalid"),"",IF(OR(F4=E4,D4&lt;E4,D4&gt;F4),"",IF(G4="Higher is better",(D4-E4)/(F4-E4)*100,IF(G4="Lower is better",(F4-D4)/(F4-E4)*100,""))))))</f>
      </c>
      <c r="I4" s="92"/>
      <c r="J4" s="79" t="str">
        <f>IF(OR(A4="",C4=""),"",IF(X4&lt;&gt;"VALID","",IF(OR(H4="",I4=""),"",H4*I4/100)))</f>
      </c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83" t="str">
        <f>IF(AND(A4="",C4=""),"",IF(AND(OR(G4="Higher is better",G4="Lower is better"),OR(K4="Observed",K4="Inferred",K4="Unresolved"),OR(N4="Complete",N4="Unknown",N4="Not applicable",N4="Excluded with rationale",N4="Invalid"),OR(P4="None",P4="Veto",P4="Floor",P4="Cap"),OR(R4="Yes",R4="No",R4="Not applicable"),OR(S4="None",S4="Open",S4="Resolved"),IF(N4="Complete",AND(ISNUMBER(D4),ISNUMBER(E4),ISNUMBER(F4),F4&gt;E4),TRUE)),"VALID","INVALID_CONTROLLED_INPUT"))</f>
      </c>
      <c r="Y4" s="83" t="str">
        <f>IF(AND(A4="",C4=""),"",IF(X4&lt;&gt;"VALID","Invalid input",IF(P4="None","Not applicable",IF(R4="No","Failed",IF(R4="Yes","Passed","Not tested")))))</f>
      </c>
    </row>
    <row r="5">
      <c r="A5" s="93"/>
      <c r="B5" s="93"/>
      <c r="C5" s="93"/>
      <c r="D5" s="94"/>
      <c r="E5" s="94"/>
      <c r="F5" s="94"/>
      <c r="G5" s="93"/>
      <c r="H5" s="74" t="str">
        <f>IF(OR(A5="",C5=""),"",IF(X5&lt;&gt;"VALID","",IF(OR(N5="Unknown",N5="Not applicable",N5="Excluded with rationale",N5="Invalid"),"",IF(OR(F5=E5,D5&lt;E5,D5&gt;F5),"",IF(G5="Higher is better",(D5-E5)/(F5-E5)*100,IF(G5="Lower is better",(F5-D5)/(F5-E5)*100,""))))))</f>
      </c>
      <c r="I5" s="94"/>
      <c r="J5" s="74" t="str">
        <f>IF(OR(A5="",C5=""),"",IF(X5&lt;&gt;"VALID","",IF(OR(H5="",I5=""),"",H5*I5/100)))</f>
      </c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85" t="str">
        <f>IF(AND(A5="",C5=""),"",IF(AND(OR(G5="Higher is better",G5="Lower is better"),OR(K5="Observed",K5="Inferred",K5="Unresolved"),OR(N5="Complete",N5="Unknown",N5="Not applicable",N5="Excluded with rationale",N5="Invalid"),OR(P5="None",P5="Veto",P5="Floor",P5="Cap"),OR(R5="Yes",R5="No",R5="Not applicable"),OR(S5="None",S5="Open",S5="Resolved"),IF(N5="Complete",AND(ISNUMBER(D5),ISNUMBER(E5),ISNUMBER(F5),F5&gt;E5),TRUE)),"VALID","INVALID_CONTROLLED_INPUT"))</f>
      </c>
      <c r="Y5" s="85" t="str">
        <f>IF(AND(A5="",C5=""),"",IF(X5&lt;&gt;"VALID","Invalid input",IF(P5="None","Not applicable",IF(R5="No","Failed",IF(R5="Yes","Passed","Not tested")))))</f>
      </c>
    </row>
    <row r="6">
      <c r="A6" s="93"/>
      <c r="B6" s="93"/>
      <c r="C6" s="93"/>
      <c r="D6" s="94"/>
      <c r="E6" s="94"/>
      <c r="F6" s="94"/>
      <c r="G6" s="93"/>
      <c r="H6" s="74" t="str">
        <f>IF(OR(A6="",C6=""),"",IF(X6&lt;&gt;"VALID","",IF(OR(N6="Unknown",N6="Not applicable",N6="Excluded with rationale",N6="Invalid"),"",IF(OR(F6=E6,D6&lt;E6,D6&gt;F6),"",IF(G6="Higher is better",(D6-E6)/(F6-E6)*100,IF(G6="Lower is better",(F6-D6)/(F6-E6)*100,""))))))</f>
      </c>
      <c r="I6" s="94"/>
      <c r="J6" s="74" t="str">
        <f>IF(OR(A6="",C6=""),"",IF(X6&lt;&gt;"VALID","",IF(OR(H6="",I6=""),"",H6*I6/100)))</f>
      </c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85" t="str">
        <f>IF(AND(A6="",C6=""),"",IF(AND(OR(G6="Higher is better",G6="Lower is better"),OR(K6="Observed",K6="Inferred",K6="Unresolved"),OR(N6="Complete",N6="Unknown",N6="Not applicable",N6="Excluded with rationale",N6="Invalid"),OR(P6="None",P6="Veto",P6="Floor",P6="Cap"),OR(R6="Yes",R6="No",R6="Not applicable"),OR(S6="None",S6="Open",S6="Resolved"),IF(N6="Complete",AND(ISNUMBER(D6),ISNUMBER(E6),ISNUMBER(F6),F6&gt;E6),TRUE)),"VALID","INVALID_CONTROLLED_INPUT"))</f>
      </c>
      <c r="Y6" s="85" t="str">
        <f>IF(AND(A6="",C6=""),"",IF(X6&lt;&gt;"VALID","Invalid input",IF(P6="None","Not applicable",IF(R6="No","Failed",IF(R6="Yes","Passed","Not tested")))))</f>
      </c>
    </row>
    <row r="7">
      <c r="A7" s="93"/>
      <c r="B7" s="93"/>
      <c r="C7" s="93"/>
      <c r="D7" s="94"/>
      <c r="E7" s="94"/>
      <c r="F7" s="94"/>
      <c r="G7" s="93"/>
      <c r="H7" s="74" t="str">
        <f>IF(OR(A7="",C7=""),"",IF(X7&lt;&gt;"VALID","",IF(OR(N7="Unknown",N7="Not applicable",N7="Excluded with rationale",N7="Invalid"),"",IF(OR(F7=E7,D7&lt;E7,D7&gt;F7),"",IF(G7="Higher is better",(D7-E7)/(F7-E7)*100,IF(G7="Lower is better",(F7-D7)/(F7-E7)*100,""))))))</f>
      </c>
      <c r="I7" s="94"/>
      <c r="J7" s="74" t="str">
        <f>IF(OR(A7="",C7=""),"",IF(X7&lt;&gt;"VALID","",IF(OR(H7="",I7=""),"",H7*I7/100)))</f>
      </c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85" t="str">
        <f>IF(AND(A7="",C7=""),"",IF(AND(OR(G7="Higher is better",G7="Lower is better"),OR(K7="Observed",K7="Inferred",K7="Unresolved"),OR(N7="Complete",N7="Unknown",N7="Not applicable",N7="Excluded with rationale",N7="Invalid"),OR(P7="None",P7="Veto",P7="Floor",P7="Cap"),OR(R7="Yes",R7="No",R7="Not applicable"),OR(S7="None",S7="Open",S7="Resolved"),IF(N7="Complete",AND(ISNUMBER(D7),ISNUMBER(E7),ISNUMBER(F7),F7&gt;E7),TRUE)),"VALID","INVALID_CONTROLLED_INPUT"))</f>
      </c>
      <c r="Y7" s="85" t="str">
        <f>IF(AND(A7="",C7=""),"",IF(X7&lt;&gt;"VALID","Invalid input",IF(P7="None","Not applicable",IF(R7="No","Failed",IF(R7="Yes","Passed","Not tested")))))</f>
      </c>
    </row>
    <row r="8">
      <c r="A8" s="93"/>
      <c r="B8" s="93"/>
      <c r="C8" s="93"/>
      <c r="D8" s="94"/>
      <c r="E8" s="94"/>
      <c r="F8" s="94"/>
      <c r="G8" s="93"/>
      <c r="H8" s="74" t="str">
        <f>IF(OR(A8="",C8=""),"",IF(X8&lt;&gt;"VALID","",IF(OR(N8="Unknown",N8="Not applicable",N8="Excluded with rationale",N8="Invalid"),"",IF(OR(F8=E8,D8&lt;E8,D8&gt;F8),"",IF(G8="Higher is better",(D8-E8)/(F8-E8)*100,IF(G8="Lower is better",(F8-D8)/(F8-E8)*100,""))))))</f>
      </c>
      <c r="I8" s="94"/>
      <c r="J8" s="74" t="str">
        <f>IF(OR(A8="",C8=""),"",IF(X8&lt;&gt;"VALID","",IF(OR(H8="",I8=""),"",H8*I8/100)))</f>
      </c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85" t="str">
        <f>IF(AND(A8="",C8=""),"",IF(AND(OR(G8="Higher is better",G8="Lower is better"),OR(K8="Observed",K8="Inferred",K8="Unresolved"),OR(N8="Complete",N8="Unknown",N8="Not applicable",N8="Excluded with rationale",N8="Invalid"),OR(P8="None",P8="Veto",P8="Floor",P8="Cap"),OR(R8="Yes",R8="No",R8="Not applicable"),OR(S8="None",S8="Open",S8="Resolved"),IF(N8="Complete",AND(ISNUMBER(D8),ISNUMBER(E8),ISNUMBER(F8),F8&gt;E8),TRUE)),"VALID","INVALID_CONTROLLED_INPUT"))</f>
      </c>
      <c r="Y8" s="85" t="str">
        <f>IF(AND(A8="",C8=""),"",IF(X8&lt;&gt;"VALID","Invalid input",IF(P8="None","Not applicable",IF(R8="No","Failed",IF(R8="Yes","Passed","Not tested")))))</f>
      </c>
    </row>
    <row r="9">
      <c r="A9" s="93"/>
      <c r="B9" s="93"/>
      <c r="C9" s="93"/>
      <c r="D9" s="94"/>
      <c r="E9" s="94"/>
      <c r="F9" s="94"/>
      <c r="G9" s="93"/>
      <c r="H9" s="74" t="str">
        <f>IF(OR(A9="",C9=""),"",IF(X9&lt;&gt;"VALID","",IF(OR(N9="Unknown",N9="Not applicable",N9="Excluded with rationale",N9="Invalid"),"",IF(OR(F9=E9,D9&lt;E9,D9&gt;F9),"",IF(G9="Higher is better",(D9-E9)/(F9-E9)*100,IF(G9="Lower is better",(F9-D9)/(F9-E9)*100,""))))))</f>
      </c>
      <c r="I9" s="94"/>
      <c r="J9" s="74" t="str">
        <f>IF(OR(A9="",C9=""),"",IF(X9&lt;&gt;"VALID","",IF(OR(H9="",I9=""),"",H9*I9/100)))</f>
      </c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85" t="str">
        <f>IF(AND(A9="",C9=""),"",IF(AND(OR(G9="Higher is better",G9="Lower is better"),OR(K9="Observed",K9="Inferred",K9="Unresolved"),OR(N9="Complete",N9="Unknown",N9="Not applicable",N9="Excluded with rationale",N9="Invalid"),OR(P9="None",P9="Veto",P9="Floor",P9="Cap"),OR(R9="Yes",R9="No",R9="Not applicable"),OR(S9="None",S9="Open",S9="Resolved"),IF(N9="Complete",AND(ISNUMBER(D9),ISNUMBER(E9),ISNUMBER(F9),F9&gt;E9),TRUE)),"VALID","INVALID_CONTROLLED_INPUT"))</f>
      </c>
      <c r="Y9" s="85" t="str">
        <f>IF(AND(A9="",C9=""),"",IF(X9&lt;&gt;"VALID","Invalid input",IF(P9="None","Not applicable",IF(R9="No","Failed",IF(R9="Yes","Passed","Not tested")))))</f>
      </c>
    </row>
    <row r="10">
      <c r="A10" s="93"/>
      <c r="B10" s="93"/>
      <c r="C10" s="93"/>
      <c r="D10" s="94"/>
      <c r="E10" s="94"/>
      <c r="F10" s="94"/>
      <c r="G10" s="93"/>
      <c r="H10" s="74" t="str">
        <f>IF(OR(A10="",C10=""),"",IF(X10&lt;&gt;"VALID","",IF(OR(N10="Unknown",N10="Not applicable",N10="Excluded with rationale",N10="Invalid"),"",IF(OR(F10=E10,D10&lt;E10,D10&gt;F10),"",IF(G10="Higher is better",(D10-E10)/(F10-E10)*100,IF(G10="Lower is better",(F10-D10)/(F10-E10)*100,""))))))</f>
      </c>
      <c r="I10" s="94"/>
      <c r="J10" s="74" t="str">
        <f>IF(OR(A10="",C10=""),"",IF(X10&lt;&gt;"VALID","",IF(OR(H10="",I10=""),"",H10*I10/100)))</f>
      </c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85" t="str">
        <f>IF(AND(A10="",C10=""),"",IF(AND(OR(G10="Higher is better",G10="Lower is better"),OR(K10="Observed",K10="Inferred",K10="Unresolved"),OR(N10="Complete",N10="Unknown",N10="Not applicable",N10="Excluded with rationale",N10="Invalid"),OR(P10="None",P10="Veto",P10="Floor",P10="Cap"),OR(R10="Yes",R10="No",R10="Not applicable"),OR(S10="None",S10="Open",S10="Resolved"),IF(N10="Complete",AND(ISNUMBER(D10),ISNUMBER(E10),ISNUMBER(F10),F10&gt;E10),TRUE)),"VALID","INVALID_CONTROLLED_INPUT"))</f>
      </c>
      <c r="Y10" s="85" t="str">
        <f>IF(AND(A10="",C10=""),"",IF(X10&lt;&gt;"VALID","Invalid input",IF(P10="None","Not applicable",IF(R10="No","Failed",IF(R10="Yes","Passed","Not tested")))))</f>
      </c>
    </row>
    <row r="11">
      <c r="A11" s="93"/>
      <c r="B11" s="93"/>
      <c r="C11" s="93"/>
      <c r="D11" s="94"/>
      <c r="E11" s="94"/>
      <c r="F11" s="94"/>
      <c r="G11" s="93"/>
      <c r="H11" s="74" t="str">
        <f>IF(OR(A11="",C11=""),"",IF(X11&lt;&gt;"VALID","",IF(OR(N11="Unknown",N11="Not applicable",N11="Excluded with rationale",N11="Invalid"),"",IF(OR(F11=E11,D11&lt;E11,D11&gt;F11),"",IF(G11="Higher is better",(D11-E11)/(F11-E11)*100,IF(G11="Lower is better",(F11-D11)/(F11-E11)*100,""))))))</f>
      </c>
      <c r="I11" s="94"/>
      <c r="J11" s="74" t="str">
        <f>IF(OR(A11="",C11=""),"",IF(X11&lt;&gt;"VALID","",IF(OR(H11="",I11=""),"",H11*I11/100)))</f>
      </c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85" t="str">
        <f>IF(AND(A11="",C11=""),"",IF(AND(OR(G11="Higher is better",G11="Lower is better"),OR(K11="Observed",K11="Inferred",K11="Unresolved"),OR(N11="Complete",N11="Unknown",N11="Not applicable",N11="Excluded with rationale",N11="Invalid"),OR(P11="None",P11="Veto",P11="Floor",P11="Cap"),OR(R11="Yes",R11="No",R11="Not applicable"),OR(S11="None",S11="Open",S11="Resolved"),IF(N11="Complete",AND(ISNUMBER(D11),ISNUMBER(E11),ISNUMBER(F11),F11&gt;E11),TRUE)),"VALID","INVALID_CONTROLLED_INPUT"))</f>
      </c>
      <c r="Y11" s="85" t="str">
        <f>IF(AND(A11="",C11=""),"",IF(X11&lt;&gt;"VALID","Invalid input",IF(P11="None","Not applicable",IF(R11="No","Failed",IF(R11="Yes","Passed","Not tested")))))</f>
      </c>
    </row>
    <row r="12">
      <c r="A12" s="93"/>
      <c r="B12" s="93"/>
      <c r="C12" s="93"/>
      <c r="D12" s="94"/>
      <c r="E12" s="94"/>
      <c r="F12" s="94"/>
      <c r="G12" s="93"/>
      <c r="H12" s="74" t="str">
        <f>IF(OR(A12="",C12=""),"",IF(X12&lt;&gt;"VALID","",IF(OR(N12="Unknown",N12="Not applicable",N12="Excluded with rationale",N12="Invalid"),"",IF(OR(F12=E12,D12&lt;E12,D12&gt;F12),"",IF(G12="Higher is better",(D12-E12)/(F12-E12)*100,IF(G12="Lower is better",(F12-D12)/(F12-E12)*100,""))))))</f>
      </c>
      <c r="I12" s="94"/>
      <c r="J12" s="74" t="str">
        <f>IF(OR(A12="",C12=""),"",IF(X12&lt;&gt;"VALID","",IF(OR(H12="",I12=""),"",H12*I12/100)))</f>
      </c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85" t="str">
        <f>IF(AND(A12="",C12=""),"",IF(AND(OR(G12="Higher is better",G12="Lower is better"),OR(K12="Observed",K12="Inferred",K12="Unresolved"),OR(N12="Complete",N12="Unknown",N12="Not applicable",N12="Excluded with rationale",N12="Invalid"),OR(P12="None",P12="Veto",P12="Floor",P12="Cap"),OR(R12="Yes",R12="No",R12="Not applicable"),OR(S12="None",S12="Open",S12="Resolved"),IF(N12="Complete",AND(ISNUMBER(D12),ISNUMBER(E12),ISNUMBER(F12),F12&gt;E12),TRUE)),"VALID","INVALID_CONTROLLED_INPUT"))</f>
      </c>
      <c r="Y12" s="85" t="str">
        <f>IF(AND(A12="",C12=""),"",IF(X12&lt;&gt;"VALID","Invalid input",IF(P12="None","Not applicable",IF(R12="No","Failed",IF(R12="Yes","Passed","Not tested")))))</f>
      </c>
    </row>
    <row r="13">
      <c r="A13" s="93"/>
      <c r="B13" s="93"/>
      <c r="C13" s="93"/>
      <c r="D13" s="94"/>
      <c r="E13" s="94"/>
      <c r="F13" s="94"/>
      <c r="G13" s="93"/>
      <c r="H13" s="74" t="str">
        <f>IF(OR(A13="",C13=""),"",IF(X13&lt;&gt;"VALID","",IF(OR(N13="Unknown",N13="Not applicable",N13="Excluded with rationale",N13="Invalid"),"",IF(OR(F13=E13,D13&lt;E13,D13&gt;F13),"",IF(G13="Higher is better",(D13-E13)/(F13-E13)*100,IF(G13="Lower is better",(F13-D13)/(F13-E13)*100,""))))))</f>
      </c>
      <c r="I13" s="94"/>
      <c r="J13" s="74" t="str">
        <f>IF(OR(A13="",C13=""),"",IF(X13&lt;&gt;"VALID","",IF(OR(H13="",I13=""),"",H13*I13/100)))</f>
      </c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85" t="str">
        <f>IF(AND(A13="",C13=""),"",IF(AND(OR(G13="Higher is better",G13="Lower is better"),OR(K13="Observed",K13="Inferred",K13="Unresolved"),OR(N13="Complete",N13="Unknown",N13="Not applicable",N13="Excluded with rationale",N13="Invalid"),OR(P13="None",P13="Veto",P13="Floor",P13="Cap"),OR(R13="Yes",R13="No",R13="Not applicable"),OR(S13="None",S13="Open",S13="Resolved"),IF(N13="Complete",AND(ISNUMBER(D13),ISNUMBER(E13),ISNUMBER(F13),F13&gt;E13),TRUE)),"VALID","INVALID_CONTROLLED_INPUT"))</f>
      </c>
      <c r="Y13" s="85" t="str">
        <f>IF(AND(A13="",C13=""),"",IF(X13&lt;&gt;"VALID","Invalid input",IF(P13="None","Not applicable",IF(R13="No","Failed",IF(R13="Yes","Passed","Not tested")))))</f>
      </c>
    </row>
    <row r="14">
      <c r="A14" s="93"/>
      <c r="B14" s="93"/>
      <c r="C14" s="93"/>
      <c r="D14" s="94"/>
      <c r="E14" s="94"/>
      <c r="F14" s="94"/>
      <c r="G14" s="93"/>
      <c r="H14" s="74" t="str">
        <f>IF(OR(A14="",C14=""),"",IF(X14&lt;&gt;"VALID","",IF(OR(N14="Unknown",N14="Not applicable",N14="Excluded with rationale",N14="Invalid"),"",IF(OR(F14=E14,D14&lt;E14,D14&gt;F14),"",IF(G14="Higher is better",(D14-E14)/(F14-E14)*100,IF(G14="Lower is better",(F14-D14)/(F14-E14)*100,""))))))</f>
      </c>
      <c r="I14" s="94"/>
      <c r="J14" s="74" t="str">
        <f>IF(OR(A14="",C14=""),"",IF(X14&lt;&gt;"VALID","",IF(OR(H14="",I14=""),"",H14*I14/100)))</f>
      </c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85" t="str">
        <f>IF(AND(A14="",C14=""),"",IF(AND(OR(G14="Higher is better",G14="Lower is better"),OR(K14="Observed",K14="Inferred",K14="Unresolved"),OR(N14="Complete",N14="Unknown",N14="Not applicable",N14="Excluded with rationale",N14="Invalid"),OR(P14="None",P14="Veto",P14="Floor",P14="Cap"),OR(R14="Yes",R14="No",R14="Not applicable"),OR(S14="None",S14="Open",S14="Resolved"),IF(N14="Complete",AND(ISNUMBER(D14),ISNUMBER(E14),ISNUMBER(F14),F14&gt;E14),TRUE)),"VALID","INVALID_CONTROLLED_INPUT"))</f>
      </c>
      <c r="Y14" s="85" t="str">
        <f>IF(AND(A14="",C14=""),"",IF(X14&lt;&gt;"VALID","Invalid input",IF(P14="None","Not applicable",IF(R14="No","Failed",IF(R14="Yes","Passed","Not tested")))))</f>
      </c>
    </row>
    <row r="15">
      <c r="A15" s="93"/>
      <c r="B15" s="93"/>
      <c r="C15" s="93"/>
      <c r="D15" s="94"/>
      <c r="E15" s="94"/>
      <c r="F15" s="94"/>
      <c r="G15" s="93"/>
      <c r="H15" s="74" t="str">
        <f>IF(OR(A15="",C15=""),"",IF(X15&lt;&gt;"VALID","",IF(OR(N15="Unknown",N15="Not applicable",N15="Excluded with rationale",N15="Invalid"),"",IF(OR(F15=E15,D15&lt;E15,D15&gt;F15),"",IF(G15="Higher is better",(D15-E15)/(F15-E15)*100,IF(G15="Lower is better",(F15-D15)/(F15-E15)*100,""))))))</f>
      </c>
      <c r="I15" s="94"/>
      <c r="J15" s="74" t="str">
        <f>IF(OR(A15="",C15=""),"",IF(X15&lt;&gt;"VALID","",IF(OR(H15="",I15=""),"",H15*I15/100)))</f>
      </c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85" t="str">
        <f>IF(AND(A15="",C15=""),"",IF(AND(OR(G15="Higher is better",G15="Lower is better"),OR(K15="Observed",K15="Inferred",K15="Unresolved"),OR(N15="Complete",N15="Unknown",N15="Not applicable",N15="Excluded with rationale",N15="Invalid"),OR(P15="None",P15="Veto",P15="Floor",P15="Cap"),OR(R15="Yes",R15="No",R15="Not applicable"),OR(S15="None",S15="Open",S15="Resolved"),IF(N15="Complete",AND(ISNUMBER(D15),ISNUMBER(E15),ISNUMBER(F15),F15&gt;E15),TRUE)),"VALID","INVALID_CONTROLLED_INPUT"))</f>
      </c>
      <c r="Y15" s="85" t="str">
        <f>IF(AND(A15="",C15=""),"",IF(X15&lt;&gt;"VALID","Invalid input",IF(P15="None","Not applicable",IF(R15="No","Failed",IF(R15="Yes","Passed","Not tested")))))</f>
      </c>
    </row>
    <row r="16">
      <c r="A16" s="93"/>
      <c r="B16" s="93"/>
      <c r="C16" s="93"/>
      <c r="D16" s="94"/>
      <c r="E16" s="94"/>
      <c r="F16" s="94"/>
      <c r="G16" s="93"/>
      <c r="H16" s="74" t="str">
        <f>IF(OR(A16="",C16=""),"",IF(X16&lt;&gt;"VALID","",IF(OR(N16="Unknown",N16="Not applicable",N16="Excluded with rationale",N16="Invalid"),"",IF(OR(F16=E16,D16&lt;E16,D16&gt;F16),"",IF(G16="Higher is better",(D16-E16)/(F16-E16)*100,IF(G16="Lower is better",(F16-D16)/(F16-E16)*100,""))))))</f>
      </c>
      <c r="I16" s="94"/>
      <c r="J16" s="74" t="str">
        <f>IF(OR(A16="",C16=""),"",IF(X16&lt;&gt;"VALID","",IF(OR(H16="",I16=""),"",H16*I16/100)))</f>
      </c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85" t="str">
        <f>IF(AND(A16="",C16=""),"",IF(AND(OR(G16="Higher is better",G16="Lower is better"),OR(K16="Observed",K16="Inferred",K16="Unresolved"),OR(N16="Complete",N16="Unknown",N16="Not applicable",N16="Excluded with rationale",N16="Invalid"),OR(P16="None",P16="Veto",P16="Floor",P16="Cap"),OR(R16="Yes",R16="No",R16="Not applicable"),OR(S16="None",S16="Open",S16="Resolved"),IF(N16="Complete",AND(ISNUMBER(D16),ISNUMBER(E16),ISNUMBER(F16),F16&gt;E16),TRUE)),"VALID","INVALID_CONTROLLED_INPUT"))</f>
      </c>
      <c r="Y16" s="85" t="str">
        <f>IF(AND(A16="",C16=""),"",IF(X16&lt;&gt;"VALID","Invalid input",IF(P16="None","Not applicable",IF(R16="No","Failed",IF(R16="Yes","Passed","Not tested")))))</f>
      </c>
    </row>
    <row r="17">
      <c r="A17" s="93"/>
      <c r="B17" s="93"/>
      <c r="C17" s="93"/>
      <c r="D17" s="94"/>
      <c r="E17" s="94"/>
      <c r="F17" s="94"/>
      <c r="G17" s="93"/>
      <c r="H17" s="74" t="str">
        <f>IF(OR(A17="",C17=""),"",IF(X17&lt;&gt;"VALID","",IF(OR(N17="Unknown",N17="Not applicable",N17="Excluded with rationale",N17="Invalid"),"",IF(OR(F17=E17,D17&lt;E17,D17&gt;F17),"",IF(G17="Higher is better",(D17-E17)/(F17-E17)*100,IF(G17="Lower is better",(F17-D17)/(F17-E17)*100,""))))))</f>
      </c>
      <c r="I17" s="94"/>
      <c r="J17" s="74" t="str">
        <f>IF(OR(A17="",C17=""),"",IF(X17&lt;&gt;"VALID","",IF(OR(H17="",I17=""),"",H17*I17/100)))</f>
      </c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85" t="str">
        <f>IF(AND(A17="",C17=""),"",IF(AND(OR(G17="Higher is better",G17="Lower is better"),OR(K17="Observed",K17="Inferred",K17="Unresolved"),OR(N17="Complete",N17="Unknown",N17="Not applicable",N17="Excluded with rationale",N17="Invalid"),OR(P17="None",P17="Veto",P17="Floor",P17="Cap"),OR(R17="Yes",R17="No",R17="Not applicable"),OR(S17="None",S17="Open",S17="Resolved"),IF(N17="Complete",AND(ISNUMBER(D17),ISNUMBER(E17),ISNUMBER(F17),F17&gt;E17),TRUE)),"VALID","INVALID_CONTROLLED_INPUT"))</f>
      </c>
      <c r="Y17" s="85" t="str">
        <f>IF(AND(A17="",C17=""),"",IF(X17&lt;&gt;"VALID","Invalid input",IF(P17="None","Not applicable",IF(R17="No","Failed",IF(R17="Yes","Passed","Not tested")))))</f>
      </c>
    </row>
    <row r="18">
      <c r="A18" s="93"/>
      <c r="B18" s="93"/>
      <c r="C18" s="93"/>
      <c r="D18" s="94"/>
      <c r="E18" s="94"/>
      <c r="F18" s="94"/>
      <c r="G18" s="93"/>
      <c r="H18" s="74" t="str">
        <f>IF(OR(A18="",C18=""),"",IF(X18&lt;&gt;"VALID","",IF(OR(N18="Unknown",N18="Not applicable",N18="Excluded with rationale",N18="Invalid"),"",IF(OR(F18=E18,D18&lt;E18,D18&gt;F18),"",IF(G18="Higher is better",(D18-E18)/(F18-E18)*100,IF(G18="Lower is better",(F18-D18)/(F18-E18)*100,""))))))</f>
      </c>
      <c r="I18" s="94"/>
      <c r="J18" s="74" t="str">
        <f>IF(OR(A18="",C18=""),"",IF(X18&lt;&gt;"VALID","",IF(OR(H18="",I18=""),"",H18*I18/100)))</f>
      </c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85" t="str">
        <f>IF(AND(A18="",C18=""),"",IF(AND(OR(G18="Higher is better",G18="Lower is better"),OR(K18="Observed",K18="Inferred",K18="Unresolved"),OR(N18="Complete",N18="Unknown",N18="Not applicable",N18="Excluded with rationale",N18="Invalid"),OR(P18="None",P18="Veto",P18="Floor",P18="Cap"),OR(R18="Yes",R18="No",R18="Not applicable"),OR(S18="None",S18="Open",S18="Resolved"),IF(N18="Complete",AND(ISNUMBER(D18),ISNUMBER(E18),ISNUMBER(F18),F18&gt;E18),TRUE)),"VALID","INVALID_CONTROLLED_INPUT"))</f>
      </c>
      <c r="Y18" s="85" t="str">
        <f>IF(AND(A18="",C18=""),"",IF(X18&lt;&gt;"VALID","Invalid input",IF(P18="None","Not applicable",IF(R18="No","Failed",IF(R18="Yes","Passed","Not tested")))))</f>
      </c>
    </row>
    <row r="19">
      <c r="A19" s="93"/>
      <c r="B19" s="93"/>
      <c r="C19" s="93"/>
      <c r="D19" s="94"/>
      <c r="E19" s="94"/>
      <c r="F19" s="94"/>
      <c r="G19" s="93"/>
      <c r="H19" s="74" t="str">
        <f>IF(OR(A19="",C19=""),"",IF(X19&lt;&gt;"VALID","",IF(OR(N19="Unknown",N19="Not applicable",N19="Excluded with rationale",N19="Invalid"),"",IF(OR(F19=E19,D19&lt;E19,D19&gt;F19),"",IF(G19="Higher is better",(D19-E19)/(F19-E19)*100,IF(G19="Lower is better",(F19-D19)/(F19-E19)*100,""))))))</f>
      </c>
      <c r="I19" s="94"/>
      <c r="J19" s="74" t="str">
        <f>IF(OR(A19="",C19=""),"",IF(X19&lt;&gt;"VALID","",IF(OR(H19="",I19=""),"",H19*I19/100)))</f>
      </c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85" t="str">
        <f>IF(AND(A19="",C19=""),"",IF(AND(OR(G19="Higher is better",G19="Lower is better"),OR(K19="Observed",K19="Inferred",K19="Unresolved"),OR(N19="Complete",N19="Unknown",N19="Not applicable",N19="Excluded with rationale",N19="Invalid"),OR(P19="None",P19="Veto",P19="Floor",P19="Cap"),OR(R19="Yes",R19="No",R19="Not applicable"),OR(S19="None",S19="Open",S19="Resolved"),IF(N19="Complete",AND(ISNUMBER(D19),ISNUMBER(E19),ISNUMBER(F19),F19&gt;E19),TRUE)),"VALID","INVALID_CONTROLLED_INPUT"))</f>
      </c>
      <c r="Y19" s="85" t="str">
        <f>IF(AND(A19="",C19=""),"",IF(X19&lt;&gt;"VALID","Invalid input",IF(P19="None","Not applicable",IF(R19="No","Failed",IF(R19="Yes","Passed","Not tested")))))</f>
      </c>
    </row>
    <row r="20">
      <c r="A20" s="93"/>
      <c r="B20" s="93"/>
      <c r="C20" s="93"/>
      <c r="D20" s="94"/>
      <c r="E20" s="94"/>
      <c r="F20" s="94"/>
      <c r="G20" s="93"/>
      <c r="H20" s="74" t="str">
        <f>IF(OR(A20="",C20=""),"",IF(X20&lt;&gt;"VALID","",IF(OR(N20="Unknown",N20="Not applicable",N20="Excluded with rationale",N20="Invalid"),"",IF(OR(F20=E20,D20&lt;E20,D20&gt;F20),"",IF(G20="Higher is better",(D20-E20)/(F20-E20)*100,IF(G20="Lower is better",(F20-D20)/(F20-E20)*100,""))))))</f>
      </c>
      <c r="I20" s="94"/>
      <c r="J20" s="74" t="str">
        <f>IF(OR(A20="",C20=""),"",IF(X20&lt;&gt;"VALID","",IF(OR(H20="",I20=""),"",H20*I20/100)))</f>
      </c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85" t="str">
        <f>IF(AND(A20="",C20=""),"",IF(AND(OR(G20="Higher is better",G20="Lower is better"),OR(K20="Observed",K20="Inferred",K20="Unresolved"),OR(N20="Complete",N20="Unknown",N20="Not applicable",N20="Excluded with rationale",N20="Invalid"),OR(P20="None",P20="Veto",P20="Floor",P20="Cap"),OR(R20="Yes",R20="No",R20="Not applicable"),OR(S20="None",S20="Open",S20="Resolved"),IF(N20="Complete",AND(ISNUMBER(D20),ISNUMBER(E20),ISNUMBER(F20),F20&gt;E20),TRUE)),"VALID","INVALID_CONTROLLED_INPUT"))</f>
      </c>
      <c r="Y20" s="85" t="str">
        <f>IF(AND(A20="",C20=""),"",IF(X20&lt;&gt;"VALID","Invalid input",IF(P20="None","Not applicable",IF(R20="No","Failed",IF(R20="Yes","Passed","Not tested")))))</f>
      </c>
    </row>
    <row r="21">
      <c r="A21" s="93"/>
      <c r="B21" s="93"/>
      <c r="C21" s="93"/>
      <c r="D21" s="94"/>
      <c r="E21" s="94"/>
      <c r="F21" s="94"/>
      <c r="G21" s="93"/>
      <c r="H21" s="74" t="str">
        <f>IF(OR(A21="",C21=""),"",IF(X21&lt;&gt;"VALID","",IF(OR(N21="Unknown",N21="Not applicable",N21="Excluded with rationale",N21="Invalid"),"",IF(OR(F21=E21,D21&lt;E21,D21&gt;F21),"",IF(G21="Higher is better",(D21-E21)/(F21-E21)*100,IF(G21="Lower is better",(F21-D21)/(F21-E21)*100,""))))))</f>
      </c>
      <c r="I21" s="94"/>
      <c r="J21" s="74" t="str">
        <f>IF(OR(A21="",C21=""),"",IF(X21&lt;&gt;"VALID","",IF(OR(H21="",I21=""),"",H21*I21/100)))</f>
      </c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85" t="str">
        <f>IF(AND(A21="",C21=""),"",IF(AND(OR(G21="Higher is better",G21="Lower is better"),OR(K21="Observed",K21="Inferred",K21="Unresolved"),OR(N21="Complete",N21="Unknown",N21="Not applicable",N21="Excluded with rationale",N21="Invalid"),OR(P21="None",P21="Veto",P21="Floor",P21="Cap"),OR(R21="Yes",R21="No",R21="Not applicable"),OR(S21="None",S21="Open",S21="Resolved"),IF(N21="Complete",AND(ISNUMBER(D21),ISNUMBER(E21),ISNUMBER(F21),F21&gt;E21),TRUE)),"VALID","INVALID_CONTROLLED_INPUT"))</f>
      </c>
      <c r="Y21" s="85" t="str">
        <f>IF(AND(A21="",C21=""),"",IF(X21&lt;&gt;"VALID","Invalid input",IF(P21="None","Not applicable",IF(R21="No","Failed",IF(R21="Yes","Passed","Not tested")))))</f>
      </c>
    </row>
    <row r="22">
      <c r="A22" s="93"/>
      <c r="B22" s="93"/>
      <c r="C22" s="93"/>
      <c r="D22" s="94"/>
      <c r="E22" s="94"/>
      <c r="F22" s="94"/>
      <c r="G22" s="93"/>
      <c r="H22" s="74" t="str">
        <f>IF(OR(A22="",C22=""),"",IF(X22&lt;&gt;"VALID","",IF(OR(N22="Unknown",N22="Not applicable",N22="Excluded with rationale",N22="Invalid"),"",IF(OR(F22=E22,D22&lt;E22,D22&gt;F22),"",IF(G22="Higher is better",(D22-E22)/(F22-E22)*100,IF(G22="Lower is better",(F22-D22)/(F22-E22)*100,""))))))</f>
      </c>
      <c r="I22" s="94"/>
      <c r="J22" s="74" t="str">
        <f>IF(OR(A22="",C22=""),"",IF(X22&lt;&gt;"VALID","",IF(OR(H22="",I22=""),"",H22*I22/100)))</f>
      </c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85" t="str">
        <f>IF(AND(A22="",C22=""),"",IF(AND(OR(G22="Higher is better",G22="Lower is better"),OR(K22="Observed",K22="Inferred",K22="Unresolved"),OR(N22="Complete",N22="Unknown",N22="Not applicable",N22="Excluded with rationale",N22="Invalid"),OR(P22="None",P22="Veto",P22="Floor",P22="Cap"),OR(R22="Yes",R22="No",R22="Not applicable"),OR(S22="None",S22="Open",S22="Resolved"),IF(N22="Complete",AND(ISNUMBER(D22),ISNUMBER(E22),ISNUMBER(F22),F22&gt;E22),TRUE)),"VALID","INVALID_CONTROLLED_INPUT"))</f>
      </c>
      <c r="Y22" s="85" t="str">
        <f>IF(AND(A22="",C22=""),"",IF(X22&lt;&gt;"VALID","Invalid input",IF(P22="None","Not applicable",IF(R22="No","Failed",IF(R22="Yes","Passed","Not tested")))))</f>
      </c>
    </row>
    <row r="23">
      <c r="A23" s="93"/>
      <c r="B23" s="93"/>
      <c r="C23" s="93"/>
      <c r="D23" s="94"/>
      <c r="E23" s="94"/>
      <c r="F23" s="94"/>
      <c r="G23" s="93"/>
      <c r="H23" s="74" t="str">
        <f>IF(OR(A23="",C23=""),"",IF(X23&lt;&gt;"VALID","",IF(OR(N23="Unknown",N23="Not applicable",N23="Excluded with rationale",N23="Invalid"),"",IF(OR(F23=E23,D23&lt;E23,D23&gt;F23),"",IF(G23="Higher is better",(D23-E23)/(F23-E23)*100,IF(G23="Lower is better",(F23-D23)/(F23-E23)*100,""))))))</f>
      </c>
      <c r="I23" s="94"/>
      <c r="J23" s="74" t="str">
        <f>IF(OR(A23="",C23=""),"",IF(X23&lt;&gt;"VALID","",IF(OR(H23="",I23=""),"",H23*I23/100)))</f>
      </c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85" t="str">
        <f>IF(AND(A23="",C23=""),"",IF(AND(OR(G23="Higher is better",G23="Lower is better"),OR(K23="Observed",K23="Inferred",K23="Unresolved"),OR(N23="Complete",N23="Unknown",N23="Not applicable",N23="Excluded with rationale",N23="Invalid"),OR(P23="None",P23="Veto",P23="Floor",P23="Cap"),OR(R23="Yes",R23="No",R23="Not applicable"),OR(S23="None",S23="Open",S23="Resolved"),IF(N23="Complete",AND(ISNUMBER(D23),ISNUMBER(E23),ISNUMBER(F23),F23&gt;E23),TRUE)),"VALID","INVALID_CONTROLLED_INPUT"))</f>
      </c>
      <c r="Y23" s="85" t="str">
        <f>IF(AND(A23="",C23=""),"",IF(X23&lt;&gt;"VALID","Invalid input",IF(P23="None","Not applicable",IF(R23="No","Failed",IF(R23="Yes","Passed","Not tested")))))</f>
      </c>
    </row>
    <row r="24">
      <c r="A24" s="93"/>
      <c r="B24" s="93"/>
      <c r="C24" s="93"/>
      <c r="D24" s="94"/>
      <c r="E24" s="94"/>
      <c r="F24" s="94"/>
      <c r="G24" s="93"/>
      <c r="H24" s="74" t="str">
        <f>IF(OR(A24="",C24=""),"",IF(X24&lt;&gt;"VALID","",IF(OR(N24="Unknown",N24="Not applicable",N24="Excluded with rationale",N24="Invalid"),"",IF(OR(F24=E24,D24&lt;E24,D24&gt;F24),"",IF(G24="Higher is better",(D24-E24)/(F24-E24)*100,IF(G24="Lower is better",(F24-D24)/(F24-E24)*100,""))))))</f>
      </c>
      <c r="I24" s="94"/>
      <c r="J24" s="74" t="str">
        <f>IF(OR(A24="",C24=""),"",IF(X24&lt;&gt;"VALID","",IF(OR(H24="",I24=""),"",H24*I24/100)))</f>
      </c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85" t="str">
        <f>IF(AND(A24="",C24=""),"",IF(AND(OR(G24="Higher is better",G24="Lower is better"),OR(K24="Observed",K24="Inferred",K24="Unresolved"),OR(N24="Complete",N24="Unknown",N24="Not applicable",N24="Excluded with rationale",N24="Invalid"),OR(P24="None",P24="Veto",P24="Floor",P24="Cap"),OR(R24="Yes",R24="No",R24="Not applicable"),OR(S24="None",S24="Open",S24="Resolved"),IF(N24="Complete",AND(ISNUMBER(D24),ISNUMBER(E24),ISNUMBER(F24),F24&gt;E24),TRUE)),"VALID","INVALID_CONTROLLED_INPUT"))</f>
      </c>
      <c r="Y24" s="85" t="str">
        <f>IF(AND(A24="",C24=""),"",IF(X24&lt;&gt;"VALID","Invalid input",IF(P24="None","Not applicable",IF(R24="No","Failed",IF(R24="Yes","Passed","Not tested")))))</f>
      </c>
    </row>
    <row r="25">
      <c r="A25" s="93"/>
      <c r="B25" s="93"/>
      <c r="C25" s="93"/>
      <c r="D25" s="94"/>
      <c r="E25" s="94"/>
      <c r="F25" s="94"/>
      <c r="G25" s="93"/>
      <c r="H25" s="74" t="str">
        <f>IF(OR(A25="",C25=""),"",IF(X25&lt;&gt;"VALID","",IF(OR(N25="Unknown",N25="Not applicable",N25="Excluded with rationale",N25="Invalid"),"",IF(OR(F25=E25,D25&lt;E25,D25&gt;F25),"",IF(G25="Higher is better",(D25-E25)/(F25-E25)*100,IF(G25="Lower is better",(F25-D25)/(F25-E25)*100,""))))))</f>
      </c>
      <c r="I25" s="94"/>
      <c r="J25" s="74" t="str">
        <f>IF(OR(A25="",C25=""),"",IF(X25&lt;&gt;"VALID","",IF(OR(H25="",I25=""),"",H25*I25/100)))</f>
      </c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85" t="str">
        <f>IF(AND(A25="",C25=""),"",IF(AND(OR(G25="Higher is better",G25="Lower is better"),OR(K25="Observed",K25="Inferred",K25="Unresolved"),OR(N25="Complete",N25="Unknown",N25="Not applicable",N25="Excluded with rationale",N25="Invalid"),OR(P25="None",P25="Veto",P25="Floor",P25="Cap"),OR(R25="Yes",R25="No",R25="Not applicable"),OR(S25="None",S25="Open",S25="Resolved"),IF(N25="Complete",AND(ISNUMBER(D25),ISNUMBER(E25),ISNUMBER(F25),F25&gt;E25),TRUE)),"VALID","INVALID_CONTROLLED_INPUT"))</f>
      </c>
      <c r="Y25" s="85" t="str">
        <f>IF(AND(A25="",C25=""),"",IF(X25&lt;&gt;"VALID","Invalid input",IF(P25="None","Not applicable",IF(R25="No","Failed",IF(R25="Yes","Passed","Not tested")))))</f>
      </c>
    </row>
    <row r="26">
      <c r="A26" s="93"/>
      <c r="B26" s="93"/>
      <c r="C26" s="93"/>
      <c r="D26" s="94"/>
      <c r="E26" s="94"/>
      <c r="F26" s="94"/>
      <c r="G26" s="93"/>
      <c r="H26" s="74" t="str">
        <f>IF(OR(A26="",C26=""),"",IF(X26&lt;&gt;"VALID","",IF(OR(N26="Unknown",N26="Not applicable",N26="Excluded with rationale",N26="Invalid"),"",IF(OR(F26=E26,D26&lt;E26,D26&gt;F26),"",IF(G26="Higher is better",(D26-E26)/(F26-E26)*100,IF(G26="Lower is better",(F26-D26)/(F26-E26)*100,""))))))</f>
      </c>
      <c r="I26" s="94"/>
      <c r="J26" s="74" t="str">
        <f>IF(OR(A26="",C26=""),"",IF(X26&lt;&gt;"VALID","",IF(OR(H26="",I26=""),"",H26*I26/100)))</f>
      </c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85" t="str">
        <f>IF(AND(A26="",C26=""),"",IF(AND(OR(G26="Higher is better",G26="Lower is better"),OR(K26="Observed",K26="Inferred",K26="Unresolved"),OR(N26="Complete",N26="Unknown",N26="Not applicable",N26="Excluded with rationale",N26="Invalid"),OR(P26="None",P26="Veto",P26="Floor",P26="Cap"),OR(R26="Yes",R26="No",R26="Not applicable"),OR(S26="None",S26="Open",S26="Resolved"),IF(N26="Complete",AND(ISNUMBER(D26),ISNUMBER(E26),ISNUMBER(F26),F26&gt;E26),TRUE)),"VALID","INVALID_CONTROLLED_INPUT"))</f>
      </c>
      <c r="Y26" s="85" t="str">
        <f>IF(AND(A26="",C26=""),"",IF(X26&lt;&gt;"VALID","Invalid input",IF(P26="None","Not applicable",IF(R26="No","Failed",IF(R26="Yes","Passed","Not tested")))))</f>
      </c>
    </row>
    <row r="27">
      <c r="A27" s="93"/>
      <c r="B27" s="93"/>
      <c r="C27" s="93"/>
      <c r="D27" s="94"/>
      <c r="E27" s="94"/>
      <c r="F27" s="94"/>
      <c r="G27" s="93"/>
      <c r="H27" s="74" t="str">
        <f>IF(OR(A27="",C27=""),"",IF(X27&lt;&gt;"VALID","",IF(OR(N27="Unknown",N27="Not applicable",N27="Excluded with rationale",N27="Invalid"),"",IF(OR(F27=E27,D27&lt;E27,D27&gt;F27),"",IF(G27="Higher is better",(D27-E27)/(F27-E27)*100,IF(G27="Lower is better",(F27-D27)/(F27-E27)*100,""))))))</f>
      </c>
      <c r="I27" s="94"/>
      <c r="J27" s="74" t="str">
        <f>IF(OR(A27="",C27=""),"",IF(X27&lt;&gt;"VALID","",IF(OR(H27="",I27=""),"",H27*I27/100)))</f>
      </c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85" t="str">
        <f>IF(AND(A27="",C27=""),"",IF(AND(OR(G27="Higher is better",G27="Lower is better"),OR(K27="Observed",K27="Inferred",K27="Unresolved"),OR(N27="Complete",N27="Unknown",N27="Not applicable",N27="Excluded with rationale",N27="Invalid"),OR(P27="None",P27="Veto",P27="Floor",P27="Cap"),OR(R27="Yes",R27="No",R27="Not applicable"),OR(S27="None",S27="Open",S27="Resolved"),IF(N27="Complete",AND(ISNUMBER(D27),ISNUMBER(E27),ISNUMBER(F27),F27&gt;E27),TRUE)),"VALID","INVALID_CONTROLLED_INPUT"))</f>
      </c>
      <c r="Y27" s="85" t="str">
        <f>IF(AND(A27="",C27=""),"",IF(X27&lt;&gt;"VALID","Invalid input",IF(P27="None","Not applicable",IF(R27="No","Failed",IF(R27="Yes","Passed","Not tested")))))</f>
      </c>
    </row>
    <row r="28">
      <c r="A28" s="93"/>
      <c r="B28" s="93"/>
      <c r="C28" s="93"/>
      <c r="D28" s="94"/>
      <c r="E28" s="94"/>
      <c r="F28" s="94"/>
      <c r="G28" s="93"/>
      <c r="H28" s="74" t="str">
        <f>IF(OR(A28="",C28=""),"",IF(X28&lt;&gt;"VALID","",IF(OR(N28="Unknown",N28="Not applicable",N28="Excluded with rationale",N28="Invalid"),"",IF(OR(F28=E28,D28&lt;E28,D28&gt;F28),"",IF(G28="Higher is better",(D28-E28)/(F28-E28)*100,IF(G28="Lower is better",(F28-D28)/(F28-E28)*100,""))))))</f>
      </c>
      <c r="I28" s="94"/>
      <c r="J28" s="74" t="str">
        <f>IF(OR(A28="",C28=""),"",IF(X28&lt;&gt;"VALID","",IF(OR(H28="",I28=""),"",H28*I28/100)))</f>
      </c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85" t="str">
        <f>IF(AND(A28="",C28=""),"",IF(AND(OR(G28="Higher is better",G28="Lower is better"),OR(K28="Observed",K28="Inferred",K28="Unresolved"),OR(N28="Complete",N28="Unknown",N28="Not applicable",N28="Excluded with rationale",N28="Invalid"),OR(P28="None",P28="Veto",P28="Floor",P28="Cap"),OR(R28="Yes",R28="No",R28="Not applicable"),OR(S28="None",S28="Open",S28="Resolved"),IF(N28="Complete",AND(ISNUMBER(D28),ISNUMBER(E28),ISNUMBER(F28),F28&gt;E28),TRUE)),"VALID","INVALID_CONTROLLED_INPUT"))</f>
      </c>
      <c r="Y28" s="85" t="str">
        <f>IF(AND(A28="",C28=""),"",IF(X28&lt;&gt;"VALID","Invalid input",IF(P28="None","Not applicable",IF(R28="No","Failed",IF(R28="Yes","Passed","Not tested")))))</f>
      </c>
    </row>
    <row r="29">
      <c r="A29" s="93"/>
      <c r="B29" s="93"/>
      <c r="C29" s="93"/>
      <c r="D29" s="94"/>
      <c r="E29" s="94"/>
      <c r="F29" s="94"/>
      <c r="G29" s="93"/>
      <c r="H29" s="74" t="str">
        <f>IF(OR(A29="",C29=""),"",IF(X29&lt;&gt;"VALID","",IF(OR(N29="Unknown",N29="Not applicable",N29="Excluded with rationale",N29="Invalid"),"",IF(OR(F29=E29,D29&lt;E29,D29&gt;F29),"",IF(G29="Higher is better",(D29-E29)/(F29-E29)*100,IF(G29="Lower is better",(F29-D29)/(F29-E29)*100,""))))))</f>
      </c>
      <c r="I29" s="94"/>
      <c r="J29" s="74" t="str">
        <f>IF(OR(A29="",C29=""),"",IF(X29&lt;&gt;"VALID","",IF(OR(H29="",I29=""),"",H29*I29/100)))</f>
      </c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85" t="str">
        <f>IF(AND(A29="",C29=""),"",IF(AND(OR(G29="Higher is better",G29="Lower is better"),OR(K29="Observed",K29="Inferred",K29="Unresolved"),OR(N29="Complete",N29="Unknown",N29="Not applicable",N29="Excluded with rationale",N29="Invalid"),OR(P29="None",P29="Veto",P29="Floor",P29="Cap"),OR(R29="Yes",R29="No",R29="Not applicable"),OR(S29="None",S29="Open",S29="Resolved"),IF(N29="Complete",AND(ISNUMBER(D29),ISNUMBER(E29),ISNUMBER(F29),F29&gt;E29),TRUE)),"VALID","INVALID_CONTROLLED_INPUT"))</f>
      </c>
      <c r="Y29" s="85" t="str">
        <f>IF(AND(A29="",C29=""),"",IF(X29&lt;&gt;"VALID","Invalid input",IF(P29="None","Not applicable",IF(R29="No","Failed",IF(R29="Yes","Passed","Not tested")))))</f>
      </c>
    </row>
    <row r="30">
      <c r="A30" s="93"/>
      <c r="B30" s="93"/>
      <c r="C30" s="93"/>
      <c r="D30" s="94"/>
      <c r="E30" s="94"/>
      <c r="F30" s="94"/>
      <c r="G30" s="93"/>
      <c r="H30" s="74" t="str">
        <f>IF(OR(A30="",C30=""),"",IF(X30&lt;&gt;"VALID","",IF(OR(N30="Unknown",N30="Not applicable",N30="Excluded with rationale",N30="Invalid"),"",IF(OR(F30=E30,D30&lt;E30,D30&gt;F30),"",IF(G30="Higher is better",(D30-E30)/(F30-E30)*100,IF(G30="Lower is better",(F30-D30)/(F30-E30)*100,""))))))</f>
      </c>
      <c r="I30" s="94"/>
      <c r="J30" s="74" t="str">
        <f>IF(OR(A30="",C30=""),"",IF(X30&lt;&gt;"VALID","",IF(OR(H30="",I30=""),"",H30*I30/100)))</f>
      </c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85" t="str">
        <f>IF(AND(A30="",C30=""),"",IF(AND(OR(G30="Higher is better",G30="Lower is better"),OR(K30="Observed",K30="Inferred",K30="Unresolved"),OR(N30="Complete",N30="Unknown",N30="Not applicable",N30="Excluded with rationale",N30="Invalid"),OR(P30="None",P30="Veto",P30="Floor",P30="Cap"),OR(R30="Yes",R30="No",R30="Not applicable"),OR(S30="None",S30="Open",S30="Resolved"),IF(N30="Complete",AND(ISNUMBER(D30),ISNUMBER(E30),ISNUMBER(F30),F30&gt;E30),TRUE)),"VALID","INVALID_CONTROLLED_INPUT"))</f>
      </c>
      <c r="Y30" s="85" t="str">
        <f>IF(AND(A30="",C30=""),"",IF(X30&lt;&gt;"VALID","Invalid input",IF(P30="None","Not applicable",IF(R30="No","Failed",IF(R30="Yes","Passed","Not tested")))))</f>
      </c>
    </row>
    <row r="31">
      <c r="A31" s="93"/>
      <c r="B31" s="93"/>
      <c r="C31" s="93"/>
      <c r="D31" s="94"/>
      <c r="E31" s="94"/>
      <c r="F31" s="94"/>
      <c r="G31" s="93"/>
      <c r="H31" s="74" t="str">
        <f>IF(OR(A31="",C31=""),"",IF(X31&lt;&gt;"VALID","",IF(OR(N31="Unknown",N31="Not applicable",N31="Excluded with rationale",N31="Invalid"),"",IF(OR(F31=E31,D31&lt;E31,D31&gt;F31),"",IF(G31="Higher is better",(D31-E31)/(F31-E31)*100,IF(G31="Lower is better",(F31-D31)/(F31-E31)*100,""))))))</f>
      </c>
      <c r="I31" s="94"/>
      <c r="J31" s="74" t="str">
        <f>IF(OR(A31="",C31=""),"",IF(X31&lt;&gt;"VALID","",IF(OR(H31="",I31=""),"",H31*I31/100)))</f>
      </c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85" t="str">
        <f>IF(AND(A31="",C31=""),"",IF(AND(OR(G31="Higher is better",G31="Lower is better"),OR(K31="Observed",K31="Inferred",K31="Unresolved"),OR(N31="Complete",N31="Unknown",N31="Not applicable",N31="Excluded with rationale",N31="Invalid"),OR(P31="None",P31="Veto",P31="Floor",P31="Cap"),OR(R31="Yes",R31="No",R31="Not applicable"),OR(S31="None",S31="Open",S31="Resolved"),IF(N31="Complete",AND(ISNUMBER(D31),ISNUMBER(E31),ISNUMBER(F31),F31&gt;E31),TRUE)),"VALID","INVALID_CONTROLLED_INPUT"))</f>
      </c>
      <c r="Y31" s="85" t="str">
        <f>IF(AND(A31="",C31=""),"",IF(X31&lt;&gt;"VALID","Invalid input",IF(P31="None","Not applicable",IF(R31="No","Failed",IF(R31="Yes","Passed","Not tested")))))</f>
      </c>
    </row>
    <row r="32">
      <c r="A32" s="93"/>
      <c r="B32" s="93"/>
      <c r="C32" s="93"/>
      <c r="D32" s="94"/>
      <c r="E32" s="94"/>
      <c r="F32" s="94"/>
      <c r="G32" s="93"/>
      <c r="H32" s="74" t="str">
        <f>IF(OR(A32="",C32=""),"",IF(X32&lt;&gt;"VALID","",IF(OR(N32="Unknown",N32="Not applicable",N32="Excluded with rationale",N32="Invalid"),"",IF(OR(F32=E32,D32&lt;E32,D32&gt;F32),"",IF(G32="Higher is better",(D32-E32)/(F32-E32)*100,IF(G32="Lower is better",(F32-D32)/(F32-E32)*100,""))))))</f>
      </c>
      <c r="I32" s="94"/>
      <c r="J32" s="74" t="str">
        <f>IF(OR(A32="",C32=""),"",IF(X32&lt;&gt;"VALID","",IF(OR(H32="",I32=""),"",H32*I32/100)))</f>
      </c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85" t="str">
        <f>IF(AND(A32="",C32=""),"",IF(AND(OR(G32="Higher is better",G32="Lower is better"),OR(K32="Observed",K32="Inferred",K32="Unresolved"),OR(N32="Complete",N32="Unknown",N32="Not applicable",N32="Excluded with rationale",N32="Invalid"),OR(P32="None",P32="Veto",P32="Floor",P32="Cap"),OR(R32="Yes",R32="No",R32="Not applicable"),OR(S32="None",S32="Open",S32="Resolved"),IF(N32="Complete",AND(ISNUMBER(D32),ISNUMBER(E32),ISNUMBER(F32),F32&gt;E32),TRUE)),"VALID","INVALID_CONTROLLED_INPUT"))</f>
      </c>
      <c r="Y32" s="85" t="str">
        <f>IF(AND(A32="",C32=""),"",IF(X32&lt;&gt;"VALID","Invalid input",IF(P32="None","Not applicable",IF(R32="No","Failed",IF(R32="Yes","Passed","Not tested")))))</f>
      </c>
    </row>
    <row r="33">
      <c r="A33" s="93"/>
      <c r="B33" s="93"/>
      <c r="C33" s="93"/>
      <c r="D33" s="94"/>
      <c r="E33" s="94"/>
      <c r="F33" s="94"/>
      <c r="G33" s="93"/>
      <c r="H33" s="74" t="str">
        <f>IF(OR(A33="",C33=""),"",IF(X33&lt;&gt;"VALID","",IF(OR(N33="Unknown",N33="Not applicable",N33="Excluded with rationale",N33="Invalid"),"",IF(OR(F33=E33,D33&lt;E33,D33&gt;F33),"",IF(G33="Higher is better",(D33-E33)/(F33-E33)*100,IF(G33="Lower is better",(F33-D33)/(F33-E33)*100,""))))))</f>
      </c>
      <c r="I33" s="94"/>
      <c r="J33" s="74" t="str">
        <f>IF(OR(A33="",C33=""),"",IF(X33&lt;&gt;"VALID","",IF(OR(H33="",I33=""),"",H33*I33/100)))</f>
      </c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85" t="str">
        <f>IF(AND(A33="",C33=""),"",IF(AND(OR(G33="Higher is better",G33="Lower is better"),OR(K33="Observed",K33="Inferred",K33="Unresolved"),OR(N33="Complete",N33="Unknown",N33="Not applicable",N33="Excluded with rationale",N33="Invalid"),OR(P33="None",P33="Veto",P33="Floor",P33="Cap"),OR(R33="Yes",R33="No",R33="Not applicable"),OR(S33="None",S33="Open",S33="Resolved"),IF(N33="Complete",AND(ISNUMBER(D33),ISNUMBER(E33),ISNUMBER(F33),F33&gt;E33),TRUE)),"VALID","INVALID_CONTROLLED_INPUT"))</f>
      </c>
      <c r="Y33" s="85" t="str">
        <f>IF(AND(A33="",C33=""),"",IF(X33&lt;&gt;"VALID","Invalid input",IF(P33="None","Not applicable",IF(R33="No","Failed",IF(R33="Yes","Passed","Not tested")))))</f>
      </c>
    </row>
    <row r="34">
      <c r="A34" s="93"/>
      <c r="B34" s="93"/>
      <c r="C34" s="93"/>
      <c r="D34" s="94"/>
      <c r="E34" s="94"/>
      <c r="F34" s="94"/>
      <c r="G34" s="93"/>
      <c r="H34" s="74" t="str">
        <f>IF(OR(A34="",C34=""),"",IF(X34&lt;&gt;"VALID","",IF(OR(N34="Unknown",N34="Not applicable",N34="Excluded with rationale",N34="Invalid"),"",IF(OR(F34=E34,D34&lt;E34,D34&gt;F34),"",IF(G34="Higher is better",(D34-E34)/(F34-E34)*100,IF(G34="Lower is better",(F34-D34)/(F34-E34)*100,""))))))</f>
      </c>
      <c r="I34" s="94"/>
      <c r="J34" s="74" t="str">
        <f>IF(OR(A34="",C34=""),"",IF(X34&lt;&gt;"VALID","",IF(OR(H34="",I34=""),"",H34*I34/100)))</f>
      </c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85" t="str">
        <f>IF(AND(A34="",C34=""),"",IF(AND(OR(G34="Higher is better",G34="Lower is better"),OR(K34="Observed",K34="Inferred",K34="Unresolved"),OR(N34="Complete",N34="Unknown",N34="Not applicable",N34="Excluded with rationale",N34="Invalid"),OR(P34="None",P34="Veto",P34="Floor",P34="Cap"),OR(R34="Yes",R34="No",R34="Not applicable"),OR(S34="None",S34="Open",S34="Resolved"),IF(N34="Complete",AND(ISNUMBER(D34),ISNUMBER(E34),ISNUMBER(F34),F34&gt;E34),TRUE)),"VALID","INVALID_CONTROLLED_INPUT"))</f>
      </c>
      <c r="Y34" s="85" t="str">
        <f>IF(AND(A34="",C34=""),"",IF(X34&lt;&gt;"VALID","Invalid input",IF(P34="None","Not applicable",IF(R34="No","Failed",IF(R34="Yes","Passed","Not tested")))))</f>
      </c>
    </row>
    <row r="35">
      <c r="A35" s="93"/>
      <c r="B35" s="93"/>
      <c r="C35" s="93"/>
      <c r="D35" s="94"/>
      <c r="E35" s="94"/>
      <c r="F35" s="94"/>
      <c r="G35" s="93"/>
      <c r="H35" s="74" t="str">
        <f>IF(OR(A35="",C35=""),"",IF(X35&lt;&gt;"VALID","",IF(OR(N35="Unknown",N35="Not applicable",N35="Excluded with rationale",N35="Invalid"),"",IF(OR(F35=E35,D35&lt;E35,D35&gt;F35),"",IF(G35="Higher is better",(D35-E35)/(F35-E35)*100,IF(G35="Lower is better",(F35-D35)/(F35-E35)*100,""))))))</f>
      </c>
      <c r="I35" s="94"/>
      <c r="J35" s="74" t="str">
        <f>IF(OR(A35="",C35=""),"",IF(X35&lt;&gt;"VALID","",IF(OR(H35="",I35=""),"",H35*I35/100)))</f>
      </c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85" t="str">
        <f>IF(AND(A35="",C35=""),"",IF(AND(OR(G35="Higher is better",G35="Lower is better"),OR(K35="Observed",K35="Inferred",K35="Unresolved"),OR(N35="Complete",N35="Unknown",N35="Not applicable",N35="Excluded with rationale",N35="Invalid"),OR(P35="None",P35="Veto",P35="Floor",P35="Cap"),OR(R35="Yes",R35="No",R35="Not applicable"),OR(S35="None",S35="Open",S35="Resolved"),IF(N35="Complete",AND(ISNUMBER(D35),ISNUMBER(E35),ISNUMBER(F35),F35&gt;E35),TRUE)),"VALID","INVALID_CONTROLLED_INPUT"))</f>
      </c>
      <c r="Y35" s="85" t="str">
        <f>IF(AND(A35="",C35=""),"",IF(X35&lt;&gt;"VALID","Invalid input",IF(P35="None","Not applicable",IF(R35="No","Failed",IF(R35="Yes","Passed","Not tested")))))</f>
      </c>
    </row>
    <row r="36">
      <c r="A36" s="93"/>
      <c r="B36" s="93"/>
      <c r="C36" s="93"/>
      <c r="D36" s="94"/>
      <c r="E36" s="94"/>
      <c r="F36" s="94"/>
      <c r="G36" s="93"/>
      <c r="H36" s="74" t="str">
        <f>IF(OR(A36="",C36=""),"",IF(X36&lt;&gt;"VALID","",IF(OR(N36="Unknown",N36="Not applicable",N36="Excluded with rationale",N36="Invalid"),"",IF(OR(F36=E36,D36&lt;E36,D36&gt;F36),"",IF(G36="Higher is better",(D36-E36)/(F36-E36)*100,IF(G36="Lower is better",(F36-D36)/(F36-E36)*100,""))))))</f>
      </c>
      <c r="I36" s="94"/>
      <c r="J36" s="74" t="str">
        <f>IF(OR(A36="",C36=""),"",IF(X36&lt;&gt;"VALID","",IF(OR(H36="",I36=""),"",H36*I36/100)))</f>
      </c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85" t="str">
        <f>IF(AND(A36="",C36=""),"",IF(AND(OR(G36="Higher is better",G36="Lower is better"),OR(K36="Observed",K36="Inferred",K36="Unresolved"),OR(N36="Complete",N36="Unknown",N36="Not applicable",N36="Excluded with rationale",N36="Invalid"),OR(P36="None",P36="Veto",P36="Floor",P36="Cap"),OR(R36="Yes",R36="No",R36="Not applicable"),OR(S36="None",S36="Open",S36="Resolved"),IF(N36="Complete",AND(ISNUMBER(D36),ISNUMBER(E36),ISNUMBER(F36),F36&gt;E36),TRUE)),"VALID","INVALID_CONTROLLED_INPUT"))</f>
      </c>
      <c r="Y36" s="85" t="str">
        <f>IF(AND(A36="",C36=""),"",IF(X36&lt;&gt;"VALID","Invalid input",IF(P36="None","Not applicable",IF(R36="No","Failed",IF(R36="Yes","Passed","Not tested")))))</f>
      </c>
    </row>
    <row r="37">
      <c r="A37" s="93"/>
      <c r="B37" s="93"/>
      <c r="C37" s="93"/>
      <c r="D37" s="94"/>
      <c r="E37" s="94"/>
      <c r="F37" s="94"/>
      <c r="G37" s="93"/>
      <c r="H37" s="74" t="str">
        <f>IF(OR(A37="",C37=""),"",IF(X37&lt;&gt;"VALID","",IF(OR(N37="Unknown",N37="Not applicable",N37="Excluded with rationale",N37="Invalid"),"",IF(OR(F37=E37,D37&lt;E37,D37&gt;F37),"",IF(G37="Higher is better",(D37-E37)/(F37-E37)*100,IF(G37="Lower is better",(F37-D37)/(F37-E37)*100,""))))))</f>
      </c>
      <c r="I37" s="94"/>
      <c r="J37" s="74" t="str">
        <f>IF(OR(A37="",C37=""),"",IF(X37&lt;&gt;"VALID","",IF(OR(H37="",I37=""),"",H37*I37/100)))</f>
      </c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85" t="str">
        <f>IF(AND(A37="",C37=""),"",IF(AND(OR(G37="Higher is better",G37="Lower is better"),OR(K37="Observed",K37="Inferred",K37="Unresolved"),OR(N37="Complete",N37="Unknown",N37="Not applicable",N37="Excluded with rationale",N37="Invalid"),OR(P37="None",P37="Veto",P37="Floor",P37="Cap"),OR(R37="Yes",R37="No",R37="Not applicable"),OR(S37="None",S37="Open",S37="Resolved"),IF(N37="Complete",AND(ISNUMBER(D37),ISNUMBER(E37),ISNUMBER(F37),F37&gt;E37),TRUE)),"VALID","INVALID_CONTROLLED_INPUT"))</f>
      </c>
      <c r="Y37" s="85" t="str">
        <f>IF(AND(A37="",C37=""),"",IF(X37&lt;&gt;"VALID","Invalid input",IF(P37="None","Not applicable",IF(R37="No","Failed",IF(R37="Yes","Passed","Not tested")))))</f>
      </c>
    </row>
    <row r="38">
      <c r="A38" s="93"/>
      <c r="B38" s="93"/>
      <c r="C38" s="93"/>
      <c r="D38" s="94"/>
      <c r="E38" s="94"/>
      <c r="F38" s="94"/>
      <c r="G38" s="93"/>
      <c r="H38" s="74" t="str">
        <f>IF(OR(A38="",C38=""),"",IF(X38&lt;&gt;"VALID","",IF(OR(N38="Unknown",N38="Not applicable",N38="Excluded with rationale",N38="Invalid"),"",IF(OR(F38=E38,D38&lt;E38,D38&gt;F38),"",IF(G38="Higher is better",(D38-E38)/(F38-E38)*100,IF(G38="Lower is better",(F38-D38)/(F38-E38)*100,""))))))</f>
      </c>
      <c r="I38" s="94"/>
      <c r="J38" s="74" t="str">
        <f>IF(OR(A38="",C38=""),"",IF(X38&lt;&gt;"VALID","",IF(OR(H38="",I38=""),"",H38*I38/100)))</f>
      </c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85" t="str">
        <f>IF(AND(A38="",C38=""),"",IF(AND(OR(G38="Higher is better",G38="Lower is better"),OR(K38="Observed",K38="Inferred",K38="Unresolved"),OR(N38="Complete",N38="Unknown",N38="Not applicable",N38="Excluded with rationale",N38="Invalid"),OR(P38="None",P38="Veto",P38="Floor",P38="Cap"),OR(R38="Yes",R38="No",R38="Not applicable"),OR(S38="None",S38="Open",S38="Resolved"),IF(N38="Complete",AND(ISNUMBER(D38),ISNUMBER(E38),ISNUMBER(F38),F38&gt;E38),TRUE)),"VALID","INVALID_CONTROLLED_INPUT"))</f>
      </c>
      <c r="Y38" s="85" t="str">
        <f>IF(AND(A38="",C38=""),"",IF(X38&lt;&gt;"VALID","Invalid input",IF(P38="None","Not applicable",IF(R38="No","Failed",IF(R38="Yes","Passed","Not tested")))))</f>
      </c>
    </row>
    <row r="39">
      <c r="A39" s="93"/>
      <c r="B39" s="93"/>
      <c r="C39" s="93"/>
      <c r="D39" s="94"/>
      <c r="E39" s="94"/>
      <c r="F39" s="94"/>
      <c r="G39" s="93"/>
      <c r="H39" s="74" t="str">
        <f>IF(OR(A39="",C39=""),"",IF(X39&lt;&gt;"VALID","",IF(OR(N39="Unknown",N39="Not applicable",N39="Excluded with rationale",N39="Invalid"),"",IF(OR(F39=E39,D39&lt;E39,D39&gt;F39),"",IF(G39="Higher is better",(D39-E39)/(F39-E39)*100,IF(G39="Lower is better",(F39-D39)/(F39-E39)*100,""))))))</f>
      </c>
      <c r="I39" s="94"/>
      <c r="J39" s="74" t="str">
        <f>IF(OR(A39="",C39=""),"",IF(X39&lt;&gt;"VALID","",IF(OR(H39="",I39=""),"",H39*I39/100)))</f>
      </c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85" t="str">
        <f>IF(AND(A39="",C39=""),"",IF(AND(OR(G39="Higher is better",G39="Lower is better"),OR(K39="Observed",K39="Inferred",K39="Unresolved"),OR(N39="Complete",N39="Unknown",N39="Not applicable",N39="Excluded with rationale",N39="Invalid"),OR(P39="None",P39="Veto",P39="Floor",P39="Cap"),OR(R39="Yes",R39="No",R39="Not applicable"),OR(S39="None",S39="Open",S39="Resolved"),IF(N39="Complete",AND(ISNUMBER(D39),ISNUMBER(E39),ISNUMBER(F39),F39&gt;E39),TRUE)),"VALID","INVALID_CONTROLLED_INPUT"))</f>
      </c>
      <c r="Y39" s="85" t="str">
        <f>IF(AND(A39="",C39=""),"",IF(X39&lt;&gt;"VALID","Invalid input",IF(P39="None","Not applicable",IF(R39="No","Failed",IF(R39="Yes","Passed","Not tested")))))</f>
      </c>
    </row>
    <row r="40">
      <c r="A40" s="93"/>
      <c r="B40" s="93"/>
      <c r="C40" s="93"/>
      <c r="D40" s="94"/>
      <c r="E40" s="94"/>
      <c r="F40" s="94"/>
      <c r="G40" s="93"/>
      <c r="H40" s="74" t="str">
        <f>IF(OR(A40="",C40=""),"",IF(X40&lt;&gt;"VALID","",IF(OR(N40="Unknown",N40="Not applicable",N40="Excluded with rationale",N40="Invalid"),"",IF(OR(F40=E40,D40&lt;E40,D40&gt;F40),"",IF(G40="Higher is better",(D40-E40)/(F40-E40)*100,IF(G40="Lower is better",(F40-D40)/(F40-E40)*100,""))))))</f>
      </c>
      <c r="I40" s="94"/>
      <c r="J40" s="74" t="str">
        <f>IF(OR(A40="",C40=""),"",IF(X40&lt;&gt;"VALID","",IF(OR(H40="",I40=""),"",H40*I40/100)))</f>
      </c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85" t="str">
        <f>IF(AND(A40="",C40=""),"",IF(AND(OR(G40="Higher is better",G40="Lower is better"),OR(K40="Observed",K40="Inferred",K40="Unresolved"),OR(N40="Complete",N40="Unknown",N40="Not applicable",N40="Excluded with rationale",N40="Invalid"),OR(P40="None",P40="Veto",P40="Floor",P40="Cap"),OR(R40="Yes",R40="No",R40="Not applicable"),OR(S40="None",S40="Open",S40="Resolved"),IF(N40="Complete",AND(ISNUMBER(D40),ISNUMBER(E40),ISNUMBER(F40),F40&gt;E40),TRUE)),"VALID","INVALID_CONTROLLED_INPUT"))</f>
      </c>
      <c r="Y40" s="85" t="str">
        <f>IF(AND(A40="",C40=""),"",IF(X40&lt;&gt;"VALID","Invalid input",IF(P40="None","Not applicable",IF(R40="No","Failed",IF(R40="Yes","Passed","Not tested")))))</f>
      </c>
    </row>
    <row r="41">
      <c r="A41" s="93"/>
      <c r="B41" s="93"/>
      <c r="C41" s="93"/>
      <c r="D41" s="94"/>
      <c r="E41" s="94"/>
      <c r="F41" s="94"/>
      <c r="G41" s="93"/>
      <c r="H41" s="74" t="str">
        <f>IF(OR(A41="",C41=""),"",IF(X41&lt;&gt;"VALID","",IF(OR(N41="Unknown",N41="Not applicable",N41="Excluded with rationale",N41="Invalid"),"",IF(OR(F41=E41,D41&lt;E41,D41&gt;F41),"",IF(G41="Higher is better",(D41-E41)/(F41-E41)*100,IF(G41="Lower is better",(F41-D41)/(F41-E41)*100,""))))))</f>
      </c>
      <c r="I41" s="94"/>
      <c r="J41" s="74" t="str">
        <f>IF(OR(A41="",C41=""),"",IF(X41&lt;&gt;"VALID","",IF(OR(H41="",I41=""),"",H41*I41/100)))</f>
      </c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85" t="str">
        <f>IF(AND(A41="",C41=""),"",IF(AND(OR(G41="Higher is better",G41="Lower is better"),OR(K41="Observed",K41="Inferred",K41="Unresolved"),OR(N41="Complete",N41="Unknown",N41="Not applicable",N41="Excluded with rationale",N41="Invalid"),OR(P41="None",P41="Veto",P41="Floor",P41="Cap"),OR(R41="Yes",R41="No",R41="Not applicable"),OR(S41="None",S41="Open",S41="Resolved"),IF(N41="Complete",AND(ISNUMBER(D41),ISNUMBER(E41),ISNUMBER(F41),F41&gt;E41),TRUE)),"VALID","INVALID_CONTROLLED_INPUT"))</f>
      </c>
      <c r="Y41" s="85" t="str">
        <f>IF(AND(A41="",C41=""),"",IF(X41&lt;&gt;"VALID","Invalid input",IF(P41="None","Not applicable",IF(R41="No","Failed",IF(R41="Yes","Passed","Not tested")))))</f>
      </c>
    </row>
    <row r="42">
      <c r="A42" s="93"/>
      <c r="B42" s="93"/>
      <c r="C42" s="93"/>
      <c r="D42" s="94"/>
      <c r="E42" s="94"/>
      <c r="F42" s="94"/>
      <c r="G42" s="93"/>
      <c r="H42" s="74" t="str">
        <f>IF(OR(A42="",C42=""),"",IF(X42&lt;&gt;"VALID","",IF(OR(N42="Unknown",N42="Not applicable",N42="Excluded with rationale",N42="Invalid"),"",IF(OR(F42=E42,D42&lt;E42,D42&gt;F42),"",IF(G42="Higher is better",(D42-E42)/(F42-E42)*100,IF(G42="Lower is better",(F42-D42)/(F42-E42)*100,""))))))</f>
      </c>
      <c r="I42" s="94"/>
      <c r="J42" s="74" t="str">
        <f>IF(OR(A42="",C42=""),"",IF(X42&lt;&gt;"VALID","",IF(OR(H42="",I42=""),"",H42*I42/100)))</f>
      </c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85" t="str">
        <f>IF(AND(A42="",C42=""),"",IF(AND(OR(G42="Higher is better",G42="Lower is better"),OR(K42="Observed",K42="Inferred",K42="Unresolved"),OR(N42="Complete",N42="Unknown",N42="Not applicable",N42="Excluded with rationale",N42="Invalid"),OR(P42="None",P42="Veto",P42="Floor",P42="Cap"),OR(R42="Yes",R42="No",R42="Not applicable"),OR(S42="None",S42="Open",S42="Resolved"),IF(N42="Complete",AND(ISNUMBER(D42),ISNUMBER(E42),ISNUMBER(F42),F42&gt;E42),TRUE)),"VALID","INVALID_CONTROLLED_INPUT"))</f>
      </c>
      <c r="Y42" s="85" t="str">
        <f>IF(AND(A42="",C42=""),"",IF(X42&lt;&gt;"VALID","Invalid input",IF(P42="None","Not applicable",IF(R42="No","Failed",IF(R42="Yes","Passed","Not tested")))))</f>
      </c>
    </row>
    <row r="43">
      <c r="A43" s="93"/>
      <c r="B43" s="93"/>
      <c r="C43" s="93"/>
      <c r="D43" s="94"/>
      <c r="E43" s="94"/>
      <c r="F43" s="94"/>
      <c r="G43" s="93"/>
      <c r="H43" s="74" t="str">
        <f>IF(OR(A43="",C43=""),"",IF(X43&lt;&gt;"VALID","",IF(OR(N43="Unknown",N43="Not applicable",N43="Excluded with rationale",N43="Invalid"),"",IF(OR(F43=E43,D43&lt;E43,D43&gt;F43),"",IF(G43="Higher is better",(D43-E43)/(F43-E43)*100,IF(G43="Lower is better",(F43-D43)/(F43-E43)*100,""))))))</f>
      </c>
      <c r="I43" s="94"/>
      <c r="J43" s="74" t="str">
        <f>IF(OR(A43="",C43=""),"",IF(X43&lt;&gt;"VALID","",IF(OR(H43="",I43=""),"",H43*I43/100)))</f>
      </c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85" t="str">
        <f>IF(AND(A43="",C43=""),"",IF(AND(OR(G43="Higher is better",G43="Lower is better"),OR(K43="Observed",K43="Inferred",K43="Unresolved"),OR(N43="Complete",N43="Unknown",N43="Not applicable",N43="Excluded with rationale",N43="Invalid"),OR(P43="None",P43="Veto",P43="Floor",P43="Cap"),OR(R43="Yes",R43="No",R43="Not applicable"),OR(S43="None",S43="Open",S43="Resolved"),IF(N43="Complete",AND(ISNUMBER(D43),ISNUMBER(E43),ISNUMBER(F43),F43&gt;E43),TRUE)),"VALID","INVALID_CONTROLLED_INPUT"))</f>
      </c>
      <c r="Y43" s="85" t="str">
        <f>IF(AND(A43="",C43=""),"",IF(X43&lt;&gt;"VALID","Invalid input",IF(P43="None","Not applicable",IF(R43="No","Failed",IF(R43="Yes","Passed","Not tested")))))</f>
      </c>
    </row>
    <row r="44">
      <c r="A44" s="93"/>
      <c r="B44" s="93"/>
      <c r="C44" s="93"/>
      <c r="D44" s="94"/>
      <c r="E44" s="94"/>
      <c r="F44" s="94"/>
      <c r="G44" s="93"/>
      <c r="H44" s="74" t="str">
        <f>IF(OR(A44="",C44=""),"",IF(X44&lt;&gt;"VALID","",IF(OR(N44="Unknown",N44="Not applicable",N44="Excluded with rationale",N44="Invalid"),"",IF(OR(F44=E44,D44&lt;E44,D44&gt;F44),"",IF(G44="Higher is better",(D44-E44)/(F44-E44)*100,IF(G44="Lower is better",(F44-D44)/(F44-E44)*100,""))))))</f>
      </c>
      <c r="I44" s="94"/>
      <c r="J44" s="74" t="str">
        <f>IF(OR(A44="",C44=""),"",IF(X44&lt;&gt;"VALID","",IF(OR(H44="",I44=""),"",H44*I44/100)))</f>
      </c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85" t="str">
        <f>IF(AND(A44="",C44=""),"",IF(AND(OR(G44="Higher is better",G44="Lower is better"),OR(K44="Observed",K44="Inferred",K44="Unresolved"),OR(N44="Complete",N44="Unknown",N44="Not applicable",N44="Excluded with rationale",N44="Invalid"),OR(P44="None",P44="Veto",P44="Floor",P44="Cap"),OR(R44="Yes",R44="No",R44="Not applicable"),OR(S44="None",S44="Open",S44="Resolved"),IF(N44="Complete",AND(ISNUMBER(D44),ISNUMBER(E44),ISNUMBER(F44),F44&gt;E44),TRUE)),"VALID","INVALID_CONTROLLED_INPUT"))</f>
      </c>
      <c r="Y44" s="85" t="str">
        <f>IF(AND(A44="",C44=""),"",IF(X44&lt;&gt;"VALID","Invalid input",IF(P44="None","Not applicable",IF(R44="No","Failed",IF(R44="Yes","Passed","Not tested")))))</f>
      </c>
    </row>
    <row r="45">
      <c r="A45" s="93"/>
      <c r="B45" s="93"/>
      <c r="C45" s="93"/>
      <c r="D45" s="94"/>
      <c r="E45" s="94"/>
      <c r="F45" s="94"/>
      <c r="G45" s="93"/>
      <c r="H45" s="74" t="str">
        <f>IF(OR(A45="",C45=""),"",IF(X45&lt;&gt;"VALID","",IF(OR(N45="Unknown",N45="Not applicable",N45="Excluded with rationale",N45="Invalid"),"",IF(OR(F45=E45,D45&lt;E45,D45&gt;F45),"",IF(G45="Higher is better",(D45-E45)/(F45-E45)*100,IF(G45="Lower is better",(F45-D45)/(F45-E45)*100,""))))))</f>
      </c>
      <c r="I45" s="94"/>
      <c r="J45" s="74" t="str">
        <f>IF(OR(A45="",C45=""),"",IF(X45&lt;&gt;"VALID","",IF(OR(H45="",I45=""),"",H45*I45/100)))</f>
      </c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85" t="str">
        <f>IF(AND(A45="",C45=""),"",IF(AND(OR(G45="Higher is better",G45="Lower is better"),OR(K45="Observed",K45="Inferred",K45="Unresolved"),OR(N45="Complete",N45="Unknown",N45="Not applicable",N45="Excluded with rationale",N45="Invalid"),OR(P45="None",P45="Veto",P45="Floor",P45="Cap"),OR(R45="Yes",R45="No",R45="Not applicable"),OR(S45="None",S45="Open",S45="Resolved"),IF(N45="Complete",AND(ISNUMBER(D45),ISNUMBER(E45),ISNUMBER(F45),F45&gt;E45),TRUE)),"VALID","INVALID_CONTROLLED_INPUT"))</f>
      </c>
      <c r="Y45" s="85" t="str">
        <f>IF(AND(A45="",C45=""),"",IF(X45&lt;&gt;"VALID","Invalid input",IF(P45="None","Not applicable",IF(R45="No","Failed",IF(R45="Yes","Passed","Not tested")))))</f>
      </c>
    </row>
    <row r="46">
      <c r="A46" s="93"/>
      <c r="B46" s="93"/>
      <c r="C46" s="93"/>
      <c r="D46" s="94"/>
      <c r="E46" s="94"/>
      <c r="F46" s="94"/>
      <c r="G46" s="93"/>
      <c r="H46" s="74" t="str">
        <f>IF(OR(A46="",C46=""),"",IF(X46&lt;&gt;"VALID","",IF(OR(N46="Unknown",N46="Not applicable",N46="Excluded with rationale",N46="Invalid"),"",IF(OR(F46=E46,D46&lt;E46,D46&gt;F46),"",IF(G46="Higher is better",(D46-E46)/(F46-E46)*100,IF(G46="Lower is better",(F46-D46)/(F46-E46)*100,""))))))</f>
      </c>
      <c r="I46" s="94"/>
      <c r="J46" s="74" t="str">
        <f>IF(OR(A46="",C46=""),"",IF(X46&lt;&gt;"VALID","",IF(OR(H46="",I46=""),"",H46*I46/100)))</f>
      </c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85" t="str">
        <f>IF(AND(A46="",C46=""),"",IF(AND(OR(G46="Higher is better",G46="Lower is better"),OR(K46="Observed",K46="Inferred",K46="Unresolved"),OR(N46="Complete",N46="Unknown",N46="Not applicable",N46="Excluded with rationale",N46="Invalid"),OR(P46="None",P46="Veto",P46="Floor",P46="Cap"),OR(R46="Yes",R46="No",R46="Not applicable"),OR(S46="None",S46="Open",S46="Resolved"),IF(N46="Complete",AND(ISNUMBER(D46),ISNUMBER(E46),ISNUMBER(F46),F46&gt;E46),TRUE)),"VALID","INVALID_CONTROLLED_INPUT"))</f>
      </c>
      <c r="Y46" s="85" t="str">
        <f>IF(AND(A46="",C46=""),"",IF(X46&lt;&gt;"VALID","Invalid input",IF(P46="None","Not applicable",IF(R46="No","Failed",IF(R46="Yes","Passed","Not tested")))))</f>
      </c>
    </row>
    <row r="47">
      <c r="A47" s="93"/>
      <c r="B47" s="93"/>
      <c r="C47" s="93"/>
      <c r="D47" s="94"/>
      <c r="E47" s="94"/>
      <c r="F47" s="94"/>
      <c r="G47" s="93"/>
      <c r="H47" s="74" t="str">
        <f>IF(OR(A47="",C47=""),"",IF(X47&lt;&gt;"VALID","",IF(OR(N47="Unknown",N47="Not applicable",N47="Excluded with rationale",N47="Invalid"),"",IF(OR(F47=E47,D47&lt;E47,D47&gt;F47),"",IF(G47="Higher is better",(D47-E47)/(F47-E47)*100,IF(G47="Lower is better",(F47-D47)/(F47-E47)*100,""))))))</f>
      </c>
      <c r="I47" s="94"/>
      <c r="J47" s="74" t="str">
        <f>IF(OR(A47="",C47=""),"",IF(X47&lt;&gt;"VALID","",IF(OR(H47="",I47=""),"",H47*I47/100)))</f>
      </c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85" t="str">
        <f>IF(AND(A47="",C47=""),"",IF(AND(OR(G47="Higher is better",G47="Lower is better"),OR(K47="Observed",K47="Inferred",K47="Unresolved"),OR(N47="Complete",N47="Unknown",N47="Not applicable",N47="Excluded with rationale",N47="Invalid"),OR(P47="None",P47="Veto",P47="Floor",P47="Cap"),OR(R47="Yes",R47="No",R47="Not applicable"),OR(S47="None",S47="Open",S47="Resolved"),IF(N47="Complete",AND(ISNUMBER(D47),ISNUMBER(E47),ISNUMBER(F47),F47&gt;E47),TRUE)),"VALID","INVALID_CONTROLLED_INPUT"))</f>
      </c>
      <c r="Y47" s="85" t="str">
        <f>IF(AND(A47="",C47=""),"",IF(X47&lt;&gt;"VALID","Invalid input",IF(P47="None","Not applicable",IF(R47="No","Failed",IF(R47="Yes","Passed","Not tested")))))</f>
      </c>
    </row>
    <row r="48">
      <c r="A48" s="93"/>
      <c r="B48" s="93"/>
      <c r="C48" s="93"/>
      <c r="D48" s="94"/>
      <c r="E48" s="94"/>
      <c r="F48" s="94"/>
      <c r="G48" s="93"/>
      <c r="H48" s="74" t="str">
        <f>IF(OR(A48="",C48=""),"",IF(X48&lt;&gt;"VALID","",IF(OR(N48="Unknown",N48="Not applicable",N48="Excluded with rationale",N48="Invalid"),"",IF(OR(F48=E48,D48&lt;E48,D48&gt;F48),"",IF(G48="Higher is better",(D48-E48)/(F48-E48)*100,IF(G48="Lower is better",(F48-D48)/(F48-E48)*100,""))))))</f>
      </c>
      <c r="I48" s="94"/>
      <c r="J48" s="74" t="str">
        <f>IF(OR(A48="",C48=""),"",IF(X48&lt;&gt;"VALID","",IF(OR(H48="",I48=""),"",H48*I48/100)))</f>
      </c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85" t="str">
        <f>IF(AND(A48="",C48=""),"",IF(AND(OR(G48="Higher is better",G48="Lower is better"),OR(K48="Observed",K48="Inferred",K48="Unresolved"),OR(N48="Complete",N48="Unknown",N48="Not applicable",N48="Excluded with rationale",N48="Invalid"),OR(P48="None",P48="Veto",P48="Floor",P48="Cap"),OR(R48="Yes",R48="No",R48="Not applicable"),OR(S48="None",S48="Open",S48="Resolved"),IF(N48="Complete",AND(ISNUMBER(D48),ISNUMBER(E48),ISNUMBER(F48),F48&gt;E48),TRUE)),"VALID","INVALID_CONTROLLED_INPUT"))</f>
      </c>
      <c r="Y48" s="85" t="str">
        <f>IF(AND(A48="",C48=""),"",IF(X48&lt;&gt;"VALID","Invalid input",IF(P48="None","Not applicable",IF(R48="No","Failed",IF(R48="Yes","Passed","Not tested")))))</f>
      </c>
    </row>
    <row r="49">
      <c r="A49" s="93"/>
      <c r="B49" s="93"/>
      <c r="C49" s="93"/>
      <c r="D49" s="94"/>
      <c r="E49" s="94"/>
      <c r="F49" s="94"/>
      <c r="G49" s="93"/>
      <c r="H49" s="74" t="str">
        <f>IF(OR(A49="",C49=""),"",IF(X49&lt;&gt;"VALID","",IF(OR(N49="Unknown",N49="Not applicable",N49="Excluded with rationale",N49="Invalid"),"",IF(OR(F49=E49,D49&lt;E49,D49&gt;F49),"",IF(G49="Higher is better",(D49-E49)/(F49-E49)*100,IF(G49="Lower is better",(F49-D49)/(F49-E49)*100,""))))))</f>
      </c>
      <c r="I49" s="94"/>
      <c r="J49" s="74" t="str">
        <f>IF(OR(A49="",C49=""),"",IF(X49&lt;&gt;"VALID","",IF(OR(H49="",I49=""),"",H49*I49/100)))</f>
      </c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85" t="str">
        <f>IF(AND(A49="",C49=""),"",IF(AND(OR(G49="Higher is better",G49="Lower is better"),OR(K49="Observed",K49="Inferred",K49="Unresolved"),OR(N49="Complete",N49="Unknown",N49="Not applicable",N49="Excluded with rationale",N49="Invalid"),OR(P49="None",P49="Veto",P49="Floor",P49="Cap"),OR(R49="Yes",R49="No",R49="Not applicable"),OR(S49="None",S49="Open",S49="Resolved"),IF(N49="Complete",AND(ISNUMBER(D49),ISNUMBER(E49),ISNUMBER(F49),F49&gt;E49),TRUE)),"VALID","INVALID_CONTROLLED_INPUT"))</f>
      </c>
      <c r="Y49" s="85" t="str">
        <f>IF(AND(A49="",C49=""),"",IF(X49&lt;&gt;"VALID","Invalid input",IF(P49="None","Not applicable",IF(R49="No","Failed",IF(R49="Yes","Passed","Not tested")))))</f>
      </c>
    </row>
    <row r="50">
      <c r="A50" s="93"/>
      <c r="B50" s="93"/>
      <c r="C50" s="93"/>
      <c r="D50" s="94"/>
      <c r="E50" s="94"/>
      <c r="F50" s="94"/>
      <c r="G50" s="93"/>
      <c r="H50" s="74" t="str">
        <f>IF(OR(A50="",C50=""),"",IF(X50&lt;&gt;"VALID","",IF(OR(N50="Unknown",N50="Not applicable",N50="Excluded with rationale",N50="Invalid"),"",IF(OR(F50=E50,D50&lt;E50,D50&gt;F50),"",IF(G50="Higher is better",(D50-E50)/(F50-E50)*100,IF(G50="Lower is better",(F50-D50)/(F50-E50)*100,""))))))</f>
      </c>
      <c r="I50" s="94"/>
      <c r="J50" s="74" t="str">
        <f>IF(OR(A50="",C50=""),"",IF(X50&lt;&gt;"VALID","",IF(OR(H50="",I50=""),"",H50*I50/100)))</f>
      </c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85" t="str">
        <f>IF(AND(A50="",C50=""),"",IF(AND(OR(G50="Higher is better",G50="Lower is better"),OR(K50="Observed",K50="Inferred",K50="Unresolved"),OR(N50="Complete",N50="Unknown",N50="Not applicable",N50="Excluded with rationale",N50="Invalid"),OR(P50="None",P50="Veto",P50="Floor",P50="Cap"),OR(R50="Yes",R50="No",R50="Not applicable"),OR(S50="None",S50="Open",S50="Resolved"),IF(N50="Complete",AND(ISNUMBER(D50),ISNUMBER(E50),ISNUMBER(F50),F50&gt;E50),TRUE)),"VALID","INVALID_CONTROLLED_INPUT"))</f>
      </c>
      <c r="Y50" s="85" t="str">
        <f>IF(AND(A50="",C50=""),"",IF(X50&lt;&gt;"VALID","Invalid input",IF(P50="None","Not applicable",IF(R50="No","Failed",IF(R50="Yes","Passed","Not tested")))))</f>
      </c>
    </row>
    <row r="51">
      <c r="A51" s="93"/>
      <c r="B51" s="93"/>
      <c r="C51" s="93"/>
      <c r="D51" s="94"/>
      <c r="E51" s="94"/>
      <c r="F51" s="94"/>
      <c r="G51" s="93"/>
      <c r="H51" s="74" t="str">
        <f>IF(OR(A51="",C51=""),"",IF(X51&lt;&gt;"VALID","",IF(OR(N51="Unknown",N51="Not applicable",N51="Excluded with rationale",N51="Invalid"),"",IF(OR(F51=E51,D51&lt;E51,D51&gt;F51),"",IF(G51="Higher is better",(D51-E51)/(F51-E51)*100,IF(G51="Lower is better",(F51-D51)/(F51-E51)*100,""))))))</f>
      </c>
      <c r="I51" s="94"/>
      <c r="J51" s="74" t="str">
        <f>IF(OR(A51="",C51=""),"",IF(X51&lt;&gt;"VALID","",IF(OR(H51="",I51=""),"",H51*I51/100)))</f>
      </c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85" t="str">
        <f>IF(AND(A51="",C51=""),"",IF(AND(OR(G51="Higher is better",G51="Lower is better"),OR(K51="Observed",K51="Inferred",K51="Unresolved"),OR(N51="Complete",N51="Unknown",N51="Not applicable",N51="Excluded with rationale",N51="Invalid"),OR(P51="None",P51="Veto",P51="Floor",P51="Cap"),OR(R51="Yes",R51="No",R51="Not applicable"),OR(S51="None",S51="Open",S51="Resolved"),IF(N51="Complete",AND(ISNUMBER(D51),ISNUMBER(E51),ISNUMBER(F51),F51&gt;E51),TRUE)),"VALID","INVALID_CONTROLLED_INPUT"))</f>
      </c>
      <c r="Y51" s="85" t="str">
        <f>IF(AND(A51="",C51=""),"",IF(X51&lt;&gt;"VALID","Invalid input",IF(P51="None","Not applicable",IF(R51="No","Failed",IF(R51="Yes","Passed","Not tested")))))</f>
      </c>
    </row>
    <row r="52">
      <c r="A52" s="93"/>
      <c r="B52" s="93"/>
      <c r="C52" s="93"/>
      <c r="D52" s="94"/>
      <c r="E52" s="94"/>
      <c r="F52" s="94"/>
      <c r="G52" s="93"/>
      <c r="H52" s="74" t="str">
        <f>IF(OR(A52="",C52=""),"",IF(X52&lt;&gt;"VALID","",IF(OR(N52="Unknown",N52="Not applicable",N52="Excluded with rationale",N52="Invalid"),"",IF(OR(F52=E52,D52&lt;E52,D52&gt;F52),"",IF(G52="Higher is better",(D52-E52)/(F52-E52)*100,IF(G52="Lower is better",(F52-D52)/(F52-E52)*100,""))))))</f>
      </c>
      <c r="I52" s="94"/>
      <c r="J52" s="74" t="str">
        <f>IF(OR(A52="",C52=""),"",IF(X52&lt;&gt;"VALID","",IF(OR(H52="",I52=""),"",H52*I52/100)))</f>
      </c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85" t="str">
        <f>IF(AND(A52="",C52=""),"",IF(AND(OR(G52="Higher is better",G52="Lower is better"),OR(K52="Observed",K52="Inferred",K52="Unresolved"),OR(N52="Complete",N52="Unknown",N52="Not applicable",N52="Excluded with rationale",N52="Invalid"),OR(P52="None",P52="Veto",P52="Floor",P52="Cap"),OR(R52="Yes",R52="No",R52="Not applicable"),OR(S52="None",S52="Open",S52="Resolved"),IF(N52="Complete",AND(ISNUMBER(D52),ISNUMBER(E52),ISNUMBER(F52),F52&gt;E52),TRUE)),"VALID","INVALID_CONTROLLED_INPUT"))</f>
      </c>
      <c r="Y52" s="85" t="str">
        <f>IF(AND(A52="",C52=""),"",IF(X52&lt;&gt;"VALID","Invalid input",IF(P52="None","Not applicable",IF(R52="No","Failed",IF(R52="Yes","Passed","Not tested")))))</f>
      </c>
    </row>
    <row r="53">
      <c r="A53" s="93"/>
      <c r="B53" s="93"/>
      <c r="C53" s="93"/>
      <c r="D53" s="94"/>
      <c r="E53" s="94"/>
      <c r="F53" s="94"/>
      <c r="G53" s="93"/>
      <c r="H53" s="74" t="str">
        <f>IF(OR(A53="",C53=""),"",IF(X53&lt;&gt;"VALID","",IF(OR(N53="Unknown",N53="Not applicable",N53="Excluded with rationale",N53="Invalid"),"",IF(OR(F53=E53,D53&lt;E53,D53&gt;F53),"",IF(G53="Higher is better",(D53-E53)/(F53-E53)*100,IF(G53="Lower is better",(F53-D53)/(F53-E53)*100,""))))))</f>
      </c>
      <c r="I53" s="94"/>
      <c r="J53" s="74" t="str">
        <f>IF(OR(A53="",C53=""),"",IF(X53&lt;&gt;"VALID","",IF(OR(H53="",I53=""),"",H53*I53/100)))</f>
      </c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85" t="str">
        <f>IF(AND(A53="",C53=""),"",IF(AND(OR(G53="Higher is better",G53="Lower is better"),OR(K53="Observed",K53="Inferred",K53="Unresolved"),OR(N53="Complete",N53="Unknown",N53="Not applicable",N53="Excluded with rationale",N53="Invalid"),OR(P53="None",P53="Veto",P53="Floor",P53="Cap"),OR(R53="Yes",R53="No",R53="Not applicable"),OR(S53="None",S53="Open",S53="Resolved"),IF(N53="Complete",AND(ISNUMBER(D53),ISNUMBER(E53),ISNUMBER(F53),F53&gt;E53),TRUE)),"VALID","INVALID_CONTROLLED_INPUT"))</f>
      </c>
      <c r="Y53" s="85" t="str">
        <f>IF(AND(A53="",C53=""),"",IF(X53&lt;&gt;"VALID","Invalid input",IF(P53="None","Not applicable",IF(R53="No","Failed",IF(R53="Yes","Passed","Not tested")))))</f>
      </c>
    </row>
    <row r="54">
      <c r="A54" s="93"/>
      <c r="B54" s="93"/>
      <c r="C54" s="93"/>
      <c r="D54" s="94"/>
      <c r="E54" s="94"/>
      <c r="F54" s="94"/>
      <c r="G54" s="93"/>
      <c r="H54" s="74" t="str">
        <f>IF(OR(A54="",C54=""),"",IF(X54&lt;&gt;"VALID","",IF(OR(N54="Unknown",N54="Not applicable",N54="Excluded with rationale",N54="Invalid"),"",IF(OR(F54=E54,D54&lt;E54,D54&gt;F54),"",IF(G54="Higher is better",(D54-E54)/(F54-E54)*100,IF(G54="Lower is better",(F54-D54)/(F54-E54)*100,""))))))</f>
      </c>
      <c r="I54" s="94"/>
      <c r="J54" s="74" t="str">
        <f>IF(OR(A54="",C54=""),"",IF(X54&lt;&gt;"VALID","",IF(OR(H54="",I54=""),"",H54*I54/100)))</f>
      </c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85" t="str">
        <f>IF(AND(A54="",C54=""),"",IF(AND(OR(G54="Higher is better",G54="Lower is better"),OR(K54="Observed",K54="Inferred",K54="Unresolved"),OR(N54="Complete",N54="Unknown",N54="Not applicable",N54="Excluded with rationale",N54="Invalid"),OR(P54="None",P54="Veto",P54="Floor",P54="Cap"),OR(R54="Yes",R54="No",R54="Not applicable"),OR(S54="None",S54="Open",S54="Resolved"),IF(N54="Complete",AND(ISNUMBER(D54),ISNUMBER(E54),ISNUMBER(F54),F54&gt;E54),TRUE)),"VALID","INVALID_CONTROLLED_INPUT"))</f>
      </c>
      <c r="Y54" s="85" t="str">
        <f>IF(AND(A54="",C54=""),"",IF(X54&lt;&gt;"VALID","Invalid input",IF(P54="None","Not applicable",IF(R54="No","Failed",IF(R54="Yes","Passed","Not tested")))))</f>
      </c>
    </row>
    <row r="55">
      <c r="A55" s="93"/>
      <c r="B55" s="93"/>
      <c r="C55" s="93"/>
      <c r="D55" s="94"/>
      <c r="E55" s="94"/>
      <c r="F55" s="94"/>
      <c r="G55" s="93"/>
      <c r="H55" s="74" t="str">
        <f>IF(OR(A55="",C55=""),"",IF(X55&lt;&gt;"VALID","",IF(OR(N55="Unknown",N55="Not applicable",N55="Excluded with rationale",N55="Invalid"),"",IF(OR(F55=E55,D55&lt;E55,D55&gt;F55),"",IF(G55="Higher is better",(D55-E55)/(F55-E55)*100,IF(G55="Lower is better",(F55-D55)/(F55-E55)*100,""))))))</f>
      </c>
      <c r="I55" s="94"/>
      <c r="J55" s="74" t="str">
        <f>IF(OR(A55="",C55=""),"",IF(X55&lt;&gt;"VALID","",IF(OR(H55="",I55=""),"",H55*I55/100)))</f>
      </c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85" t="str">
        <f>IF(AND(A55="",C55=""),"",IF(AND(OR(G55="Higher is better",G55="Lower is better"),OR(K55="Observed",K55="Inferred",K55="Unresolved"),OR(N55="Complete",N55="Unknown",N55="Not applicable",N55="Excluded with rationale",N55="Invalid"),OR(P55="None",P55="Veto",P55="Floor",P55="Cap"),OR(R55="Yes",R55="No",R55="Not applicable"),OR(S55="None",S55="Open",S55="Resolved"),IF(N55="Complete",AND(ISNUMBER(D55),ISNUMBER(E55),ISNUMBER(F55),F55&gt;E55),TRUE)),"VALID","INVALID_CONTROLLED_INPUT"))</f>
      </c>
      <c r="Y55" s="85" t="str">
        <f>IF(AND(A55="",C55=""),"",IF(X55&lt;&gt;"VALID","Invalid input",IF(P55="None","Not applicable",IF(R55="No","Failed",IF(R55="Yes","Passed","Not tested")))))</f>
      </c>
    </row>
    <row r="56">
      <c r="A56" s="93"/>
      <c r="B56" s="93"/>
      <c r="C56" s="93"/>
      <c r="D56" s="94"/>
      <c r="E56" s="94"/>
      <c r="F56" s="94"/>
      <c r="G56" s="93"/>
      <c r="H56" s="74" t="str">
        <f>IF(OR(A56="",C56=""),"",IF(X56&lt;&gt;"VALID","",IF(OR(N56="Unknown",N56="Not applicable",N56="Excluded with rationale",N56="Invalid"),"",IF(OR(F56=E56,D56&lt;E56,D56&gt;F56),"",IF(G56="Higher is better",(D56-E56)/(F56-E56)*100,IF(G56="Lower is better",(F56-D56)/(F56-E56)*100,""))))))</f>
      </c>
      <c r="I56" s="94"/>
      <c r="J56" s="74" t="str">
        <f>IF(OR(A56="",C56=""),"",IF(X56&lt;&gt;"VALID","",IF(OR(H56="",I56=""),"",H56*I56/100)))</f>
      </c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85" t="str">
        <f>IF(AND(A56="",C56=""),"",IF(AND(OR(G56="Higher is better",G56="Lower is better"),OR(K56="Observed",K56="Inferred",K56="Unresolved"),OR(N56="Complete",N56="Unknown",N56="Not applicable",N56="Excluded with rationale",N56="Invalid"),OR(P56="None",P56="Veto",P56="Floor",P56="Cap"),OR(R56="Yes",R56="No",R56="Not applicable"),OR(S56="None",S56="Open",S56="Resolved"),IF(N56="Complete",AND(ISNUMBER(D56),ISNUMBER(E56),ISNUMBER(F56),F56&gt;E56),TRUE)),"VALID","INVALID_CONTROLLED_INPUT"))</f>
      </c>
      <c r="Y56" s="85" t="str">
        <f>IF(AND(A56="",C56=""),"",IF(X56&lt;&gt;"VALID","Invalid input",IF(P56="None","Not applicable",IF(R56="No","Failed",IF(R56="Yes","Passed","Not tested")))))</f>
      </c>
    </row>
    <row r="57">
      <c r="A57" s="93"/>
      <c r="B57" s="93"/>
      <c r="C57" s="93"/>
      <c r="D57" s="94"/>
      <c r="E57" s="94"/>
      <c r="F57" s="94"/>
      <c r="G57" s="93"/>
      <c r="H57" s="74" t="str">
        <f>IF(OR(A57="",C57=""),"",IF(X57&lt;&gt;"VALID","",IF(OR(N57="Unknown",N57="Not applicable",N57="Excluded with rationale",N57="Invalid"),"",IF(OR(F57=E57,D57&lt;E57,D57&gt;F57),"",IF(G57="Higher is better",(D57-E57)/(F57-E57)*100,IF(G57="Lower is better",(F57-D57)/(F57-E57)*100,""))))))</f>
      </c>
      <c r="I57" s="94"/>
      <c r="J57" s="74" t="str">
        <f>IF(OR(A57="",C57=""),"",IF(X57&lt;&gt;"VALID","",IF(OR(H57="",I57=""),"",H57*I57/100)))</f>
      </c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85" t="str">
        <f>IF(AND(A57="",C57=""),"",IF(AND(OR(G57="Higher is better",G57="Lower is better"),OR(K57="Observed",K57="Inferred",K57="Unresolved"),OR(N57="Complete",N57="Unknown",N57="Not applicable",N57="Excluded with rationale",N57="Invalid"),OR(P57="None",P57="Veto",P57="Floor",P57="Cap"),OR(R57="Yes",R57="No",R57="Not applicable"),OR(S57="None",S57="Open",S57="Resolved"),IF(N57="Complete",AND(ISNUMBER(D57),ISNUMBER(E57),ISNUMBER(F57),F57&gt;E57),TRUE)),"VALID","INVALID_CONTROLLED_INPUT"))</f>
      </c>
      <c r="Y57" s="85" t="str">
        <f>IF(AND(A57="",C57=""),"",IF(X57&lt;&gt;"VALID","Invalid input",IF(P57="None","Not applicable",IF(R57="No","Failed",IF(R57="Yes","Passed","Not tested")))))</f>
      </c>
    </row>
    <row r="58">
      <c r="A58" s="93"/>
      <c r="B58" s="93"/>
      <c r="C58" s="93"/>
      <c r="D58" s="94"/>
      <c r="E58" s="94"/>
      <c r="F58" s="94"/>
      <c r="G58" s="93"/>
      <c r="H58" s="74" t="str">
        <f>IF(OR(A58="",C58=""),"",IF(X58&lt;&gt;"VALID","",IF(OR(N58="Unknown",N58="Not applicable",N58="Excluded with rationale",N58="Invalid"),"",IF(OR(F58=E58,D58&lt;E58,D58&gt;F58),"",IF(G58="Higher is better",(D58-E58)/(F58-E58)*100,IF(G58="Lower is better",(F58-D58)/(F58-E58)*100,""))))))</f>
      </c>
      <c r="I58" s="94"/>
      <c r="J58" s="74" t="str">
        <f>IF(OR(A58="",C58=""),"",IF(X58&lt;&gt;"VALID","",IF(OR(H58="",I58=""),"",H58*I58/100)))</f>
      </c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85" t="str">
        <f>IF(AND(A58="",C58=""),"",IF(AND(OR(G58="Higher is better",G58="Lower is better"),OR(K58="Observed",K58="Inferred",K58="Unresolved"),OR(N58="Complete",N58="Unknown",N58="Not applicable",N58="Excluded with rationale",N58="Invalid"),OR(P58="None",P58="Veto",P58="Floor",P58="Cap"),OR(R58="Yes",R58="No",R58="Not applicable"),OR(S58="None",S58="Open",S58="Resolved"),IF(N58="Complete",AND(ISNUMBER(D58),ISNUMBER(E58),ISNUMBER(F58),F58&gt;E58),TRUE)),"VALID","INVALID_CONTROLLED_INPUT"))</f>
      </c>
      <c r="Y58" s="85" t="str">
        <f>IF(AND(A58="",C58=""),"",IF(X58&lt;&gt;"VALID","Invalid input",IF(P58="None","Not applicable",IF(R58="No","Failed",IF(R58="Yes","Passed","Not tested")))))</f>
      </c>
    </row>
    <row r="59">
      <c r="A59" s="93"/>
      <c r="B59" s="93"/>
      <c r="C59" s="93"/>
      <c r="D59" s="94"/>
      <c r="E59" s="94"/>
      <c r="F59" s="94"/>
      <c r="G59" s="93"/>
      <c r="H59" s="74" t="str">
        <f>IF(OR(A59="",C59=""),"",IF(X59&lt;&gt;"VALID","",IF(OR(N59="Unknown",N59="Not applicable",N59="Excluded with rationale",N59="Invalid"),"",IF(OR(F59=E59,D59&lt;E59,D59&gt;F59),"",IF(G59="Higher is better",(D59-E59)/(F59-E59)*100,IF(G59="Lower is better",(F59-D59)/(F59-E59)*100,""))))))</f>
      </c>
      <c r="I59" s="94"/>
      <c r="J59" s="74" t="str">
        <f>IF(OR(A59="",C59=""),"",IF(X59&lt;&gt;"VALID","",IF(OR(H59="",I59=""),"",H59*I59/100)))</f>
      </c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85" t="str">
        <f>IF(AND(A59="",C59=""),"",IF(AND(OR(G59="Higher is better",G59="Lower is better"),OR(K59="Observed",K59="Inferred",K59="Unresolved"),OR(N59="Complete",N59="Unknown",N59="Not applicable",N59="Excluded with rationale",N59="Invalid"),OR(P59="None",P59="Veto",P59="Floor",P59="Cap"),OR(R59="Yes",R59="No",R59="Not applicable"),OR(S59="None",S59="Open",S59="Resolved"),IF(N59="Complete",AND(ISNUMBER(D59),ISNUMBER(E59),ISNUMBER(F59),F59&gt;E59),TRUE)),"VALID","INVALID_CONTROLLED_INPUT"))</f>
      </c>
      <c r="Y59" s="85" t="str">
        <f>IF(AND(A59="",C59=""),"",IF(X59&lt;&gt;"VALID","Invalid input",IF(P59="None","Not applicable",IF(R59="No","Failed",IF(R59="Yes","Passed","Not tested")))))</f>
      </c>
    </row>
    <row r="60">
      <c r="A60" s="93"/>
      <c r="B60" s="93"/>
      <c r="C60" s="93"/>
      <c r="D60" s="94"/>
      <c r="E60" s="94"/>
      <c r="F60" s="94"/>
      <c r="G60" s="93"/>
      <c r="H60" s="74" t="str">
        <f>IF(OR(A60="",C60=""),"",IF(X60&lt;&gt;"VALID","",IF(OR(N60="Unknown",N60="Not applicable",N60="Excluded with rationale",N60="Invalid"),"",IF(OR(F60=E60,D60&lt;E60,D60&gt;F60),"",IF(G60="Higher is better",(D60-E60)/(F60-E60)*100,IF(G60="Lower is better",(F60-D60)/(F60-E60)*100,""))))))</f>
      </c>
      <c r="I60" s="94"/>
      <c r="J60" s="74" t="str">
        <f>IF(OR(A60="",C60=""),"",IF(X60&lt;&gt;"VALID","",IF(OR(H60="",I60=""),"",H60*I60/100)))</f>
      </c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85" t="str">
        <f>IF(AND(A60="",C60=""),"",IF(AND(OR(G60="Higher is better",G60="Lower is better"),OR(K60="Observed",K60="Inferred",K60="Unresolved"),OR(N60="Complete",N60="Unknown",N60="Not applicable",N60="Excluded with rationale",N60="Invalid"),OR(P60="None",P60="Veto",P60="Floor",P60="Cap"),OR(R60="Yes",R60="No",R60="Not applicable"),OR(S60="None",S60="Open",S60="Resolved"),IF(N60="Complete",AND(ISNUMBER(D60),ISNUMBER(E60),ISNUMBER(F60),F60&gt;E60),TRUE)),"VALID","INVALID_CONTROLLED_INPUT"))</f>
      </c>
      <c r="Y60" s="85" t="str">
        <f>IF(AND(A60="",C60=""),"",IF(X60&lt;&gt;"VALID","Invalid input",IF(P60="None","Not applicable",IF(R60="No","Failed",IF(R60="Yes","Passed","Not tested")))))</f>
      </c>
    </row>
    <row r="61">
      <c r="A61" s="93"/>
      <c r="B61" s="93"/>
      <c r="C61" s="93"/>
      <c r="D61" s="94"/>
      <c r="E61" s="94"/>
      <c r="F61" s="94"/>
      <c r="G61" s="93"/>
      <c r="H61" s="74" t="str">
        <f>IF(OR(A61="",C61=""),"",IF(X61&lt;&gt;"VALID","",IF(OR(N61="Unknown",N61="Not applicable",N61="Excluded with rationale",N61="Invalid"),"",IF(OR(F61=E61,D61&lt;E61,D61&gt;F61),"",IF(G61="Higher is better",(D61-E61)/(F61-E61)*100,IF(G61="Lower is better",(F61-D61)/(F61-E61)*100,""))))))</f>
      </c>
      <c r="I61" s="94"/>
      <c r="J61" s="74" t="str">
        <f>IF(OR(A61="",C61=""),"",IF(X61&lt;&gt;"VALID","",IF(OR(H61="",I61=""),"",H61*I61/100)))</f>
      </c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85" t="str">
        <f>IF(AND(A61="",C61=""),"",IF(AND(OR(G61="Higher is better",G61="Lower is better"),OR(K61="Observed",K61="Inferred",K61="Unresolved"),OR(N61="Complete",N61="Unknown",N61="Not applicable",N61="Excluded with rationale",N61="Invalid"),OR(P61="None",P61="Veto",P61="Floor",P61="Cap"),OR(R61="Yes",R61="No",R61="Not applicable"),OR(S61="None",S61="Open",S61="Resolved"),IF(N61="Complete",AND(ISNUMBER(D61),ISNUMBER(E61),ISNUMBER(F61),F61&gt;E61),TRUE)),"VALID","INVALID_CONTROLLED_INPUT"))</f>
      </c>
      <c r="Y61" s="85" t="str">
        <f>IF(AND(A61="",C61=""),"",IF(X61&lt;&gt;"VALID","Invalid input",IF(P61="None","Not applicable",IF(R61="No","Failed",IF(R61="Yes","Passed","Not tested")))))</f>
      </c>
    </row>
    <row r="62">
      <c r="A62" s="93"/>
      <c r="B62" s="93"/>
      <c r="C62" s="93"/>
      <c r="D62" s="94"/>
      <c r="E62" s="94"/>
      <c r="F62" s="94"/>
      <c r="G62" s="93"/>
      <c r="H62" s="74" t="str">
        <f>IF(OR(A62="",C62=""),"",IF(X62&lt;&gt;"VALID","",IF(OR(N62="Unknown",N62="Not applicable",N62="Excluded with rationale",N62="Invalid"),"",IF(OR(F62=E62,D62&lt;E62,D62&gt;F62),"",IF(G62="Higher is better",(D62-E62)/(F62-E62)*100,IF(G62="Lower is better",(F62-D62)/(F62-E62)*100,""))))))</f>
      </c>
      <c r="I62" s="94"/>
      <c r="J62" s="74" t="str">
        <f>IF(OR(A62="",C62=""),"",IF(X62&lt;&gt;"VALID","",IF(OR(H62="",I62=""),"",H62*I62/100)))</f>
      </c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85" t="str">
        <f>IF(AND(A62="",C62=""),"",IF(AND(OR(G62="Higher is better",G62="Lower is better"),OR(K62="Observed",K62="Inferred",K62="Unresolved"),OR(N62="Complete",N62="Unknown",N62="Not applicable",N62="Excluded with rationale",N62="Invalid"),OR(P62="None",P62="Veto",P62="Floor",P62="Cap"),OR(R62="Yes",R62="No",R62="Not applicable"),OR(S62="None",S62="Open",S62="Resolved"),IF(N62="Complete",AND(ISNUMBER(D62),ISNUMBER(E62),ISNUMBER(F62),F62&gt;E62),TRUE)),"VALID","INVALID_CONTROLLED_INPUT"))</f>
      </c>
      <c r="Y62" s="85" t="str">
        <f>IF(AND(A62="",C62=""),"",IF(X62&lt;&gt;"VALID","Invalid input",IF(P62="None","Not applicable",IF(R62="No","Failed",IF(R62="Yes","Passed","Not tested")))))</f>
      </c>
    </row>
    <row r="63">
      <c r="A63" s="93"/>
      <c r="B63" s="93"/>
      <c r="C63" s="93"/>
      <c r="D63" s="94"/>
      <c r="E63" s="94"/>
      <c r="F63" s="94"/>
      <c r="G63" s="93"/>
      <c r="H63" s="74" t="str">
        <f>IF(OR(A63="",C63=""),"",IF(X63&lt;&gt;"VALID","",IF(OR(N63="Unknown",N63="Not applicable",N63="Excluded with rationale",N63="Invalid"),"",IF(OR(F63=E63,D63&lt;E63,D63&gt;F63),"",IF(G63="Higher is better",(D63-E63)/(F63-E63)*100,IF(G63="Lower is better",(F63-D63)/(F63-E63)*100,""))))))</f>
      </c>
      <c r="I63" s="94"/>
      <c r="J63" s="74" t="str">
        <f>IF(OR(A63="",C63=""),"",IF(X63&lt;&gt;"VALID","",IF(OR(H63="",I63=""),"",H63*I63/100)))</f>
      </c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85" t="str">
        <f>IF(AND(A63="",C63=""),"",IF(AND(OR(G63="Higher is better",G63="Lower is better"),OR(K63="Observed",K63="Inferred",K63="Unresolved"),OR(N63="Complete",N63="Unknown",N63="Not applicable",N63="Excluded with rationale",N63="Invalid"),OR(P63="None",P63="Veto",P63="Floor",P63="Cap"),OR(R63="Yes",R63="No",R63="Not applicable"),OR(S63="None",S63="Open",S63="Resolved"),IF(N63="Complete",AND(ISNUMBER(D63),ISNUMBER(E63),ISNUMBER(F63),F63&gt;E63),TRUE)),"VALID","INVALID_CONTROLLED_INPUT"))</f>
      </c>
      <c r="Y63" s="85" t="str">
        <f>IF(AND(A63="",C63=""),"",IF(X63&lt;&gt;"VALID","Invalid input",IF(P63="None","Not applicable",IF(R63="No","Failed",IF(R63="Yes","Passed","Not tested")))))</f>
      </c>
    </row>
    <row r="64">
      <c r="A64" s="93"/>
      <c r="B64" s="93"/>
      <c r="C64" s="93"/>
      <c r="D64" s="94"/>
      <c r="E64" s="94"/>
      <c r="F64" s="94"/>
      <c r="G64" s="93"/>
      <c r="H64" s="74" t="str">
        <f>IF(OR(A64="",C64=""),"",IF(X64&lt;&gt;"VALID","",IF(OR(N64="Unknown",N64="Not applicable",N64="Excluded with rationale",N64="Invalid"),"",IF(OR(F64=E64,D64&lt;E64,D64&gt;F64),"",IF(G64="Higher is better",(D64-E64)/(F64-E64)*100,IF(G64="Lower is better",(F64-D64)/(F64-E64)*100,""))))))</f>
      </c>
      <c r="I64" s="94"/>
      <c r="J64" s="74" t="str">
        <f>IF(OR(A64="",C64=""),"",IF(X64&lt;&gt;"VALID","",IF(OR(H64="",I64=""),"",H64*I64/100)))</f>
      </c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85" t="str">
        <f>IF(AND(A64="",C64=""),"",IF(AND(OR(G64="Higher is better",G64="Lower is better"),OR(K64="Observed",K64="Inferred",K64="Unresolved"),OR(N64="Complete",N64="Unknown",N64="Not applicable",N64="Excluded with rationale",N64="Invalid"),OR(P64="None",P64="Veto",P64="Floor",P64="Cap"),OR(R64="Yes",R64="No",R64="Not applicable"),OR(S64="None",S64="Open",S64="Resolved"),IF(N64="Complete",AND(ISNUMBER(D64),ISNUMBER(E64),ISNUMBER(F64),F64&gt;E64),TRUE)),"VALID","INVALID_CONTROLLED_INPUT"))</f>
      </c>
      <c r="Y64" s="85" t="str">
        <f>IF(AND(A64="",C64=""),"",IF(X64&lt;&gt;"VALID","Invalid input",IF(P64="None","Not applicable",IF(R64="No","Failed",IF(R64="Yes","Passed","Not tested")))))</f>
      </c>
    </row>
    <row r="65">
      <c r="A65" s="93"/>
      <c r="B65" s="93"/>
      <c r="C65" s="93"/>
      <c r="D65" s="94"/>
      <c r="E65" s="94"/>
      <c r="F65" s="94"/>
      <c r="G65" s="93"/>
      <c r="H65" s="74" t="str">
        <f>IF(OR(A65="",C65=""),"",IF(X65&lt;&gt;"VALID","",IF(OR(N65="Unknown",N65="Not applicable",N65="Excluded with rationale",N65="Invalid"),"",IF(OR(F65=E65,D65&lt;E65,D65&gt;F65),"",IF(G65="Higher is better",(D65-E65)/(F65-E65)*100,IF(G65="Lower is better",(F65-D65)/(F65-E65)*100,""))))))</f>
      </c>
      <c r="I65" s="94"/>
      <c r="J65" s="74" t="str">
        <f>IF(OR(A65="",C65=""),"",IF(X65&lt;&gt;"VALID","",IF(OR(H65="",I65=""),"",H65*I65/100)))</f>
      </c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85" t="str">
        <f>IF(AND(A65="",C65=""),"",IF(AND(OR(G65="Higher is better",G65="Lower is better"),OR(K65="Observed",K65="Inferred",K65="Unresolved"),OR(N65="Complete",N65="Unknown",N65="Not applicable",N65="Excluded with rationale",N65="Invalid"),OR(P65="None",P65="Veto",P65="Floor",P65="Cap"),OR(R65="Yes",R65="No",R65="Not applicable"),OR(S65="None",S65="Open",S65="Resolved"),IF(N65="Complete",AND(ISNUMBER(D65),ISNUMBER(E65),ISNUMBER(F65),F65&gt;E65),TRUE)),"VALID","INVALID_CONTROLLED_INPUT"))</f>
      </c>
      <c r="Y65" s="85" t="str">
        <f>IF(AND(A65="",C65=""),"",IF(X65&lt;&gt;"VALID","Invalid input",IF(P65="None","Not applicable",IF(R65="No","Failed",IF(R65="Yes","Passed","Not tested")))))</f>
      </c>
    </row>
    <row r="66">
      <c r="A66" s="93"/>
      <c r="B66" s="93"/>
      <c r="C66" s="93"/>
      <c r="D66" s="94"/>
      <c r="E66" s="94"/>
      <c r="F66" s="94"/>
      <c r="G66" s="93"/>
      <c r="H66" s="74" t="str">
        <f>IF(OR(A66="",C66=""),"",IF(X66&lt;&gt;"VALID","",IF(OR(N66="Unknown",N66="Not applicable",N66="Excluded with rationale",N66="Invalid"),"",IF(OR(F66=E66,D66&lt;E66,D66&gt;F66),"",IF(G66="Higher is better",(D66-E66)/(F66-E66)*100,IF(G66="Lower is better",(F66-D66)/(F66-E66)*100,""))))))</f>
      </c>
      <c r="I66" s="94"/>
      <c r="J66" s="74" t="str">
        <f>IF(OR(A66="",C66=""),"",IF(X66&lt;&gt;"VALID","",IF(OR(H66="",I66=""),"",H66*I66/100)))</f>
      </c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85" t="str">
        <f>IF(AND(A66="",C66=""),"",IF(AND(OR(G66="Higher is better",G66="Lower is better"),OR(K66="Observed",K66="Inferred",K66="Unresolved"),OR(N66="Complete",N66="Unknown",N66="Not applicable",N66="Excluded with rationale",N66="Invalid"),OR(P66="None",P66="Veto",P66="Floor",P66="Cap"),OR(R66="Yes",R66="No",R66="Not applicable"),OR(S66="None",S66="Open",S66="Resolved"),IF(N66="Complete",AND(ISNUMBER(D66),ISNUMBER(E66),ISNUMBER(F66),F66&gt;E66),TRUE)),"VALID","INVALID_CONTROLLED_INPUT"))</f>
      </c>
      <c r="Y66" s="85" t="str">
        <f>IF(AND(A66="",C66=""),"",IF(X66&lt;&gt;"VALID","Invalid input",IF(P66="None","Not applicable",IF(R66="No","Failed",IF(R66="Yes","Passed","Not tested")))))</f>
      </c>
    </row>
    <row r="67">
      <c r="A67" s="93"/>
      <c r="B67" s="93"/>
      <c r="C67" s="93"/>
      <c r="D67" s="94"/>
      <c r="E67" s="94"/>
      <c r="F67" s="94"/>
      <c r="G67" s="93"/>
      <c r="H67" s="74" t="str">
        <f>IF(OR(A67="",C67=""),"",IF(X67&lt;&gt;"VALID","",IF(OR(N67="Unknown",N67="Not applicable",N67="Excluded with rationale",N67="Invalid"),"",IF(OR(F67=E67,D67&lt;E67,D67&gt;F67),"",IF(G67="Higher is better",(D67-E67)/(F67-E67)*100,IF(G67="Lower is better",(F67-D67)/(F67-E67)*100,""))))))</f>
      </c>
      <c r="I67" s="94"/>
      <c r="J67" s="74" t="str">
        <f>IF(OR(A67="",C67=""),"",IF(X67&lt;&gt;"VALID","",IF(OR(H67="",I67=""),"",H67*I67/100)))</f>
      </c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85" t="str">
        <f>IF(AND(A67="",C67=""),"",IF(AND(OR(G67="Higher is better",G67="Lower is better"),OR(K67="Observed",K67="Inferred",K67="Unresolved"),OR(N67="Complete",N67="Unknown",N67="Not applicable",N67="Excluded with rationale",N67="Invalid"),OR(P67="None",P67="Veto",P67="Floor",P67="Cap"),OR(R67="Yes",R67="No",R67="Not applicable"),OR(S67="None",S67="Open",S67="Resolved"),IF(N67="Complete",AND(ISNUMBER(D67),ISNUMBER(E67),ISNUMBER(F67),F67&gt;E67),TRUE)),"VALID","INVALID_CONTROLLED_INPUT"))</f>
      </c>
      <c r="Y67" s="85" t="str">
        <f>IF(AND(A67="",C67=""),"",IF(X67&lt;&gt;"VALID","Invalid input",IF(P67="None","Not applicable",IF(R67="No","Failed",IF(R67="Yes","Passed","Not tested")))))</f>
      </c>
    </row>
    <row r="68">
      <c r="A68" s="93"/>
      <c r="B68" s="93"/>
      <c r="C68" s="93"/>
      <c r="D68" s="94"/>
      <c r="E68" s="94"/>
      <c r="F68" s="94"/>
      <c r="G68" s="93"/>
      <c r="H68" s="74" t="str">
        <f>IF(OR(A68="",C68=""),"",IF(X68&lt;&gt;"VALID","",IF(OR(N68="Unknown",N68="Not applicable",N68="Excluded with rationale",N68="Invalid"),"",IF(OR(F68=E68,D68&lt;E68,D68&gt;F68),"",IF(G68="Higher is better",(D68-E68)/(F68-E68)*100,IF(G68="Lower is better",(F68-D68)/(F68-E68)*100,""))))))</f>
      </c>
      <c r="I68" s="94"/>
      <c r="J68" s="74" t="str">
        <f>IF(OR(A68="",C68=""),"",IF(X68&lt;&gt;"VALID","",IF(OR(H68="",I68=""),"",H68*I68/100)))</f>
      </c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85" t="str">
        <f>IF(AND(A68="",C68=""),"",IF(AND(OR(G68="Higher is better",G68="Lower is better"),OR(K68="Observed",K68="Inferred",K68="Unresolved"),OR(N68="Complete",N68="Unknown",N68="Not applicable",N68="Excluded with rationale",N68="Invalid"),OR(P68="None",P68="Veto",P68="Floor",P68="Cap"),OR(R68="Yes",R68="No",R68="Not applicable"),OR(S68="None",S68="Open",S68="Resolved"),IF(N68="Complete",AND(ISNUMBER(D68),ISNUMBER(E68),ISNUMBER(F68),F68&gt;E68),TRUE)),"VALID","INVALID_CONTROLLED_INPUT"))</f>
      </c>
      <c r="Y68" s="85" t="str">
        <f>IF(AND(A68="",C68=""),"",IF(X68&lt;&gt;"VALID","Invalid input",IF(P68="None","Not applicable",IF(R68="No","Failed",IF(R68="Yes","Passed","Not tested")))))</f>
      </c>
    </row>
    <row r="69">
      <c r="A69" s="93"/>
      <c r="B69" s="93"/>
      <c r="C69" s="93"/>
      <c r="D69" s="94"/>
      <c r="E69" s="94"/>
      <c r="F69" s="94"/>
      <c r="G69" s="93"/>
      <c r="H69" s="74" t="str">
        <f>IF(OR(A69="",C69=""),"",IF(X69&lt;&gt;"VALID","",IF(OR(N69="Unknown",N69="Not applicable",N69="Excluded with rationale",N69="Invalid"),"",IF(OR(F69=E69,D69&lt;E69,D69&gt;F69),"",IF(G69="Higher is better",(D69-E69)/(F69-E69)*100,IF(G69="Lower is better",(F69-D69)/(F69-E69)*100,""))))))</f>
      </c>
      <c r="I69" s="94"/>
      <c r="J69" s="74" t="str">
        <f>IF(OR(A69="",C69=""),"",IF(X69&lt;&gt;"VALID","",IF(OR(H69="",I69=""),"",H69*I69/100)))</f>
      </c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85" t="str">
        <f>IF(AND(A69="",C69=""),"",IF(AND(OR(G69="Higher is better",G69="Lower is better"),OR(K69="Observed",K69="Inferred",K69="Unresolved"),OR(N69="Complete",N69="Unknown",N69="Not applicable",N69="Excluded with rationale",N69="Invalid"),OR(P69="None",P69="Veto",P69="Floor",P69="Cap"),OR(R69="Yes",R69="No",R69="Not applicable"),OR(S69="None",S69="Open",S69="Resolved"),IF(N69="Complete",AND(ISNUMBER(D69),ISNUMBER(E69),ISNUMBER(F69),F69&gt;E69),TRUE)),"VALID","INVALID_CONTROLLED_INPUT"))</f>
      </c>
      <c r="Y69" s="85" t="str">
        <f>IF(AND(A69="",C69=""),"",IF(X69&lt;&gt;"VALID","Invalid input",IF(P69="None","Not applicable",IF(R69="No","Failed",IF(R69="Yes","Passed","Not tested")))))</f>
      </c>
    </row>
    <row r="70">
      <c r="A70" s="93"/>
      <c r="B70" s="93"/>
      <c r="C70" s="93"/>
      <c r="D70" s="94"/>
      <c r="E70" s="94"/>
      <c r="F70" s="94"/>
      <c r="G70" s="93"/>
      <c r="H70" s="74" t="str">
        <f>IF(OR(A70="",C70=""),"",IF(X70&lt;&gt;"VALID","",IF(OR(N70="Unknown",N70="Not applicable",N70="Excluded with rationale",N70="Invalid"),"",IF(OR(F70=E70,D70&lt;E70,D70&gt;F70),"",IF(G70="Higher is better",(D70-E70)/(F70-E70)*100,IF(G70="Lower is better",(F70-D70)/(F70-E70)*100,""))))))</f>
      </c>
      <c r="I70" s="94"/>
      <c r="J70" s="74" t="str">
        <f>IF(OR(A70="",C70=""),"",IF(X70&lt;&gt;"VALID","",IF(OR(H70="",I70=""),"",H70*I70/100)))</f>
      </c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85" t="str">
        <f>IF(AND(A70="",C70=""),"",IF(AND(OR(G70="Higher is better",G70="Lower is better"),OR(K70="Observed",K70="Inferred",K70="Unresolved"),OR(N70="Complete",N70="Unknown",N70="Not applicable",N70="Excluded with rationale",N70="Invalid"),OR(P70="None",P70="Veto",P70="Floor",P70="Cap"),OR(R70="Yes",R70="No",R70="Not applicable"),OR(S70="None",S70="Open",S70="Resolved"),IF(N70="Complete",AND(ISNUMBER(D70),ISNUMBER(E70),ISNUMBER(F70),F70&gt;E70),TRUE)),"VALID","INVALID_CONTROLLED_INPUT"))</f>
      </c>
      <c r="Y70" s="85" t="str">
        <f>IF(AND(A70="",C70=""),"",IF(X70&lt;&gt;"VALID","Invalid input",IF(P70="None","Not applicable",IF(R70="No","Failed",IF(R70="Yes","Passed","Not tested")))))</f>
      </c>
    </row>
    <row r="71">
      <c r="A71" s="93"/>
      <c r="B71" s="93"/>
      <c r="C71" s="93"/>
      <c r="D71" s="94"/>
      <c r="E71" s="94"/>
      <c r="F71" s="94"/>
      <c r="G71" s="93"/>
      <c r="H71" s="74" t="str">
        <f>IF(OR(A71="",C71=""),"",IF(X71&lt;&gt;"VALID","",IF(OR(N71="Unknown",N71="Not applicable",N71="Excluded with rationale",N71="Invalid"),"",IF(OR(F71=E71,D71&lt;E71,D71&gt;F71),"",IF(G71="Higher is better",(D71-E71)/(F71-E71)*100,IF(G71="Lower is better",(F71-D71)/(F71-E71)*100,""))))))</f>
      </c>
      <c r="I71" s="94"/>
      <c r="J71" s="74" t="str">
        <f>IF(OR(A71="",C71=""),"",IF(X71&lt;&gt;"VALID","",IF(OR(H71="",I71=""),"",H71*I71/100)))</f>
      </c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85" t="str">
        <f>IF(AND(A71="",C71=""),"",IF(AND(OR(G71="Higher is better",G71="Lower is better"),OR(K71="Observed",K71="Inferred",K71="Unresolved"),OR(N71="Complete",N71="Unknown",N71="Not applicable",N71="Excluded with rationale",N71="Invalid"),OR(P71="None",P71="Veto",P71="Floor",P71="Cap"),OR(R71="Yes",R71="No",R71="Not applicable"),OR(S71="None",S71="Open",S71="Resolved"),IF(N71="Complete",AND(ISNUMBER(D71),ISNUMBER(E71),ISNUMBER(F71),F71&gt;E71),TRUE)),"VALID","INVALID_CONTROLLED_INPUT"))</f>
      </c>
      <c r="Y71" s="85" t="str">
        <f>IF(AND(A71="",C71=""),"",IF(X71&lt;&gt;"VALID","Invalid input",IF(P71="None","Not applicable",IF(R71="No","Failed",IF(R71="Yes","Passed","Not tested")))))</f>
      </c>
    </row>
    <row r="72">
      <c r="A72" s="93"/>
      <c r="B72" s="93"/>
      <c r="C72" s="93"/>
      <c r="D72" s="94"/>
      <c r="E72" s="94"/>
      <c r="F72" s="94"/>
      <c r="G72" s="93"/>
      <c r="H72" s="74" t="str">
        <f>IF(OR(A72="",C72=""),"",IF(X72&lt;&gt;"VALID","",IF(OR(N72="Unknown",N72="Not applicable",N72="Excluded with rationale",N72="Invalid"),"",IF(OR(F72=E72,D72&lt;E72,D72&gt;F72),"",IF(G72="Higher is better",(D72-E72)/(F72-E72)*100,IF(G72="Lower is better",(F72-D72)/(F72-E72)*100,""))))))</f>
      </c>
      <c r="I72" s="94"/>
      <c r="J72" s="74" t="str">
        <f>IF(OR(A72="",C72=""),"",IF(X72&lt;&gt;"VALID","",IF(OR(H72="",I72=""),"",H72*I72/100)))</f>
      </c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85" t="str">
        <f>IF(AND(A72="",C72=""),"",IF(AND(OR(G72="Higher is better",G72="Lower is better"),OR(K72="Observed",K72="Inferred",K72="Unresolved"),OR(N72="Complete",N72="Unknown",N72="Not applicable",N72="Excluded with rationale",N72="Invalid"),OR(P72="None",P72="Veto",P72="Floor",P72="Cap"),OR(R72="Yes",R72="No",R72="Not applicable"),OR(S72="None",S72="Open",S72="Resolved"),IF(N72="Complete",AND(ISNUMBER(D72),ISNUMBER(E72),ISNUMBER(F72),F72&gt;E72),TRUE)),"VALID","INVALID_CONTROLLED_INPUT"))</f>
      </c>
      <c r="Y72" s="85" t="str">
        <f>IF(AND(A72="",C72=""),"",IF(X72&lt;&gt;"VALID","Invalid input",IF(P72="None","Not applicable",IF(R72="No","Failed",IF(R72="Yes","Passed","Not tested")))))</f>
      </c>
    </row>
    <row r="73">
      <c r="A73" s="93"/>
      <c r="B73" s="93"/>
      <c r="C73" s="93"/>
      <c r="D73" s="94"/>
      <c r="E73" s="94"/>
      <c r="F73" s="94"/>
      <c r="G73" s="93"/>
      <c r="H73" s="74" t="str">
        <f>IF(OR(A73="",C73=""),"",IF(X73&lt;&gt;"VALID","",IF(OR(N73="Unknown",N73="Not applicable",N73="Excluded with rationale",N73="Invalid"),"",IF(OR(F73=E73,D73&lt;E73,D73&gt;F73),"",IF(G73="Higher is better",(D73-E73)/(F73-E73)*100,IF(G73="Lower is better",(F73-D73)/(F73-E73)*100,""))))))</f>
      </c>
      <c r="I73" s="94"/>
      <c r="J73" s="74" t="str">
        <f>IF(OR(A73="",C73=""),"",IF(X73&lt;&gt;"VALID","",IF(OR(H73="",I73=""),"",H73*I73/100)))</f>
      </c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85" t="str">
        <f>IF(AND(A73="",C73=""),"",IF(AND(OR(G73="Higher is better",G73="Lower is better"),OR(K73="Observed",K73="Inferred",K73="Unresolved"),OR(N73="Complete",N73="Unknown",N73="Not applicable",N73="Excluded with rationale",N73="Invalid"),OR(P73="None",P73="Veto",P73="Floor",P73="Cap"),OR(R73="Yes",R73="No",R73="Not applicable"),OR(S73="None",S73="Open",S73="Resolved"),IF(N73="Complete",AND(ISNUMBER(D73),ISNUMBER(E73),ISNUMBER(F73),F73&gt;E73),TRUE)),"VALID","INVALID_CONTROLLED_INPUT"))</f>
      </c>
      <c r="Y73" s="85" t="str">
        <f>IF(AND(A73="",C73=""),"",IF(X73&lt;&gt;"VALID","Invalid input",IF(P73="None","Not applicable",IF(R73="No","Failed",IF(R73="Yes","Passed","Not tested")))))</f>
      </c>
    </row>
    <row r="74">
      <c r="A74" s="93"/>
      <c r="B74" s="93"/>
      <c r="C74" s="93"/>
      <c r="D74" s="94"/>
      <c r="E74" s="94"/>
      <c r="F74" s="94"/>
      <c r="G74" s="93"/>
      <c r="H74" s="74" t="str">
        <f>IF(OR(A74="",C74=""),"",IF(X74&lt;&gt;"VALID","",IF(OR(N74="Unknown",N74="Not applicable",N74="Excluded with rationale",N74="Invalid"),"",IF(OR(F74=E74,D74&lt;E74,D74&gt;F74),"",IF(G74="Higher is better",(D74-E74)/(F74-E74)*100,IF(G74="Lower is better",(F74-D74)/(F74-E74)*100,""))))))</f>
      </c>
      <c r="I74" s="94"/>
      <c r="J74" s="74" t="str">
        <f>IF(OR(A74="",C74=""),"",IF(X74&lt;&gt;"VALID","",IF(OR(H74="",I74=""),"",H74*I74/100)))</f>
      </c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85" t="str">
        <f>IF(AND(A74="",C74=""),"",IF(AND(OR(G74="Higher is better",G74="Lower is better"),OR(K74="Observed",K74="Inferred",K74="Unresolved"),OR(N74="Complete",N74="Unknown",N74="Not applicable",N74="Excluded with rationale",N74="Invalid"),OR(P74="None",P74="Veto",P74="Floor",P74="Cap"),OR(R74="Yes",R74="No",R74="Not applicable"),OR(S74="None",S74="Open",S74="Resolved"),IF(N74="Complete",AND(ISNUMBER(D74),ISNUMBER(E74),ISNUMBER(F74),F74&gt;E74),TRUE)),"VALID","INVALID_CONTROLLED_INPUT"))</f>
      </c>
      <c r="Y74" s="85" t="str">
        <f>IF(AND(A74="",C74=""),"",IF(X74&lt;&gt;"VALID","Invalid input",IF(P74="None","Not applicable",IF(R74="No","Failed",IF(R74="Yes","Passed","Not tested")))))</f>
      </c>
    </row>
    <row r="75">
      <c r="A75" s="93"/>
      <c r="B75" s="93"/>
      <c r="C75" s="93"/>
      <c r="D75" s="94"/>
      <c r="E75" s="94"/>
      <c r="F75" s="94"/>
      <c r="G75" s="93"/>
      <c r="H75" s="74" t="str">
        <f>IF(OR(A75="",C75=""),"",IF(X75&lt;&gt;"VALID","",IF(OR(N75="Unknown",N75="Not applicable",N75="Excluded with rationale",N75="Invalid"),"",IF(OR(F75=E75,D75&lt;E75,D75&gt;F75),"",IF(G75="Higher is better",(D75-E75)/(F75-E75)*100,IF(G75="Lower is better",(F75-D75)/(F75-E75)*100,""))))))</f>
      </c>
      <c r="I75" s="94"/>
      <c r="J75" s="74" t="str">
        <f>IF(OR(A75="",C75=""),"",IF(X75&lt;&gt;"VALID","",IF(OR(H75="",I75=""),"",H75*I75/100)))</f>
      </c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85" t="str">
        <f>IF(AND(A75="",C75=""),"",IF(AND(OR(G75="Higher is better",G75="Lower is better"),OR(K75="Observed",K75="Inferred",K75="Unresolved"),OR(N75="Complete",N75="Unknown",N75="Not applicable",N75="Excluded with rationale",N75="Invalid"),OR(P75="None",P75="Veto",P75="Floor",P75="Cap"),OR(R75="Yes",R75="No",R75="Not applicable"),OR(S75="None",S75="Open",S75="Resolved"),IF(N75="Complete",AND(ISNUMBER(D75),ISNUMBER(E75),ISNUMBER(F75),F75&gt;E75),TRUE)),"VALID","INVALID_CONTROLLED_INPUT"))</f>
      </c>
      <c r="Y75" s="85" t="str">
        <f>IF(AND(A75="",C75=""),"",IF(X75&lt;&gt;"VALID","Invalid input",IF(P75="None","Not applicable",IF(R75="No","Failed",IF(R75="Yes","Passed","Not tested")))))</f>
      </c>
    </row>
    <row r="76">
      <c r="A76" s="93"/>
      <c r="B76" s="93"/>
      <c r="C76" s="93"/>
      <c r="D76" s="94"/>
      <c r="E76" s="94"/>
      <c r="F76" s="94"/>
      <c r="G76" s="93"/>
      <c r="H76" s="74" t="str">
        <f>IF(OR(A76="",C76=""),"",IF(X76&lt;&gt;"VALID","",IF(OR(N76="Unknown",N76="Not applicable",N76="Excluded with rationale",N76="Invalid"),"",IF(OR(F76=E76,D76&lt;E76,D76&gt;F76),"",IF(G76="Higher is better",(D76-E76)/(F76-E76)*100,IF(G76="Lower is better",(F76-D76)/(F76-E76)*100,""))))))</f>
      </c>
      <c r="I76" s="94"/>
      <c r="J76" s="74" t="str">
        <f>IF(OR(A76="",C76=""),"",IF(X76&lt;&gt;"VALID","",IF(OR(H76="",I76=""),"",H76*I76/100)))</f>
      </c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85" t="str">
        <f>IF(AND(A76="",C76=""),"",IF(AND(OR(G76="Higher is better",G76="Lower is better"),OR(K76="Observed",K76="Inferred",K76="Unresolved"),OR(N76="Complete",N76="Unknown",N76="Not applicable",N76="Excluded with rationale",N76="Invalid"),OR(P76="None",P76="Veto",P76="Floor",P76="Cap"),OR(R76="Yes",R76="No",R76="Not applicable"),OR(S76="None",S76="Open",S76="Resolved"),IF(N76="Complete",AND(ISNUMBER(D76),ISNUMBER(E76),ISNUMBER(F76),F76&gt;E76),TRUE)),"VALID","INVALID_CONTROLLED_INPUT"))</f>
      </c>
      <c r="Y76" s="85" t="str">
        <f>IF(AND(A76="",C76=""),"",IF(X76&lt;&gt;"VALID","Invalid input",IF(P76="None","Not applicable",IF(R76="No","Failed",IF(R76="Yes","Passed","Not tested")))))</f>
      </c>
    </row>
    <row r="77">
      <c r="A77" s="93"/>
      <c r="B77" s="93"/>
      <c r="C77" s="93"/>
      <c r="D77" s="94"/>
      <c r="E77" s="94"/>
      <c r="F77" s="94"/>
      <c r="G77" s="93"/>
      <c r="H77" s="74" t="str">
        <f>IF(OR(A77="",C77=""),"",IF(X77&lt;&gt;"VALID","",IF(OR(N77="Unknown",N77="Not applicable",N77="Excluded with rationale",N77="Invalid"),"",IF(OR(F77=E77,D77&lt;E77,D77&gt;F77),"",IF(G77="Higher is better",(D77-E77)/(F77-E77)*100,IF(G77="Lower is better",(F77-D77)/(F77-E77)*100,""))))))</f>
      </c>
      <c r="I77" s="94"/>
      <c r="J77" s="74" t="str">
        <f>IF(OR(A77="",C77=""),"",IF(X77&lt;&gt;"VALID","",IF(OR(H77="",I77=""),"",H77*I77/100)))</f>
      </c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85" t="str">
        <f>IF(AND(A77="",C77=""),"",IF(AND(OR(G77="Higher is better",G77="Lower is better"),OR(K77="Observed",K77="Inferred",K77="Unresolved"),OR(N77="Complete",N77="Unknown",N77="Not applicable",N77="Excluded with rationale",N77="Invalid"),OR(P77="None",P77="Veto",P77="Floor",P77="Cap"),OR(R77="Yes",R77="No",R77="Not applicable"),OR(S77="None",S77="Open",S77="Resolved"),IF(N77="Complete",AND(ISNUMBER(D77),ISNUMBER(E77),ISNUMBER(F77),F77&gt;E77),TRUE)),"VALID","INVALID_CONTROLLED_INPUT"))</f>
      </c>
      <c r="Y77" s="85" t="str">
        <f>IF(AND(A77="",C77=""),"",IF(X77&lt;&gt;"VALID","Invalid input",IF(P77="None","Not applicable",IF(R77="No","Failed",IF(R77="Yes","Passed","Not tested")))))</f>
      </c>
    </row>
    <row r="78">
      <c r="A78" s="93"/>
      <c r="B78" s="93"/>
      <c r="C78" s="93"/>
      <c r="D78" s="94"/>
      <c r="E78" s="94"/>
      <c r="F78" s="94"/>
      <c r="G78" s="93"/>
      <c r="H78" s="74" t="str">
        <f>IF(OR(A78="",C78=""),"",IF(X78&lt;&gt;"VALID","",IF(OR(N78="Unknown",N78="Not applicable",N78="Excluded with rationale",N78="Invalid"),"",IF(OR(F78=E78,D78&lt;E78,D78&gt;F78),"",IF(G78="Higher is better",(D78-E78)/(F78-E78)*100,IF(G78="Lower is better",(F78-D78)/(F78-E78)*100,""))))))</f>
      </c>
      <c r="I78" s="94"/>
      <c r="J78" s="74" t="str">
        <f>IF(OR(A78="",C78=""),"",IF(X78&lt;&gt;"VALID","",IF(OR(H78="",I78=""),"",H78*I78/100)))</f>
      </c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85" t="str">
        <f>IF(AND(A78="",C78=""),"",IF(AND(OR(G78="Higher is better",G78="Lower is better"),OR(K78="Observed",K78="Inferred",K78="Unresolved"),OR(N78="Complete",N78="Unknown",N78="Not applicable",N78="Excluded with rationale",N78="Invalid"),OR(P78="None",P78="Veto",P78="Floor",P78="Cap"),OR(R78="Yes",R78="No",R78="Not applicable"),OR(S78="None",S78="Open",S78="Resolved"),IF(N78="Complete",AND(ISNUMBER(D78),ISNUMBER(E78),ISNUMBER(F78),F78&gt;E78),TRUE)),"VALID","INVALID_CONTROLLED_INPUT"))</f>
      </c>
      <c r="Y78" s="85" t="str">
        <f>IF(AND(A78="",C78=""),"",IF(X78&lt;&gt;"VALID","Invalid input",IF(P78="None","Not applicable",IF(R78="No","Failed",IF(R78="Yes","Passed","Not tested")))))</f>
      </c>
    </row>
    <row r="79">
      <c r="A79" s="93"/>
      <c r="B79" s="93"/>
      <c r="C79" s="93"/>
      <c r="D79" s="94"/>
      <c r="E79" s="94"/>
      <c r="F79" s="94"/>
      <c r="G79" s="93"/>
      <c r="H79" s="74" t="str">
        <f>IF(OR(A79="",C79=""),"",IF(X79&lt;&gt;"VALID","",IF(OR(N79="Unknown",N79="Not applicable",N79="Excluded with rationale",N79="Invalid"),"",IF(OR(F79=E79,D79&lt;E79,D79&gt;F79),"",IF(G79="Higher is better",(D79-E79)/(F79-E79)*100,IF(G79="Lower is better",(F79-D79)/(F79-E79)*100,""))))))</f>
      </c>
      <c r="I79" s="94"/>
      <c r="J79" s="74" t="str">
        <f>IF(OR(A79="",C79=""),"",IF(X79&lt;&gt;"VALID","",IF(OR(H79="",I79=""),"",H79*I79/100)))</f>
      </c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85" t="str">
        <f>IF(AND(A79="",C79=""),"",IF(AND(OR(G79="Higher is better",G79="Lower is better"),OR(K79="Observed",K79="Inferred",K79="Unresolved"),OR(N79="Complete",N79="Unknown",N79="Not applicable",N79="Excluded with rationale",N79="Invalid"),OR(P79="None",P79="Veto",P79="Floor",P79="Cap"),OR(R79="Yes",R79="No",R79="Not applicable"),OR(S79="None",S79="Open",S79="Resolved"),IF(N79="Complete",AND(ISNUMBER(D79),ISNUMBER(E79),ISNUMBER(F79),F79&gt;E79),TRUE)),"VALID","INVALID_CONTROLLED_INPUT"))</f>
      </c>
      <c r="Y79" s="85" t="str">
        <f>IF(AND(A79="",C79=""),"",IF(X79&lt;&gt;"VALID","Invalid input",IF(P79="None","Not applicable",IF(R79="No","Failed",IF(R79="Yes","Passed","Not tested")))))</f>
      </c>
    </row>
    <row r="80">
      <c r="A80" s="93"/>
      <c r="B80" s="93"/>
      <c r="C80" s="93"/>
      <c r="D80" s="94"/>
      <c r="E80" s="94"/>
      <c r="F80" s="94"/>
      <c r="G80" s="93"/>
      <c r="H80" s="74" t="str">
        <f>IF(OR(A80="",C80=""),"",IF(X80&lt;&gt;"VALID","",IF(OR(N80="Unknown",N80="Not applicable",N80="Excluded with rationale",N80="Invalid"),"",IF(OR(F80=E80,D80&lt;E80,D80&gt;F80),"",IF(G80="Higher is better",(D80-E80)/(F80-E80)*100,IF(G80="Lower is better",(F80-D80)/(F80-E80)*100,""))))))</f>
      </c>
      <c r="I80" s="94"/>
      <c r="J80" s="74" t="str">
        <f>IF(OR(A80="",C80=""),"",IF(X80&lt;&gt;"VALID","",IF(OR(H80="",I80=""),"",H80*I80/100)))</f>
      </c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85" t="str">
        <f>IF(AND(A80="",C80=""),"",IF(AND(OR(G80="Higher is better",G80="Lower is better"),OR(K80="Observed",K80="Inferred",K80="Unresolved"),OR(N80="Complete",N80="Unknown",N80="Not applicable",N80="Excluded with rationale",N80="Invalid"),OR(P80="None",P80="Veto",P80="Floor",P80="Cap"),OR(R80="Yes",R80="No",R80="Not applicable"),OR(S80="None",S80="Open",S80="Resolved"),IF(N80="Complete",AND(ISNUMBER(D80),ISNUMBER(E80),ISNUMBER(F80),F80&gt;E80),TRUE)),"VALID","INVALID_CONTROLLED_INPUT"))</f>
      </c>
      <c r="Y80" s="85" t="str">
        <f>IF(AND(A80="",C80=""),"",IF(X80&lt;&gt;"VALID","Invalid input",IF(P80="None","Not applicable",IF(R80="No","Failed",IF(R80="Yes","Passed","Not tested")))))</f>
      </c>
    </row>
    <row r="81">
      <c r="A81" s="93"/>
      <c r="B81" s="93"/>
      <c r="C81" s="93"/>
      <c r="D81" s="94"/>
      <c r="E81" s="94"/>
      <c r="F81" s="94"/>
      <c r="G81" s="93"/>
      <c r="H81" s="74" t="str">
        <f>IF(OR(A81="",C81=""),"",IF(X81&lt;&gt;"VALID","",IF(OR(N81="Unknown",N81="Not applicable",N81="Excluded with rationale",N81="Invalid"),"",IF(OR(F81=E81,D81&lt;E81,D81&gt;F81),"",IF(G81="Higher is better",(D81-E81)/(F81-E81)*100,IF(G81="Lower is better",(F81-D81)/(F81-E81)*100,""))))))</f>
      </c>
      <c r="I81" s="94"/>
      <c r="J81" s="74" t="str">
        <f>IF(OR(A81="",C81=""),"",IF(X81&lt;&gt;"VALID","",IF(OR(H81="",I81=""),"",H81*I81/100)))</f>
      </c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85" t="str">
        <f>IF(AND(A81="",C81=""),"",IF(AND(OR(G81="Higher is better",G81="Lower is better"),OR(K81="Observed",K81="Inferred",K81="Unresolved"),OR(N81="Complete",N81="Unknown",N81="Not applicable",N81="Excluded with rationale",N81="Invalid"),OR(P81="None",P81="Veto",P81="Floor",P81="Cap"),OR(R81="Yes",R81="No",R81="Not applicable"),OR(S81="None",S81="Open",S81="Resolved"),IF(N81="Complete",AND(ISNUMBER(D81),ISNUMBER(E81),ISNUMBER(F81),F81&gt;E81),TRUE)),"VALID","INVALID_CONTROLLED_INPUT"))</f>
      </c>
      <c r="Y81" s="85" t="str">
        <f>IF(AND(A81="",C81=""),"",IF(X81&lt;&gt;"VALID","Invalid input",IF(P81="None","Not applicable",IF(R81="No","Failed",IF(R81="Yes","Passed","Not tested")))))</f>
      </c>
    </row>
    <row r="82">
      <c r="A82" s="93"/>
      <c r="B82" s="93"/>
      <c r="C82" s="93"/>
      <c r="D82" s="94"/>
      <c r="E82" s="94"/>
      <c r="F82" s="94"/>
      <c r="G82" s="93"/>
      <c r="H82" s="74" t="str">
        <f>IF(OR(A82="",C82=""),"",IF(X82&lt;&gt;"VALID","",IF(OR(N82="Unknown",N82="Not applicable",N82="Excluded with rationale",N82="Invalid"),"",IF(OR(F82=E82,D82&lt;E82,D82&gt;F82),"",IF(G82="Higher is better",(D82-E82)/(F82-E82)*100,IF(G82="Lower is better",(F82-D82)/(F82-E82)*100,""))))))</f>
      </c>
      <c r="I82" s="94"/>
      <c r="J82" s="74" t="str">
        <f>IF(OR(A82="",C82=""),"",IF(X82&lt;&gt;"VALID","",IF(OR(H82="",I82=""),"",H82*I82/100)))</f>
      </c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85" t="str">
        <f>IF(AND(A82="",C82=""),"",IF(AND(OR(G82="Higher is better",G82="Lower is better"),OR(K82="Observed",K82="Inferred",K82="Unresolved"),OR(N82="Complete",N82="Unknown",N82="Not applicable",N82="Excluded with rationale",N82="Invalid"),OR(P82="None",P82="Veto",P82="Floor",P82="Cap"),OR(R82="Yes",R82="No",R82="Not applicable"),OR(S82="None",S82="Open",S82="Resolved"),IF(N82="Complete",AND(ISNUMBER(D82),ISNUMBER(E82),ISNUMBER(F82),F82&gt;E82),TRUE)),"VALID","INVALID_CONTROLLED_INPUT"))</f>
      </c>
      <c r="Y82" s="85" t="str">
        <f>IF(AND(A82="",C82=""),"",IF(X82&lt;&gt;"VALID","Invalid input",IF(P82="None","Not applicable",IF(R82="No","Failed",IF(R82="Yes","Passed","Not tested")))))</f>
      </c>
    </row>
    <row r="83">
      <c r="A83" s="93"/>
      <c r="B83" s="93"/>
      <c r="C83" s="93"/>
      <c r="D83" s="94"/>
      <c r="E83" s="94"/>
      <c r="F83" s="94"/>
      <c r="G83" s="93"/>
      <c r="H83" s="74" t="str">
        <f>IF(OR(A83="",C83=""),"",IF(X83&lt;&gt;"VALID","",IF(OR(N83="Unknown",N83="Not applicable",N83="Excluded with rationale",N83="Invalid"),"",IF(OR(F83=E83,D83&lt;E83,D83&gt;F83),"",IF(G83="Higher is better",(D83-E83)/(F83-E83)*100,IF(G83="Lower is better",(F83-D83)/(F83-E83)*100,""))))))</f>
      </c>
      <c r="I83" s="94"/>
      <c r="J83" s="74" t="str">
        <f>IF(OR(A83="",C83=""),"",IF(X83&lt;&gt;"VALID","",IF(OR(H83="",I83=""),"",H83*I83/100)))</f>
      </c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85" t="str">
        <f>IF(AND(A83="",C83=""),"",IF(AND(OR(G83="Higher is better",G83="Lower is better"),OR(K83="Observed",K83="Inferred",K83="Unresolved"),OR(N83="Complete",N83="Unknown",N83="Not applicable",N83="Excluded with rationale",N83="Invalid"),OR(P83="None",P83="Veto",P83="Floor",P83="Cap"),OR(R83="Yes",R83="No",R83="Not applicable"),OR(S83="None",S83="Open",S83="Resolved"),IF(N83="Complete",AND(ISNUMBER(D83),ISNUMBER(E83),ISNUMBER(F83),F83&gt;E83),TRUE)),"VALID","INVALID_CONTROLLED_INPUT"))</f>
      </c>
      <c r="Y83" s="85" t="str">
        <f>IF(AND(A83="",C83=""),"",IF(X83&lt;&gt;"VALID","Invalid input",IF(P83="None","Not applicable",IF(R83="No","Failed",IF(R83="Yes","Passed","Not tested")))))</f>
      </c>
    </row>
    <row r="84">
      <c r="A84" s="93"/>
      <c r="B84" s="93"/>
      <c r="C84" s="93"/>
      <c r="D84" s="94"/>
      <c r="E84" s="94"/>
      <c r="F84" s="94"/>
      <c r="G84" s="93"/>
      <c r="H84" s="74" t="str">
        <f>IF(OR(A84="",C84=""),"",IF(X84&lt;&gt;"VALID","",IF(OR(N84="Unknown",N84="Not applicable",N84="Excluded with rationale",N84="Invalid"),"",IF(OR(F84=E84,D84&lt;E84,D84&gt;F84),"",IF(G84="Higher is better",(D84-E84)/(F84-E84)*100,IF(G84="Lower is better",(F84-D84)/(F84-E84)*100,""))))))</f>
      </c>
      <c r="I84" s="94"/>
      <c r="J84" s="74" t="str">
        <f>IF(OR(A84="",C84=""),"",IF(X84&lt;&gt;"VALID","",IF(OR(H84="",I84=""),"",H84*I84/100)))</f>
      </c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85" t="str">
        <f>IF(AND(A84="",C84=""),"",IF(AND(OR(G84="Higher is better",G84="Lower is better"),OR(K84="Observed",K84="Inferred",K84="Unresolved"),OR(N84="Complete",N84="Unknown",N84="Not applicable",N84="Excluded with rationale",N84="Invalid"),OR(P84="None",P84="Veto",P84="Floor",P84="Cap"),OR(R84="Yes",R84="No",R84="Not applicable"),OR(S84="None",S84="Open",S84="Resolved"),IF(N84="Complete",AND(ISNUMBER(D84),ISNUMBER(E84),ISNUMBER(F84),F84&gt;E84),TRUE)),"VALID","INVALID_CONTROLLED_INPUT"))</f>
      </c>
      <c r="Y84" s="85" t="str">
        <f>IF(AND(A84="",C84=""),"",IF(X84&lt;&gt;"VALID","Invalid input",IF(P84="None","Not applicable",IF(R84="No","Failed",IF(R84="Yes","Passed","Not tested")))))</f>
      </c>
    </row>
    <row r="85">
      <c r="A85" s="93"/>
      <c r="B85" s="93"/>
      <c r="C85" s="93"/>
      <c r="D85" s="94"/>
      <c r="E85" s="94"/>
      <c r="F85" s="94"/>
      <c r="G85" s="93"/>
      <c r="H85" s="74" t="str">
        <f>IF(OR(A85="",C85=""),"",IF(X85&lt;&gt;"VALID","",IF(OR(N85="Unknown",N85="Not applicable",N85="Excluded with rationale",N85="Invalid"),"",IF(OR(F85=E85,D85&lt;E85,D85&gt;F85),"",IF(G85="Higher is better",(D85-E85)/(F85-E85)*100,IF(G85="Lower is better",(F85-D85)/(F85-E85)*100,""))))))</f>
      </c>
      <c r="I85" s="94"/>
      <c r="J85" s="74" t="str">
        <f>IF(OR(A85="",C85=""),"",IF(X85&lt;&gt;"VALID","",IF(OR(H85="",I85=""),"",H85*I85/100)))</f>
      </c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85" t="str">
        <f>IF(AND(A85="",C85=""),"",IF(AND(OR(G85="Higher is better",G85="Lower is better"),OR(K85="Observed",K85="Inferred",K85="Unresolved"),OR(N85="Complete",N85="Unknown",N85="Not applicable",N85="Excluded with rationale",N85="Invalid"),OR(P85="None",P85="Veto",P85="Floor",P85="Cap"),OR(R85="Yes",R85="No",R85="Not applicable"),OR(S85="None",S85="Open",S85="Resolved"),IF(N85="Complete",AND(ISNUMBER(D85),ISNUMBER(E85),ISNUMBER(F85),F85&gt;E85),TRUE)),"VALID","INVALID_CONTROLLED_INPUT"))</f>
      </c>
      <c r="Y85" s="85" t="str">
        <f>IF(AND(A85="",C85=""),"",IF(X85&lt;&gt;"VALID","Invalid input",IF(P85="None","Not applicable",IF(R85="No","Failed",IF(R85="Yes","Passed","Not tested")))))</f>
      </c>
    </row>
    <row r="86">
      <c r="A86" s="93"/>
      <c r="B86" s="93"/>
      <c r="C86" s="93"/>
      <c r="D86" s="94"/>
      <c r="E86" s="94"/>
      <c r="F86" s="94"/>
      <c r="G86" s="93"/>
      <c r="H86" s="74" t="str">
        <f>IF(OR(A86="",C86=""),"",IF(X86&lt;&gt;"VALID","",IF(OR(N86="Unknown",N86="Not applicable",N86="Excluded with rationale",N86="Invalid"),"",IF(OR(F86=E86,D86&lt;E86,D86&gt;F86),"",IF(G86="Higher is better",(D86-E86)/(F86-E86)*100,IF(G86="Lower is better",(F86-D86)/(F86-E86)*100,""))))))</f>
      </c>
      <c r="I86" s="94"/>
      <c r="J86" s="74" t="str">
        <f>IF(OR(A86="",C86=""),"",IF(X86&lt;&gt;"VALID","",IF(OR(H86="",I86=""),"",H86*I86/100)))</f>
      </c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85" t="str">
        <f>IF(AND(A86="",C86=""),"",IF(AND(OR(G86="Higher is better",G86="Lower is better"),OR(K86="Observed",K86="Inferred",K86="Unresolved"),OR(N86="Complete",N86="Unknown",N86="Not applicable",N86="Excluded with rationale",N86="Invalid"),OR(P86="None",P86="Veto",P86="Floor",P86="Cap"),OR(R86="Yes",R86="No",R86="Not applicable"),OR(S86="None",S86="Open",S86="Resolved"),IF(N86="Complete",AND(ISNUMBER(D86),ISNUMBER(E86),ISNUMBER(F86),F86&gt;E86),TRUE)),"VALID","INVALID_CONTROLLED_INPUT"))</f>
      </c>
      <c r="Y86" s="85" t="str">
        <f>IF(AND(A86="",C86=""),"",IF(X86&lt;&gt;"VALID","Invalid input",IF(P86="None","Not applicable",IF(R86="No","Failed",IF(R86="Yes","Passed","Not tested")))))</f>
      </c>
    </row>
    <row r="87">
      <c r="A87" s="93"/>
      <c r="B87" s="93"/>
      <c r="C87" s="93"/>
      <c r="D87" s="94"/>
      <c r="E87" s="94"/>
      <c r="F87" s="94"/>
      <c r="G87" s="93"/>
      <c r="H87" s="74" t="str">
        <f>IF(OR(A87="",C87=""),"",IF(X87&lt;&gt;"VALID","",IF(OR(N87="Unknown",N87="Not applicable",N87="Excluded with rationale",N87="Invalid"),"",IF(OR(F87=E87,D87&lt;E87,D87&gt;F87),"",IF(G87="Higher is better",(D87-E87)/(F87-E87)*100,IF(G87="Lower is better",(F87-D87)/(F87-E87)*100,""))))))</f>
      </c>
      <c r="I87" s="94"/>
      <c r="J87" s="74" t="str">
        <f>IF(OR(A87="",C87=""),"",IF(X87&lt;&gt;"VALID","",IF(OR(H87="",I87=""),"",H87*I87/100)))</f>
      </c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85" t="str">
        <f>IF(AND(A87="",C87=""),"",IF(AND(OR(G87="Higher is better",G87="Lower is better"),OR(K87="Observed",K87="Inferred",K87="Unresolved"),OR(N87="Complete",N87="Unknown",N87="Not applicable",N87="Excluded with rationale",N87="Invalid"),OR(P87="None",P87="Veto",P87="Floor",P87="Cap"),OR(R87="Yes",R87="No",R87="Not applicable"),OR(S87="None",S87="Open",S87="Resolved"),IF(N87="Complete",AND(ISNUMBER(D87),ISNUMBER(E87),ISNUMBER(F87),F87&gt;E87),TRUE)),"VALID","INVALID_CONTROLLED_INPUT"))</f>
      </c>
      <c r="Y87" s="85" t="str">
        <f>IF(AND(A87="",C87=""),"",IF(X87&lt;&gt;"VALID","Invalid input",IF(P87="None","Not applicable",IF(R87="No","Failed",IF(R87="Yes","Passed","Not tested")))))</f>
      </c>
    </row>
    <row r="88">
      <c r="A88" s="93"/>
      <c r="B88" s="93"/>
      <c r="C88" s="93"/>
      <c r="D88" s="94"/>
      <c r="E88" s="94"/>
      <c r="F88" s="94"/>
      <c r="G88" s="93"/>
      <c r="H88" s="74" t="str">
        <f>IF(OR(A88="",C88=""),"",IF(X88&lt;&gt;"VALID","",IF(OR(N88="Unknown",N88="Not applicable",N88="Excluded with rationale",N88="Invalid"),"",IF(OR(F88=E88,D88&lt;E88,D88&gt;F88),"",IF(G88="Higher is better",(D88-E88)/(F88-E88)*100,IF(G88="Lower is better",(F88-D88)/(F88-E88)*100,""))))))</f>
      </c>
      <c r="I88" s="94"/>
      <c r="J88" s="74" t="str">
        <f>IF(OR(A88="",C88=""),"",IF(X88&lt;&gt;"VALID","",IF(OR(H88="",I88=""),"",H88*I88/100)))</f>
      </c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85" t="str">
        <f>IF(AND(A88="",C88=""),"",IF(AND(OR(G88="Higher is better",G88="Lower is better"),OR(K88="Observed",K88="Inferred",K88="Unresolved"),OR(N88="Complete",N88="Unknown",N88="Not applicable",N88="Excluded with rationale",N88="Invalid"),OR(P88="None",P88="Veto",P88="Floor",P88="Cap"),OR(R88="Yes",R88="No",R88="Not applicable"),OR(S88="None",S88="Open",S88="Resolved"),IF(N88="Complete",AND(ISNUMBER(D88),ISNUMBER(E88),ISNUMBER(F88),F88&gt;E88),TRUE)),"VALID","INVALID_CONTROLLED_INPUT"))</f>
      </c>
      <c r="Y88" s="85" t="str">
        <f>IF(AND(A88="",C88=""),"",IF(X88&lt;&gt;"VALID","Invalid input",IF(P88="None","Not applicable",IF(R88="No","Failed",IF(R88="Yes","Passed","Not tested")))))</f>
      </c>
    </row>
    <row r="89">
      <c r="A89" s="93"/>
      <c r="B89" s="93"/>
      <c r="C89" s="93"/>
      <c r="D89" s="94"/>
      <c r="E89" s="94"/>
      <c r="F89" s="94"/>
      <c r="G89" s="93"/>
      <c r="H89" s="74" t="str">
        <f>IF(OR(A89="",C89=""),"",IF(X89&lt;&gt;"VALID","",IF(OR(N89="Unknown",N89="Not applicable",N89="Excluded with rationale",N89="Invalid"),"",IF(OR(F89=E89,D89&lt;E89,D89&gt;F89),"",IF(G89="Higher is better",(D89-E89)/(F89-E89)*100,IF(G89="Lower is better",(F89-D89)/(F89-E89)*100,""))))))</f>
      </c>
      <c r="I89" s="94"/>
      <c r="J89" s="74" t="str">
        <f>IF(OR(A89="",C89=""),"",IF(X89&lt;&gt;"VALID","",IF(OR(H89="",I89=""),"",H89*I89/100)))</f>
      </c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85" t="str">
        <f>IF(AND(A89="",C89=""),"",IF(AND(OR(G89="Higher is better",G89="Lower is better"),OR(K89="Observed",K89="Inferred",K89="Unresolved"),OR(N89="Complete",N89="Unknown",N89="Not applicable",N89="Excluded with rationale",N89="Invalid"),OR(P89="None",P89="Veto",P89="Floor",P89="Cap"),OR(R89="Yes",R89="No",R89="Not applicable"),OR(S89="None",S89="Open",S89="Resolved"),IF(N89="Complete",AND(ISNUMBER(D89),ISNUMBER(E89),ISNUMBER(F89),F89&gt;E89),TRUE)),"VALID","INVALID_CONTROLLED_INPUT"))</f>
      </c>
      <c r="Y89" s="85" t="str">
        <f>IF(AND(A89="",C89=""),"",IF(X89&lt;&gt;"VALID","Invalid input",IF(P89="None","Not applicable",IF(R89="No","Failed",IF(R89="Yes","Passed","Not tested")))))</f>
      </c>
    </row>
    <row r="90">
      <c r="A90" s="93"/>
      <c r="B90" s="93"/>
      <c r="C90" s="93"/>
      <c r="D90" s="94"/>
      <c r="E90" s="94"/>
      <c r="F90" s="94"/>
      <c r="G90" s="93"/>
      <c r="H90" s="74" t="str">
        <f>IF(OR(A90="",C90=""),"",IF(X90&lt;&gt;"VALID","",IF(OR(N90="Unknown",N90="Not applicable",N90="Excluded with rationale",N90="Invalid"),"",IF(OR(F90=E90,D90&lt;E90,D90&gt;F90),"",IF(G90="Higher is better",(D90-E90)/(F90-E90)*100,IF(G90="Lower is better",(F90-D90)/(F90-E90)*100,""))))))</f>
      </c>
      <c r="I90" s="94"/>
      <c r="J90" s="74" t="str">
        <f>IF(OR(A90="",C90=""),"",IF(X90&lt;&gt;"VALID","",IF(OR(H90="",I90=""),"",H90*I90/100)))</f>
      </c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85" t="str">
        <f>IF(AND(A90="",C90=""),"",IF(AND(OR(G90="Higher is better",G90="Lower is better"),OR(K90="Observed",K90="Inferred",K90="Unresolved"),OR(N90="Complete",N90="Unknown",N90="Not applicable",N90="Excluded with rationale",N90="Invalid"),OR(P90="None",P90="Veto",P90="Floor",P90="Cap"),OR(R90="Yes",R90="No",R90="Not applicable"),OR(S90="None",S90="Open",S90="Resolved"),IF(N90="Complete",AND(ISNUMBER(D90),ISNUMBER(E90),ISNUMBER(F90),F90&gt;E90),TRUE)),"VALID","INVALID_CONTROLLED_INPUT"))</f>
      </c>
      <c r="Y90" s="85" t="str">
        <f>IF(AND(A90="",C90=""),"",IF(X90&lt;&gt;"VALID","Invalid input",IF(P90="None","Not applicable",IF(R90="No","Failed",IF(R90="Yes","Passed","Not tested")))))</f>
      </c>
    </row>
    <row r="91">
      <c r="A91" s="93"/>
      <c r="B91" s="93"/>
      <c r="C91" s="93"/>
      <c r="D91" s="94"/>
      <c r="E91" s="94"/>
      <c r="F91" s="94"/>
      <c r="G91" s="93"/>
      <c r="H91" s="74" t="str">
        <f>IF(OR(A91="",C91=""),"",IF(X91&lt;&gt;"VALID","",IF(OR(N91="Unknown",N91="Not applicable",N91="Excluded with rationale",N91="Invalid"),"",IF(OR(F91=E91,D91&lt;E91,D91&gt;F91),"",IF(G91="Higher is better",(D91-E91)/(F91-E91)*100,IF(G91="Lower is better",(F91-D91)/(F91-E91)*100,""))))))</f>
      </c>
      <c r="I91" s="94"/>
      <c r="J91" s="74" t="str">
        <f>IF(OR(A91="",C91=""),"",IF(X91&lt;&gt;"VALID","",IF(OR(H91="",I91=""),"",H91*I91/100)))</f>
      </c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85" t="str">
        <f>IF(AND(A91="",C91=""),"",IF(AND(OR(G91="Higher is better",G91="Lower is better"),OR(K91="Observed",K91="Inferred",K91="Unresolved"),OR(N91="Complete",N91="Unknown",N91="Not applicable",N91="Excluded with rationale",N91="Invalid"),OR(P91="None",P91="Veto",P91="Floor",P91="Cap"),OR(R91="Yes",R91="No",R91="Not applicable"),OR(S91="None",S91="Open",S91="Resolved"),IF(N91="Complete",AND(ISNUMBER(D91),ISNUMBER(E91),ISNUMBER(F91),F91&gt;E91),TRUE)),"VALID","INVALID_CONTROLLED_INPUT"))</f>
      </c>
      <c r="Y91" s="85" t="str">
        <f>IF(AND(A91="",C91=""),"",IF(X91&lt;&gt;"VALID","Invalid input",IF(P91="None","Not applicable",IF(R91="No","Failed",IF(R91="Yes","Passed","Not tested")))))</f>
      </c>
    </row>
    <row r="92">
      <c r="A92" s="93"/>
      <c r="B92" s="93"/>
      <c r="C92" s="93"/>
      <c r="D92" s="94"/>
      <c r="E92" s="94"/>
      <c r="F92" s="94"/>
      <c r="G92" s="93"/>
      <c r="H92" s="74" t="str">
        <f>IF(OR(A92="",C92=""),"",IF(X92&lt;&gt;"VALID","",IF(OR(N92="Unknown",N92="Not applicable",N92="Excluded with rationale",N92="Invalid"),"",IF(OR(F92=E92,D92&lt;E92,D92&gt;F92),"",IF(G92="Higher is better",(D92-E92)/(F92-E92)*100,IF(G92="Lower is better",(F92-D92)/(F92-E92)*100,""))))))</f>
      </c>
      <c r="I92" s="94"/>
      <c r="J92" s="74" t="str">
        <f>IF(OR(A92="",C92=""),"",IF(X92&lt;&gt;"VALID","",IF(OR(H92="",I92=""),"",H92*I92/100)))</f>
      </c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85" t="str">
        <f>IF(AND(A92="",C92=""),"",IF(AND(OR(G92="Higher is better",G92="Lower is better"),OR(K92="Observed",K92="Inferred",K92="Unresolved"),OR(N92="Complete",N92="Unknown",N92="Not applicable",N92="Excluded with rationale",N92="Invalid"),OR(P92="None",P92="Veto",P92="Floor",P92="Cap"),OR(R92="Yes",R92="No",R92="Not applicable"),OR(S92="None",S92="Open",S92="Resolved"),IF(N92="Complete",AND(ISNUMBER(D92),ISNUMBER(E92),ISNUMBER(F92),F92&gt;E92),TRUE)),"VALID","INVALID_CONTROLLED_INPUT"))</f>
      </c>
      <c r="Y92" s="85" t="str">
        <f>IF(AND(A92="",C92=""),"",IF(X92&lt;&gt;"VALID","Invalid input",IF(P92="None","Not applicable",IF(R92="No","Failed",IF(R92="Yes","Passed","Not tested")))))</f>
      </c>
    </row>
    <row r="93">
      <c r="A93" s="93"/>
      <c r="B93" s="93"/>
      <c r="C93" s="93"/>
      <c r="D93" s="94"/>
      <c r="E93" s="94"/>
      <c r="F93" s="94"/>
      <c r="G93" s="93"/>
      <c r="H93" s="74" t="str">
        <f>IF(OR(A93="",C93=""),"",IF(X93&lt;&gt;"VALID","",IF(OR(N93="Unknown",N93="Not applicable",N93="Excluded with rationale",N93="Invalid"),"",IF(OR(F93=E93,D93&lt;E93,D93&gt;F93),"",IF(G93="Higher is better",(D93-E93)/(F93-E93)*100,IF(G93="Lower is better",(F93-D93)/(F93-E93)*100,""))))))</f>
      </c>
      <c r="I93" s="94"/>
      <c r="J93" s="74" t="str">
        <f>IF(OR(A93="",C93=""),"",IF(X93&lt;&gt;"VALID","",IF(OR(H93="",I93=""),"",H93*I93/100)))</f>
      </c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85" t="str">
        <f>IF(AND(A93="",C93=""),"",IF(AND(OR(G93="Higher is better",G93="Lower is better"),OR(K93="Observed",K93="Inferred",K93="Unresolved"),OR(N93="Complete",N93="Unknown",N93="Not applicable",N93="Excluded with rationale",N93="Invalid"),OR(P93="None",P93="Veto",P93="Floor",P93="Cap"),OR(R93="Yes",R93="No",R93="Not applicable"),OR(S93="None",S93="Open",S93="Resolved"),IF(N93="Complete",AND(ISNUMBER(D93),ISNUMBER(E93),ISNUMBER(F93),F93&gt;E93),TRUE)),"VALID","INVALID_CONTROLLED_INPUT"))</f>
      </c>
      <c r="Y93" s="85" t="str">
        <f>IF(AND(A93="",C93=""),"",IF(X93&lt;&gt;"VALID","Invalid input",IF(P93="None","Not applicable",IF(R93="No","Failed",IF(R93="Yes","Passed","Not tested")))))</f>
      </c>
    </row>
    <row r="94">
      <c r="A94" s="93"/>
      <c r="B94" s="93"/>
      <c r="C94" s="93"/>
      <c r="D94" s="94"/>
      <c r="E94" s="94"/>
      <c r="F94" s="94"/>
      <c r="G94" s="93"/>
      <c r="H94" s="74" t="str">
        <f>IF(OR(A94="",C94=""),"",IF(X94&lt;&gt;"VALID","",IF(OR(N94="Unknown",N94="Not applicable",N94="Excluded with rationale",N94="Invalid"),"",IF(OR(F94=E94,D94&lt;E94,D94&gt;F94),"",IF(G94="Higher is better",(D94-E94)/(F94-E94)*100,IF(G94="Lower is better",(F94-D94)/(F94-E94)*100,""))))))</f>
      </c>
      <c r="I94" s="94"/>
      <c r="J94" s="74" t="str">
        <f>IF(OR(A94="",C94=""),"",IF(X94&lt;&gt;"VALID","",IF(OR(H94="",I94=""),"",H94*I94/100)))</f>
      </c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85" t="str">
        <f>IF(AND(A94="",C94=""),"",IF(AND(OR(G94="Higher is better",G94="Lower is better"),OR(K94="Observed",K94="Inferred",K94="Unresolved"),OR(N94="Complete",N94="Unknown",N94="Not applicable",N94="Excluded with rationale",N94="Invalid"),OR(P94="None",P94="Veto",P94="Floor",P94="Cap"),OR(R94="Yes",R94="No",R94="Not applicable"),OR(S94="None",S94="Open",S94="Resolved"),IF(N94="Complete",AND(ISNUMBER(D94),ISNUMBER(E94),ISNUMBER(F94),F94&gt;E94),TRUE)),"VALID","INVALID_CONTROLLED_INPUT"))</f>
      </c>
      <c r="Y94" s="85" t="str">
        <f>IF(AND(A94="",C94=""),"",IF(X94&lt;&gt;"VALID","Invalid input",IF(P94="None","Not applicable",IF(R94="No","Failed",IF(R94="Yes","Passed","Not tested")))))</f>
      </c>
    </row>
    <row r="95">
      <c r="A95" s="93"/>
      <c r="B95" s="93"/>
      <c r="C95" s="93"/>
      <c r="D95" s="94"/>
      <c r="E95" s="94"/>
      <c r="F95" s="94"/>
      <c r="G95" s="93"/>
      <c r="H95" s="74" t="str">
        <f>IF(OR(A95="",C95=""),"",IF(X95&lt;&gt;"VALID","",IF(OR(N95="Unknown",N95="Not applicable",N95="Excluded with rationale",N95="Invalid"),"",IF(OR(F95=E95,D95&lt;E95,D95&gt;F95),"",IF(G95="Higher is better",(D95-E95)/(F95-E95)*100,IF(G95="Lower is better",(F95-D95)/(F95-E95)*100,""))))))</f>
      </c>
      <c r="I95" s="94"/>
      <c r="J95" s="74" t="str">
        <f>IF(OR(A95="",C95=""),"",IF(X95&lt;&gt;"VALID","",IF(OR(H95="",I95=""),"",H95*I95/100)))</f>
      </c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85" t="str">
        <f>IF(AND(A95="",C95=""),"",IF(AND(OR(G95="Higher is better",G95="Lower is better"),OR(K95="Observed",K95="Inferred",K95="Unresolved"),OR(N95="Complete",N95="Unknown",N95="Not applicable",N95="Excluded with rationale",N95="Invalid"),OR(P95="None",P95="Veto",P95="Floor",P95="Cap"),OR(R95="Yes",R95="No",R95="Not applicable"),OR(S95="None",S95="Open",S95="Resolved"),IF(N95="Complete",AND(ISNUMBER(D95),ISNUMBER(E95),ISNUMBER(F95),F95&gt;E95),TRUE)),"VALID","INVALID_CONTROLLED_INPUT"))</f>
      </c>
      <c r="Y95" s="85" t="str">
        <f>IF(AND(A95="",C95=""),"",IF(X95&lt;&gt;"VALID","Invalid input",IF(P95="None","Not applicable",IF(R95="No","Failed",IF(R95="Yes","Passed","Not tested")))))</f>
      </c>
    </row>
    <row r="96">
      <c r="A96" s="93"/>
      <c r="B96" s="93"/>
      <c r="C96" s="93"/>
      <c r="D96" s="94"/>
      <c r="E96" s="94"/>
      <c r="F96" s="94"/>
      <c r="G96" s="93"/>
      <c r="H96" s="74" t="str">
        <f>IF(OR(A96="",C96=""),"",IF(X96&lt;&gt;"VALID","",IF(OR(N96="Unknown",N96="Not applicable",N96="Excluded with rationale",N96="Invalid"),"",IF(OR(F96=E96,D96&lt;E96,D96&gt;F96),"",IF(G96="Higher is better",(D96-E96)/(F96-E96)*100,IF(G96="Lower is better",(F96-D96)/(F96-E96)*100,""))))))</f>
      </c>
      <c r="I96" s="94"/>
      <c r="J96" s="74" t="str">
        <f>IF(OR(A96="",C96=""),"",IF(X96&lt;&gt;"VALID","",IF(OR(H96="",I96=""),"",H96*I96/100)))</f>
      </c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85" t="str">
        <f>IF(AND(A96="",C96=""),"",IF(AND(OR(G96="Higher is better",G96="Lower is better"),OR(K96="Observed",K96="Inferred",K96="Unresolved"),OR(N96="Complete",N96="Unknown",N96="Not applicable",N96="Excluded with rationale",N96="Invalid"),OR(P96="None",P96="Veto",P96="Floor",P96="Cap"),OR(R96="Yes",R96="No",R96="Not applicable"),OR(S96="None",S96="Open",S96="Resolved"),IF(N96="Complete",AND(ISNUMBER(D96),ISNUMBER(E96),ISNUMBER(F96),F96&gt;E96),TRUE)),"VALID","INVALID_CONTROLLED_INPUT"))</f>
      </c>
      <c r="Y96" s="85" t="str">
        <f>IF(AND(A96="",C96=""),"",IF(X96&lt;&gt;"VALID","Invalid input",IF(P96="None","Not applicable",IF(R96="No","Failed",IF(R96="Yes","Passed","Not tested")))))</f>
      </c>
    </row>
    <row r="97">
      <c r="A97" s="93"/>
      <c r="B97" s="93"/>
      <c r="C97" s="93"/>
      <c r="D97" s="94"/>
      <c r="E97" s="94"/>
      <c r="F97" s="94"/>
      <c r="G97" s="93"/>
      <c r="H97" s="74" t="str">
        <f>IF(OR(A97="",C97=""),"",IF(X97&lt;&gt;"VALID","",IF(OR(N97="Unknown",N97="Not applicable",N97="Excluded with rationale",N97="Invalid"),"",IF(OR(F97=E97,D97&lt;E97,D97&gt;F97),"",IF(G97="Higher is better",(D97-E97)/(F97-E97)*100,IF(G97="Lower is better",(F97-D97)/(F97-E97)*100,""))))))</f>
      </c>
      <c r="I97" s="94"/>
      <c r="J97" s="74" t="str">
        <f>IF(OR(A97="",C97=""),"",IF(X97&lt;&gt;"VALID","",IF(OR(H97="",I97=""),"",H97*I97/100)))</f>
      </c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85" t="str">
        <f>IF(AND(A97="",C97=""),"",IF(AND(OR(G97="Higher is better",G97="Lower is better"),OR(K97="Observed",K97="Inferred",K97="Unresolved"),OR(N97="Complete",N97="Unknown",N97="Not applicable",N97="Excluded with rationale",N97="Invalid"),OR(P97="None",P97="Veto",P97="Floor",P97="Cap"),OR(R97="Yes",R97="No",R97="Not applicable"),OR(S97="None",S97="Open",S97="Resolved"),IF(N97="Complete",AND(ISNUMBER(D97),ISNUMBER(E97),ISNUMBER(F97),F97&gt;E97),TRUE)),"VALID","INVALID_CONTROLLED_INPUT"))</f>
      </c>
      <c r="Y97" s="85" t="str">
        <f>IF(AND(A97="",C97=""),"",IF(X97&lt;&gt;"VALID","Invalid input",IF(P97="None","Not applicable",IF(R97="No","Failed",IF(R97="Yes","Passed","Not tested")))))</f>
      </c>
    </row>
    <row r="98">
      <c r="A98" s="93"/>
      <c r="B98" s="93"/>
      <c r="C98" s="93"/>
      <c r="D98" s="94"/>
      <c r="E98" s="94"/>
      <c r="F98" s="94"/>
      <c r="G98" s="93"/>
      <c r="H98" s="74" t="str">
        <f>IF(OR(A98="",C98=""),"",IF(X98&lt;&gt;"VALID","",IF(OR(N98="Unknown",N98="Not applicable",N98="Excluded with rationale",N98="Invalid"),"",IF(OR(F98=E98,D98&lt;E98,D98&gt;F98),"",IF(G98="Higher is better",(D98-E98)/(F98-E98)*100,IF(G98="Lower is better",(F98-D98)/(F98-E98)*100,""))))))</f>
      </c>
      <c r="I98" s="94"/>
      <c r="J98" s="74" t="str">
        <f>IF(OR(A98="",C98=""),"",IF(X98&lt;&gt;"VALID","",IF(OR(H98="",I98=""),"",H98*I98/100)))</f>
      </c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85" t="str">
        <f>IF(AND(A98="",C98=""),"",IF(AND(OR(G98="Higher is better",G98="Lower is better"),OR(K98="Observed",K98="Inferred",K98="Unresolved"),OR(N98="Complete",N98="Unknown",N98="Not applicable",N98="Excluded with rationale",N98="Invalid"),OR(P98="None",P98="Veto",P98="Floor",P98="Cap"),OR(R98="Yes",R98="No",R98="Not applicable"),OR(S98="None",S98="Open",S98="Resolved"),IF(N98="Complete",AND(ISNUMBER(D98),ISNUMBER(E98),ISNUMBER(F98),F98&gt;E98),TRUE)),"VALID","INVALID_CONTROLLED_INPUT"))</f>
      </c>
      <c r="Y98" s="85" t="str">
        <f>IF(AND(A98="",C98=""),"",IF(X98&lt;&gt;"VALID","Invalid input",IF(P98="None","Not applicable",IF(R98="No","Failed",IF(R98="Yes","Passed","Not tested")))))</f>
      </c>
    </row>
    <row r="99">
      <c r="A99" s="93"/>
      <c r="B99" s="93"/>
      <c r="C99" s="93"/>
      <c r="D99" s="94"/>
      <c r="E99" s="94"/>
      <c r="F99" s="94"/>
      <c r="G99" s="93"/>
      <c r="H99" s="74" t="str">
        <f>IF(OR(A99="",C99=""),"",IF(X99&lt;&gt;"VALID","",IF(OR(N99="Unknown",N99="Not applicable",N99="Excluded with rationale",N99="Invalid"),"",IF(OR(F99=E99,D99&lt;E99,D99&gt;F99),"",IF(G99="Higher is better",(D99-E99)/(F99-E99)*100,IF(G99="Lower is better",(F99-D99)/(F99-E99)*100,""))))))</f>
      </c>
      <c r="I99" s="94"/>
      <c r="J99" s="74" t="str">
        <f>IF(OR(A99="",C99=""),"",IF(X99&lt;&gt;"VALID","",IF(OR(H99="",I99=""),"",H99*I99/100)))</f>
      </c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85" t="str">
        <f>IF(AND(A99="",C99=""),"",IF(AND(OR(G99="Higher is better",G99="Lower is better"),OR(K99="Observed",K99="Inferred",K99="Unresolved"),OR(N99="Complete",N99="Unknown",N99="Not applicable",N99="Excluded with rationale",N99="Invalid"),OR(P99="None",P99="Veto",P99="Floor",P99="Cap"),OR(R99="Yes",R99="No",R99="Not applicable"),OR(S99="None",S99="Open",S99="Resolved"),IF(N99="Complete",AND(ISNUMBER(D99),ISNUMBER(E99),ISNUMBER(F99),F99&gt;E99),TRUE)),"VALID","INVALID_CONTROLLED_INPUT"))</f>
      </c>
      <c r="Y99" s="85" t="str">
        <f>IF(AND(A99="",C99=""),"",IF(X99&lt;&gt;"VALID","Invalid input",IF(P99="None","Not applicable",IF(R99="No","Failed",IF(R99="Yes","Passed","Not tested")))))</f>
      </c>
    </row>
    <row r="100">
      <c r="A100" s="93"/>
      <c r="B100" s="93"/>
      <c r="C100" s="93"/>
      <c r="D100" s="94"/>
      <c r="E100" s="94"/>
      <c r="F100" s="94"/>
      <c r="G100" s="93"/>
      <c r="H100" s="74" t="str">
        <f>IF(OR(A100="",C100=""),"",IF(X100&lt;&gt;"VALID","",IF(OR(N100="Unknown",N100="Not applicable",N100="Excluded with rationale",N100="Invalid"),"",IF(OR(F100=E100,D100&lt;E100,D100&gt;F100),"",IF(G100="Higher is better",(D100-E100)/(F100-E100)*100,IF(G100="Lower is better",(F100-D100)/(F100-E100)*100,""))))))</f>
      </c>
      <c r="I100" s="94"/>
      <c r="J100" s="74" t="str">
        <f>IF(OR(A100="",C100=""),"",IF(X100&lt;&gt;"VALID","",IF(OR(H100="",I100=""),"",H100*I100/100)))</f>
      </c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85" t="str">
        <f>IF(AND(A100="",C100=""),"",IF(AND(OR(G100="Higher is better",G100="Lower is better"),OR(K100="Observed",K100="Inferred",K100="Unresolved"),OR(N100="Complete",N100="Unknown",N100="Not applicable",N100="Excluded with rationale",N100="Invalid"),OR(P100="None",P100="Veto",P100="Floor",P100="Cap"),OR(R100="Yes",R100="No",R100="Not applicable"),OR(S100="None",S100="Open",S100="Resolved"),IF(N100="Complete",AND(ISNUMBER(D100),ISNUMBER(E100),ISNUMBER(F100),F100&gt;E100),TRUE)),"VALID","INVALID_CONTROLLED_INPUT"))</f>
      </c>
      <c r="Y100" s="85" t="str">
        <f>IF(AND(A100="",C100=""),"",IF(X100&lt;&gt;"VALID","Invalid input",IF(P100="None","Not applicable",IF(R100="No","Failed",IF(R100="Yes","Passed","Not tested")))))</f>
      </c>
    </row>
    <row r="101">
      <c r="A101" s="93"/>
      <c r="B101" s="93"/>
      <c r="C101" s="93"/>
      <c r="D101" s="94"/>
      <c r="E101" s="94"/>
      <c r="F101" s="94"/>
      <c r="G101" s="93"/>
      <c r="H101" s="74" t="str">
        <f>IF(OR(A101="",C101=""),"",IF(X101&lt;&gt;"VALID","",IF(OR(N101="Unknown",N101="Not applicable",N101="Excluded with rationale",N101="Invalid"),"",IF(OR(F101=E101,D101&lt;E101,D101&gt;F101),"",IF(G101="Higher is better",(D101-E101)/(F101-E101)*100,IF(G101="Lower is better",(F101-D101)/(F101-E101)*100,""))))))</f>
      </c>
      <c r="I101" s="94"/>
      <c r="J101" s="74" t="str">
        <f>IF(OR(A101="",C101=""),"",IF(X101&lt;&gt;"VALID","",IF(OR(H101="",I101=""),"",H101*I101/100)))</f>
      </c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85" t="str">
        <f>IF(AND(A101="",C101=""),"",IF(AND(OR(G101="Higher is better",G101="Lower is better"),OR(K101="Observed",K101="Inferred",K101="Unresolved"),OR(N101="Complete",N101="Unknown",N101="Not applicable",N101="Excluded with rationale",N101="Invalid"),OR(P101="None",P101="Veto",P101="Floor",P101="Cap"),OR(R101="Yes",R101="No",R101="Not applicable"),OR(S101="None",S101="Open",S101="Resolved"),IF(N101="Complete",AND(ISNUMBER(D101),ISNUMBER(E101),ISNUMBER(F101),F101&gt;E101),TRUE)),"VALID","INVALID_CONTROLLED_INPUT"))</f>
      </c>
      <c r="Y101" s="85" t="str">
        <f>IF(AND(A101="",C101=""),"",IF(X101&lt;&gt;"VALID","Invalid input",IF(P101="None","Not applicable",IF(R101="No","Failed",IF(R101="Yes","Passed","Not tested")))))</f>
      </c>
    </row>
    <row r="102">
      <c r="A102" s="93"/>
      <c r="B102" s="93"/>
      <c r="C102" s="93"/>
      <c r="D102" s="94"/>
      <c r="E102" s="94"/>
      <c r="F102" s="94"/>
      <c r="G102" s="93"/>
      <c r="H102" s="74" t="str">
        <f>IF(OR(A102="",C102=""),"",IF(X102&lt;&gt;"VALID","",IF(OR(N102="Unknown",N102="Not applicable",N102="Excluded with rationale",N102="Invalid"),"",IF(OR(F102=E102,D102&lt;E102,D102&gt;F102),"",IF(G102="Higher is better",(D102-E102)/(F102-E102)*100,IF(G102="Lower is better",(F102-D102)/(F102-E102)*100,""))))))</f>
      </c>
      <c r="I102" s="94"/>
      <c r="J102" s="74" t="str">
        <f>IF(OR(A102="",C102=""),"",IF(X102&lt;&gt;"VALID","",IF(OR(H102="",I102=""),"",H102*I102/100)))</f>
      </c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85" t="str">
        <f>IF(AND(A102="",C102=""),"",IF(AND(OR(G102="Higher is better",G102="Lower is better"),OR(K102="Observed",K102="Inferred",K102="Unresolved"),OR(N102="Complete",N102="Unknown",N102="Not applicable",N102="Excluded with rationale",N102="Invalid"),OR(P102="None",P102="Veto",P102="Floor",P102="Cap"),OR(R102="Yes",R102="No",R102="Not applicable"),OR(S102="None",S102="Open",S102="Resolved"),IF(N102="Complete",AND(ISNUMBER(D102),ISNUMBER(E102),ISNUMBER(F102),F102&gt;E102),TRUE)),"VALID","INVALID_CONTROLLED_INPUT"))</f>
      </c>
      <c r="Y102" s="85" t="str">
        <f>IF(AND(A102="",C102=""),"",IF(X102&lt;&gt;"VALID","Invalid input",IF(P102="None","Not applicable",IF(R102="No","Failed",IF(R102="Yes","Passed","Not tested")))))</f>
      </c>
    </row>
    <row r="103">
      <c r="A103" s="93"/>
      <c r="B103" s="93"/>
      <c r="C103" s="93"/>
      <c r="D103" s="94"/>
      <c r="E103" s="94"/>
      <c r="F103" s="94"/>
      <c r="G103" s="93"/>
      <c r="H103" s="74" t="str">
        <f>IF(OR(A103="",C103=""),"",IF(X103&lt;&gt;"VALID","",IF(OR(N103="Unknown",N103="Not applicable",N103="Excluded with rationale",N103="Invalid"),"",IF(OR(F103=E103,D103&lt;E103,D103&gt;F103),"",IF(G103="Higher is better",(D103-E103)/(F103-E103)*100,IF(G103="Lower is better",(F103-D103)/(F103-E103)*100,""))))))</f>
      </c>
      <c r="I103" s="94"/>
      <c r="J103" s="74" t="str">
        <f>IF(OR(A103="",C103=""),"",IF(X103&lt;&gt;"VALID","",IF(OR(H103="",I103=""),"",H103*I103/100)))</f>
      </c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85" t="str">
        <f>IF(AND(A103="",C103=""),"",IF(AND(OR(G103="Higher is better",G103="Lower is better"),OR(K103="Observed",K103="Inferred",K103="Unresolved"),OR(N103="Complete",N103="Unknown",N103="Not applicable",N103="Excluded with rationale",N103="Invalid"),OR(P103="None",P103="Veto",P103="Floor",P103="Cap"),OR(R103="Yes",R103="No",R103="Not applicable"),OR(S103="None",S103="Open",S103="Resolved"),IF(N103="Complete",AND(ISNUMBER(D103),ISNUMBER(E103),ISNUMBER(F103),F103&gt;E103),TRUE)),"VALID","INVALID_CONTROLLED_INPUT"))</f>
      </c>
      <c r="Y103" s="85" t="str">
        <f>IF(AND(A103="",C103=""),"",IF(X103&lt;&gt;"VALID","Invalid input",IF(P103="None","Not applicable",IF(R103="No","Failed",IF(R103="Yes","Passed","Not tested")))))</f>
      </c>
    </row>
    <row r="104">
      <c r="A104" s="93"/>
      <c r="B104" s="93"/>
      <c r="C104" s="93"/>
      <c r="D104" s="94"/>
      <c r="E104" s="94"/>
      <c r="F104" s="94"/>
      <c r="G104" s="93"/>
      <c r="H104" s="74" t="str">
        <f>IF(OR(A104="",C104=""),"",IF(X104&lt;&gt;"VALID","",IF(OR(N104="Unknown",N104="Not applicable",N104="Excluded with rationale",N104="Invalid"),"",IF(OR(F104=E104,D104&lt;E104,D104&gt;F104),"",IF(G104="Higher is better",(D104-E104)/(F104-E104)*100,IF(G104="Lower is better",(F104-D104)/(F104-E104)*100,""))))))</f>
      </c>
      <c r="I104" s="94"/>
      <c r="J104" s="74" t="str">
        <f>IF(OR(A104="",C104=""),"",IF(X104&lt;&gt;"VALID","",IF(OR(H104="",I104=""),"",H104*I104/100)))</f>
      </c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85" t="str">
        <f>IF(AND(A104="",C104=""),"",IF(AND(OR(G104="Higher is better",G104="Lower is better"),OR(K104="Observed",K104="Inferred",K104="Unresolved"),OR(N104="Complete",N104="Unknown",N104="Not applicable",N104="Excluded with rationale",N104="Invalid"),OR(P104="None",P104="Veto",P104="Floor",P104="Cap"),OR(R104="Yes",R104="No",R104="Not applicable"),OR(S104="None",S104="Open",S104="Resolved"),IF(N104="Complete",AND(ISNUMBER(D104),ISNUMBER(E104),ISNUMBER(F104),F104&gt;E104),TRUE)),"VALID","INVALID_CONTROLLED_INPUT"))</f>
      </c>
      <c r="Y104" s="85" t="str">
        <f>IF(AND(A104="",C104=""),"",IF(X104&lt;&gt;"VALID","Invalid input",IF(P104="None","Not applicable",IF(R104="No","Failed",IF(R104="Yes","Passed","Not tested")))))</f>
      </c>
    </row>
    <row r="105">
      <c r="A105" s="93"/>
      <c r="B105" s="93"/>
      <c r="C105" s="93"/>
      <c r="D105" s="94"/>
      <c r="E105" s="94"/>
      <c r="F105" s="94"/>
      <c r="G105" s="93"/>
      <c r="H105" s="74" t="str">
        <f>IF(OR(A105="",C105=""),"",IF(X105&lt;&gt;"VALID","",IF(OR(N105="Unknown",N105="Not applicable",N105="Excluded with rationale",N105="Invalid"),"",IF(OR(F105=E105,D105&lt;E105,D105&gt;F105),"",IF(G105="Higher is better",(D105-E105)/(F105-E105)*100,IF(G105="Lower is better",(F105-D105)/(F105-E105)*100,""))))))</f>
      </c>
      <c r="I105" s="94"/>
      <c r="J105" s="74" t="str">
        <f>IF(OR(A105="",C105=""),"",IF(X105&lt;&gt;"VALID","",IF(OR(H105="",I105=""),"",H105*I105/100)))</f>
      </c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85" t="str">
        <f>IF(AND(A105="",C105=""),"",IF(AND(OR(G105="Higher is better",G105="Lower is better"),OR(K105="Observed",K105="Inferred",K105="Unresolved"),OR(N105="Complete",N105="Unknown",N105="Not applicable",N105="Excluded with rationale",N105="Invalid"),OR(P105="None",P105="Veto",P105="Floor",P105="Cap"),OR(R105="Yes",R105="No",R105="Not applicable"),OR(S105="None",S105="Open",S105="Resolved"),IF(N105="Complete",AND(ISNUMBER(D105),ISNUMBER(E105),ISNUMBER(F105),F105&gt;E105),TRUE)),"VALID","INVALID_CONTROLLED_INPUT"))</f>
      </c>
      <c r="Y105" s="85" t="str">
        <f>IF(AND(A105="",C105=""),"",IF(X105&lt;&gt;"VALID","Invalid input",IF(P105="None","Not applicable",IF(R105="No","Failed",IF(R105="Yes","Passed","Not tested")))))</f>
      </c>
    </row>
    <row r="106">
      <c r="A106" s="93"/>
      <c r="B106" s="93"/>
      <c r="C106" s="93"/>
      <c r="D106" s="94"/>
      <c r="E106" s="94"/>
      <c r="F106" s="94"/>
      <c r="G106" s="93"/>
      <c r="H106" s="74" t="str">
        <f>IF(OR(A106="",C106=""),"",IF(X106&lt;&gt;"VALID","",IF(OR(N106="Unknown",N106="Not applicable",N106="Excluded with rationale",N106="Invalid"),"",IF(OR(F106=E106,D106&lt;E106,D106&gt;F106),"",IF(G106="Higher is better",(D106-E106)/(F106-E106)*100,IF(G106="Lower is better",(F106-D106)/(F106-E106)*100,""))))))</f>
      </c>
      <c r="I106" s="94"/>
      <c r="J106" s="74" t="str">
        <f>IF(OR(A106="",C106=""),"",IF(X106&lt;&gt;"VALID","",IF(OR(H106="",I106=""),"",H106*I106/100)))</f>
      </c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85" t="str">
        <f>IF(AND(A106="",C106=""),"",IF(AND(OR(G106="Higher is better",G106="Lower is better"),OR(K106="Observed",K106="Inferred",K106="Unresolved"),OR(N106="Complete",N106="Unknown",N106="Not applicable",N106="Excluded with rationale",N106="Invalid"),OR(P106="None",P106="Veto",P106="Floor",P106="Cap"),OR(R106="Yes",R106="No",R106="Not applicable"),OR(S106="None",S106="Open",S106="Resolved"),IF(N106="Complete",AND(ISNUMBER(D106),ISNUMBER(E106),ISNUMBER(F106),F106&gt;E106),TRUE)),"VALID","INVALID_CONTROLLED_INPUT"))</f>
      </c>
      <c r="Y106" s="85" t="str">
        <f>IF(AND(A106="",C106=""),"",IF(X106&lt;&gt;"VALID","Invalid input",IF(P106="None","Not applicable",IF(R106="No","Failed",IF(R106="Yes","Passed","Not tested")))))</f>
      </c>
    </row>
    <row r="107">
      <c r="A107" s="93"/>
      <c r="B107" s="93"/>
      <c r="C107" s="93"/>
      <c r="D107" s="94"/>
      <c r="E107" s="94"/>
      <c r="F107" s="94"/>
      <c r="G107" s="93"/>
      <c r="H107" s="74" t="str">
        <f>IF(OR(A107="",C107=""),"",IF(X107&lt;&gt;"VALID","",IF(OR(N107="Unknown",N107="Not applicable",N107="Excluded with rationale",N107="Invalid"),"",IF(OR(F107=E107,D107&lt;E107,D107&gt;F107),"",IF(G107="Higher is better",(D107-E107)/(F107-E107)*100,IF(G107="Lower is better",(F107-D107)/(F107-E107)*100,""))))))</f>
      </c>
      <c r="I107" s="94"/>
      <c r="J107" s="74" t="str">
        <f>IF(OR(A107="",C107=""),"",IF(X107&lt;&gt;"VALID","",IF(OR(H107="",I107=""),"",H107*I107/100)))</f>
      </c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85" t="str">
        <f>IF(AND(A107="",C107=""),"",IF(AND(OR(G107="Higher is better",G107="Lower is better"),OR(K107="Observed",K107="Inferred",K107="Unresolved"),OR(N107="Complete",N107="Unknown",N107="Not applicable",N107="Excluded with rationale",N107="Invalid"),OR(P107="None",P107="Veto",P107="Floor",P107="Cap"),OR(R107="Yes",R107="No",R107="Not applicable"),OR(S107="None",S107="Open",S107="Resolved"),IF(N107="Complete",AND(ISNUMBER(D107),ISNUMBER(E107),ISNUMBER(F107),F107&gt;E107),TRUE)),"VALID","INVALID_CONTROLLED_INPUT"))</f>
      </c>
      <c r="Y107" s="85" t="str">
        <f>IF(AND(A107="",C107=""),"",IF(X107&lt;&gt;"VALID","Invalid input",IF(P107="None","Not applicable",IF(R107="No","Failed",IF(R107="Yes","Passed","Not tested")))))</f>
      </c>
    </row>
    <row r="108">
      <c r="A108" s="93"/>
      <c r="B108" s="93"/>
      <c r="C108" s="93"/>
      <c r="D108" s="94"/>
      <c r="E108" s="94"/>
      <c r="F108" s="94"/>
      <c r="G108" s="93"/>
      <c r="H108" s="74" t="str">
        <f>IF(OR(A108="",C108=""),"",IF(X108&lt;&gt;"VALID","",IF(OR(N108="Unknown",N108="Not applicable",N108="Excluded with rationale",N108="Invalid"),"",IF(OR(F108=E108,D108&lt;E108,D108&gt;F108),"",IF(G108="Higher is better",(D108-E108)/(F108-E108)*100,IF(G108="Lower is better",(F108-D108)/(F108-E108)*100,""))))))</f>
      </c>
      <c r="I108" s="94"/>
      <c r="J108" s="74" t="str">
        <f>IF(OR(A108="",C108=""),"",IF(X108&lt;&gt;"VALID","",IF(OR(H108="",I108=""),"",H108*I108/100)))</f>
      </c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85" t="str">
        <f>IF(AND(A108="",C108=""),"",IF(AND(OR(G108="Higher is better",G108="Lower is better"),OR(K108="Observed",K108="Inferred",K108="Unresolved"),OR(N108="Complete",N108="Unknown",N108="Not applicable",N108="Excluded with rationale",N108="Invalid"),OR(P108="None",P108="Veto",P108="Floor",P108="Cap"),OR(R108="Yes",R108="No",R108="Not applicable"),OR(S108="None",S108="Open",S108="Resolved"),IF(N108="Complete",AND(ISNUMBER(D108),ISNUMBER(E108),ISNUMBER(F108),F108&gt;E108),TRUE)),"VALID","INVALID_CONTROLLED_INPUT"))</f>
      </c>
      <c r="Y108" s="85" t="str">
        <f>IF(AND(A108="",C108=""),"",IF(X108&lt;&gt;"VALID","Invalid input",IF(P108="None","Not applicable",IF(R108="No","Failed",IF(R108="Yes","Passed","Not tested")))))</f>
      </c>
    </row>
    <row r="109">
      <c r="A109" s="93"/>
      <c r="B109" s="93"/>
      <c r="C109" s="93"/>
      <c r="D109" s="94"/>
      <c r="E109" s="94"/>
      <c r="F109" s="94"/>
      <c r="G109" s="93"/>
      <c r="H109" s="74" t="str">
        <f>IF(OR(A109="",C109=""),"",IF(X109&lt;&gt;"VALID","",IF(OR(N109="Unknown",N109="Not applicable",N109="Excluded with rationale",N109="Invalid"),"",IF(OR(F109=E109,D109&lt;E109,D109&gt;F109),"",IF(G109="Higher is better",(D109-E109)/(F109-E109)*100,IF(G109="Lower is better",(F109-D109)/(F109-E109)*100,""))))))</f>
      </c>
      <c r="I109" s="94"/>
      <c r="J109" s="74" t="str">
        <f>IF(OR(A109="",C109=""),"",IF(X109&lt;&gt;"VALID","",IF(OR(H109="",I109=""),"",H109*I109/100)))</f>
      </c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85" t="str">
        <f>IF(AND(A109="",C109=""),"",IF(AND(OR(G109="Higher is better",G109="Lower is better"),OR(K109="Observed",K109="Inferred",K109="Unresolved"),OR(N109="Complete",N109="Unknown",N109="Not applicable",N109="Excluded with rationale",N109="Invalid"),OR(P109="None",P109="Veto",P109="Floor",P109="Cap"),OR(R109="Yes",R109="No",R109="Not applicable"),OR(S109="None",S109="Open",S109="Resolved"),IF(N109="Complete",AND(ISNUMBER(D109),ISNUMBER(E109),ISNUMBER(F109),F109&gt;E109),TRUE)),"VALID","INVALID_CONTROLLED_INPUT"))</f>
      </c>
      <c r="Y109" s="85" t="str">
        <f>IF(AND(A109="",C109=""),"",IF(X109&lt;&gt;"VALID","Invalid input",IF(P109="None","Not applicable",IF(R109="No","Failed",IF(R109="Yes","Passed","Not tested")))))</f>
      </c>
    </row>
    <row r="110">
      <c r="A110" s="93"/>
      <c r="B110" s="93"/>
      <c r="C110" s="93"/>
      <c r="D110" s="94"/>
      <c r="E110" s="94"/>
      <c r="F110" s="94"/>
      <c r="G110" s="93"/>
      <c r="H110" s="74" t="str">
        <f>IF(OR(A110="",C110=""),"",IF(X110&lt;&gt;"VALID","",IF(OR(N110="Unknown",N110="Not applicable",N110="Excluded with rationale",N110="Invalid"),"",IF(OR(F110=E110,D110&lt;E110,D110&gt;F110),"",IF(G110="Higher is better",(D110-E110)/(F110-E110)*100,IF(G110="Lower is better",(F110-D110)/(F110-E110)*100,""))))))</f>
      </c>
      <c r="I110" s="94"/>
      <c r="J110" s="74" t="str">
        <f>IF(OR(A110="",C110=""),"",IF(X110&lt;&gt;"VALID","",IF(OR(H110="",I110=""),"",H110*I110/100)))</f>
      </c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85" t="str">
        <f>IF(AND(A110="",C110=""),"",IF(AND(OR(G110="Higher is better",G110="Lower is better"),OR(K110="Observed",K110="Inferred",K110="Unresolved"),OR(N110="Complete",N110="Unknown",N110="Not applicable",N110="Excluded with rationale",N110="Invalid"),OR(P110="None",P110="Veto",P110="Floor",P110="Cap"),OR(R110="Yes",R110="No",R110="Not applicable"),OR(S110="None",S110="Open",S110="Resolved"),IF(N110="Complete",AND(ISNUMBER(D110),ISNUMBER(E110),ISNUMBER(F110),F110&gt;E110),TRUE)),"VALID","INVALID_CONTROLLED_INPUT"))</f>
      </c>
      <c r="Y110" s="85" t="str">
        <f>IF(AND(A110="",C110=""),"",IF(X110&lt;&gt;"VALID","Invalid input",IF(P110="None","Not applicable",IF(R110="No","Failed",IF(R110="Yes","Passed","Not tested")))))</f>
      </c>
    </row>
    <row r="111">
      <c r="A111" s="93"/>
      <c r="B111" s="93"/>
      <c r="C111" s="93"/>
      <c r="D111" s="94"/>
      <c r="E111" s="94"/>
      <c r="F111" s="94"/>
      <c r="G111" s="93"/>
      <c r="H111" s="74" t="str">
        <f>IF(OR(A111="",C111=""),"",IF(X111&lt;&gt;"VALID","",IF(OR(N111="Unknown",N111="Not applicable",N111="Excluded with rationale",N111="Invalid"),"",IF(OR(F111=E111,D111&lt;E111,D111&gt;F111),"",IF(G111="Higher is better",(D111-E111)/(F111-E111)*100,IF(G111="Lower is better",(F111-D111)/(F111-E111)*100,""))))))</f>
      </c>
      <c r="I111" s="94"/>
      <c r="J111" s="74" t="str">
        <f>IF(OR(A111="",C111=""),"",IF(X111&lt;&gt;"VALID","",IF(OR(H111="",I111=""),"",H111*I111/100)))</f>
      </c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85" t="str">
        <f>IF(AND(A111="",C111=""),"",IF(AND(OR(G111="Higher is better",G111="Lower is better"),OR(K111="Observed",K111="Inferred",K111="Unresolved"),OR(N111="Complete",N111="Unknown",N111="Not applicable",N111="Excluded with rationale",N111="Invalid"),OR(P111="None",P111="Veto",P111="Floor",P111="Cap"),OR(R111="Yes",R111="No",R111="Not applicable"),OR(S111="None",S111="Open",S111="Resolved"),IF(N111="Complete",AND(ISNUMBER(D111),ISNUMBER(E111),ISNUMBER(F111),F111&gt;E111),TRUE)),"VALID","INVALID_CONTROLLED_INPUT"))</f>
      </c>
      <c r="Y111" s="85" t="str">
        <f>IF(AND(A111="",C111=""),"",IF(X111&lt;&gt;"VALID","Invalid input",IF(P111="None","Not applicable",IF(R111="No","Failed",IF(R111="Yes","Passed","Not tested")))))</f>
      </c>
    </row>
    <row r="112">
      <c r="A112" s="93"/>
      <c r="B112" s="93"/>
      <c r="C112" s="93"/>
      <c r="D112" s="94"/>
      <c r="E112" s="94"/>
      <c r="F112" s="94"/>
      <c r="G112" s="93"/>
      <c r="H112" s="74" t="str">
        <f>IF(OR(A112="",C112=""),"",IF(X112&lt;&gt;"VALID","",IF(OR(N112="Unknown",N112="Not applicable",N112="Excluded with rationale",N112="Invalid"),"",IF(OR(F112=E112,D112&lt;E112,D112&gt;F112),"",IF(G112="Higher is better",(D112-E112)/(F112-E112)*100,IF(G112="Lower is better",(F112-D112)/(F112-E112)*100,""))))))</f>
      </c>
      <c r="I112" s="94"/>
      <c r="J112" s="74" t="str">
        <f>IF(OR(A112="",C112=""),"",IF(X112&lt;&gt;"VALID","",IF(OR(H112="",I112=""),"",H112*I112/100)))</f>
      </c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85" t="str">
        <f>IF(AND(A112="",C112=""),"",IF(AND(OR(G112="Higher is better",G112="Lower is better"),OR(K112="Observed",K112="Inferred",K112="Unresolved"),OR(N112="Complete",N112="Unknown",N112="Not applicable",N112="Excluded with rationale",N112="Invalid"),OR(P112="None",P112="Veto",P112="Floor",P112="Cap"),OR(R112="Yes",R112="No",R112="Not applicable"),OR(S112="None",S112="Open",S112="Resolved"),IF(N112="Complete",AND(ISNUMBER(D112),ISNUMBER(E112),ISNUMBER(F112),F112&gt;E112),TRUE)),"VALID","INVALID_CONTROLLED_INPUT"))</f>
      </c>
      <c r="Y112" s="85" t="str">
        <f>IF(AND(A112="",C112=""),"",IF(X112&lt;&gt;"VALID","Invalid input",IF(P112="None","Not applicable",IF(R112="No","Failed",IF(R112="Yes","Passed","Not tested")))))</f>
      </c>
    </row>
    <row r="113">
      <c r="A113" s="93"/>
      <c r="B113" s="93"/>
      <c r="C113" s="93"/>
      <c r="D113" s="94"/>
      <c r="E113" s="94"/>
      <c r="F113" s="94"/>
      <c r="G113" s="93"/>
      <c r="H113" s="74" t="str">
        <f>IF(OR(A113="",C113=""),"",IF(X113&lt;&gt;"VALID","",IF(OR(N113="Unknown",N113="Not applicable",N113="Excluded with rationale",N113="Invalid"),"",IF(OR(F113=E113,D113&lt;E113,D113&gt;F113),"",IF(G113="Higher is better",(D113-E113)/(F113-E113)*100,IF(G113="Lower is better",(F113-D113)/(F113-E113)*100,""))))))</f>
      </c>
      <c r="I113" s="94"/>
      <c r="J113" s="74" t="str">
        <f>IF(OR(A113="",C113=""),"",IF(X113&lt;&gt;"VALID","",IF(OR(H113="",I113=""),"",H113*I113/100)))</f>
      </c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85" t="str">
        <f>IF(AND(A113="",C113=""),"",IF(AND(OR(G113="Higher is better",G113="Lower is better"),OR(K113="Observed",K113="Inferred",K113="Unresolved"),OR(N113="Complete",N113="Unknown",N113="Not applicable",N113="Excluded with rationale",N113="Invalid"),OR(P113="None",P113="Veto",P113="Floor",P113="Cap"),OR(R113="Yes",R113="No",R113="Not applicable"),OR(S113="None",S113="Open",S113="Resolved"),IF(N113="Complete",AND(ISNUMBER(D113),ISNUMBER(E113),ISNUMBER(F113),F113&gt;E113),TRUE)),"VALID","INVALID_CONTROLLED_INPUT"))</f>
      </c>
      <c r="Y113" s="85" t="str">
        <f>IF(AND(A113="",C113=""),"",IF(X113&lt;&gt;"VALID","Invalid input",IF(P113="None","Not applicable",IF(R113="No","Failed",IF(R113="Yes","Passed","Not tested")))))</f>
      </c>
    </row>
    <row r="114">
      <c r="A114" s="93"/>
      <c r="B114" s="93"/>
      <c r="C114" s="93"/>
      <c r="D114" s="94"/>
      <c r="E114" s="94"/>
      <c r="F114" s="94"/>
      <c r="G114" s="93"/>
      <c r="H114" s="74" t="str">
        <f>IF(OR(A114="",C114=""),"",IF(X114&lt;&gt;"VALID","",IF(OR(N114="Unknown",N114="Not applicable",N114="Excluded with rationale",N114="Invalid"),"",IF(OR(F114=E114,D114&lt;E114,D114&gt;F114),"",IF(G114="Higher is better",(D114-E114)/(F114-E114)*100,IF(G114="Lower is better",(F114-D114)/(F114-E114)*100,""))))))</f>
      </c>
      <c r="I114" s="94"/>
      <c r="J114" s="74" t="str">
        <f>IF(OR(A114="",C114=""),"",IF(X114&lt;&gt;"VALID","",IF(OR(H114="",I114=""),"",H114*I114/100)))</f>
      </c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85" t="str">
        <f>IF(AND(A114="",C114=""),"",IF(AND(OR(G114="Higher is better",G114="Lower is better"),OR(K114="Observed",K114="Inferred",K114="Unresolved"),OR(N114="Complete",N114="Unknown",N114="Not applicable",N114="Excluded with rationale",N114="Invalid"),OR(P114="None",P114="Veto",P114="Floor",P114="Cap"),OR(R114="Yes",R114="No",R114="Not applicable"),OR(S114="None",S114="Open",S114="Resolved"),IF(N114="Complete",AND(ISNUMBER(D114),ISNUMBER(E114),ISNUMBER(F114),F114&gt;E114),TRUE)),"VALID","INVALID_CONTROLLED_INPUT"))</f>
      </c>
      <c r="Y114" s="85" t="str">
        <f>IF(AND(A114="",C114=""),"",IF(X114&lt;&gt;"VALID","Invalid input",IF(P114="None","Not applicable",IF(R114="No","Failed",IF(R114="Yes","Passed","Not tested")))))</f>
      </c>
    </row>
    <row r="115">
      <c r="A115" s="93"/>
      <c r="B115" s="93"/>
      <c r="C115" s="93"/>
      <c r="D115" s="94"/>
      <c r="E115" s="94"/>
      <c r="F115" s="94"/>
      <c r="G115" s="93"/>
      <c r="H115" s="74" t="str">
        <f>IF(OR(A115="",C115=""),"",IF(X115&lt;&gt;"VALID","",IF(OR(N115="Unknown",N115="Not applicable",N115="Excluded with rationale",N115="Invalid"),"",IF(OR(F115=E115,D115&lt;E115,D115&gt;F115),"",IF(G115="Higher is better",(D115-E115)/(F115-E115)*100,IF(G115="Lower is better",(F115-D115)/(F115-E115)*100,""))))))</f>
      </c>
      <c r="I115" s="94"/>
      <c r="J115" s="74" t="str">
        <f>IF(OR(A115="",C115=""),"",IF(X115&lt;&gt;"VALID","",IF(OR(H115="",I115=""),"",H115*I115/100)))</f>
      </c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85" t="str">
        <f>IF(AND(A115="",C115=""),"",IF(AND(OR(G115="Higher is better",G115="Lower is better"),OR(K115="Observed",K115="Inferred",K115="Unresolved"),OR(N115="Complete",N115="Unknown",N115="Not applicable",N115="Excluded with rationale",N115="Invalid"),OR(P115="None",P115="Veto",P115="Floor",P115="Cap"),OR(R115="Yes",R115="No",R115="Not applicable"),OR(S115="None",S115="Open",S115="Resolved"),IF(N115="Complete",AND(ISNUMBER(D115),ISNUMBER(E115),ISNUMBER(F115),F115&gt;E115),TRUE)),"VALID","INVALID_CONTROLLED_INPUT"))</f>
      </c>
      <c r="Y115" s="85" t="str">
        <f>IF(AND(A115="",C115=""),"",IF(X115&lt;&gt;"VALID","Invalid input",IF(P115="None","Not applicable",IF(R115="No","Failed",IF(R115="Yes","Passed","Not tested")))))</f>
      </c>
    </row>
    <row r="116">
      <c r="A116" s="93"/>
      <c r="B116" s="93"/>
      <c r="C116" s="93"/>
      <c r="D116" s="94"/>
      <c r="E116" s="94"/>
      <c r="F116" s="94"/>
      <c r="G116" s="93"/>
      <c r="H116" s="74" t="str">
        <f>IF(OR(A116="",C116=""),"",IF(X116&lt;&gt;"VALID","",IF(OR(N116="Unknown",N116="Not applicable",N116="Excluded with rationale",N116="Invalid"),"",IF(OR(F116=E116,D116&lt;E116,D116&gt;F116),"",IF(G116="Higher is better",(D116-E116)/(F116-E116)*100,IF(G116="Lower is better",(F116-D116)/(F116-E116)*100,""))))))</f>
      </c>
      <c r="I116" s="94"/>
      <c r="J116" s="74" t="str">
        <f>IF(OR(A116="",C116=""),"",IF(X116&lt;&gt;"VALID","",IF(OR(H116="",I116=""),"",H116*I116/100)))</f>
      </c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85" t="str">
        <f>IF(AND(A116="",C116=""),"",IF(AND(OR(G116="Higher is better",G116="Lower is better"),OR(K116="Observed",K116="Inferred",K116="Unresolved"),OR(N116="Complete",N116="Unknown",N116="Not applicable",N116="Excluded with rationale",N116="Invalid"),OR(P116="None",P116="Veto",P116="Floor",P116="Cap"),OR(R116="Yes",R116="No",R116="Not applicable"),OR(S116="None",S116="Open",S116="Resolved"),IF(N116="Complete",AND(ISNUMBER(D116),ISNUMBER(E116),ISNUMBER(F116),F116&gt;E116),TRUE)),"VALID","INVALID_CONTROLLED_INPUT"))</f>
      </c>
      <c r="Y116" s="85" t="str">
        <f>IF(AND(A116="",C116=""),"",IF(X116&lt;&gt;"VALID","Invalid input",IF(P116="None","Not applicable",IF(R116="No","Failed",IF(R116="Yes","Passed","Not tested")))))</f>
      </c>
    </row>
    <row r="117">
      <c r="A117" s="93"/>
      <c r="B117" s="93"/>
      <c r="C117" s="93"/>
      <c r="D117" s="94"/>
      <c r="E117" s="94"/>
      <c r="F117" s="94"/>
      <c r="G117" s="93"/>
      <c r="H117" s="74" t="str">
        <f>IF(OR(A117="",C117=""),"",IF(X117&lt;&gt;"VALID","",IF(OR(N117="Unknown",N117="Not applicable",N117="Excluded with rationale",N117="Invalid"),"",IF(OR(F117=E117,D117&lt;E117,D117&gt;F117),"",IF(G117="Higher is better",(D117-E117)/(F117-E117)*100,IF(G117="Lower is better",(F117-D117)/(F117-E117)*100,""))))))</f>
      </c>
      <c r="I117" s="94"/>
      <c r="J117" s="74" t="str">
        <f>IF(OR(A117="",C117=""),"",IF(X117&lt;&gt;"VALID","",IF(OR(H117="",I117=""),"",H117*I117/100)))</f>
      </c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85" t="str">
        <f>IF(AND(A117="",C117=""),"",IF(AND(OR(G117="Higher is better",G117="Lower is better"),OR(K117="Observed",K117="Inferred",K117="Unresolved"),OR(N117="Complete",N117="Unknown",N117="Not applicable",N117="Excluded with rationale",N117="Invalid"),OR(P117="None",P117="Veto",P117="Floor",P117="Cap"),OR(R117="Yes",R117="No",R117="Not applicable"),OR(S117="None",S117="Open",S117="Resolved"),IF(N117="Complete",AND(ISNUMBER(D117),ISNUMBER(E117),ISNUMBER(F117),F117&gt;E117),TRUE)),"VALID","INVALID_CONTROLLED_INPUT"))</f>
      </c>
      <c r="Y117" s="85" t="str">
        <f>IF(AND(A117="",C117=""),"",IF(X117&lt;&gt;"VALID","Invalid input",IF(P117="None","Not applicable",IF(R117="No","Failed",IF(R117="Yes","Passed","Not tested")))))</f>
      </c>
    </row>
    <row r="118">
      <c r="A118" s="93"/>
      <c r="B118" s="93"/>
      <c r="C118" s="93"/>
      <c r="D118" s="94"/>
      <c r="E118" s="94"/>
      <c r="F118" s="94"/>
      <c r="G118" s="93"/>
      <c r="H118" s="74" t="str">
        <f>IF(OR(A118="",C118=""),"",IF(X118&lt;&gt;"VALID","",IF(OR(N118="Unknown",N118="Not applicable",N118="Excluded with rationale",N118="Invalid"),"",IF(OR(F118=E118,D118&lt;E118,D118&gt;F118),"",IF(G118="Higher is better",(D118-E118)/(F118-E118)*100,IF(G118="Lower is better",(F118-D118)/(F118-E118)*100,""))))))</f>
      </c>
      <c r="I118" s="94"/>
      <c r="J118" s="74" t="str">
        <f>IF(OR(A118="",C118=""),"",IF(X118&lt;&gt;"VALID","",IF(OR(H118="",I118=""),"",H118*I118/100)))</f>
      </c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85" t="str">
        <f>IF(AND(A118="",C118=""),"",IF(AND(OR(G118="Higher is better",G118="Lower is better"),OR(K118="Observed",K118="Inferred",K118="Unresolved"),OR(N118="Complete",N118="Unknown",N118="Not applicable",N118="Excluded with rationale",N118="Invalid"),OR(P118="None",P118="Veto",P118="Floor",P118="Cap"),OR(R118="Yes",R118="No",R118="Not applicable"),OR(S118="None",S118="Open",S118="Resolved"),IF(N118="Complete",AND(ISNUMBER(D118),ISNUMBER(E118),ISNUMBER(F118),F118&gt;E118),TRUE)),"VALID","INVALID_CONTROLLED_INPUT"))</f>
      </c>
      <c r="Y118" s="85" t="str">
        <f>IF(AND(A118="",C118=""),"",IF(X118&lt;&gt;"VALID","Invalid input",IF(P118="None","Not applicable",IF(R118="No","Failed",IF(R118="Yes","Passed","Not tested")))))</f>
      </c>
    </row>
    <row r="119">
      <c r="A119" s="93"/>
      <c r="B119" s="93"/>
      <c r="C119" s="93"/>
      <c r="D119" s="94"/>
      <c r="E119" s="94"/>
      <c r="F119" s="94"/>
      <c r="G119" s="93"/>
      <c r="H119" s="74" t="str">
        <f>IF(OR(A119="",C119=""),"",IF(X119&lt;&gt;"VALID","",IF(OR(N119="Unknown",N119="Not applicable",N119="Excluded with rationale",N119="Invalid"),"",IF(OR(F119=E119,D119&lt;E119,D119&gt;F119),"",IF(G119="Higher is better",(D119-E119)/(F119-E119)*100,IF(G119="Lower is better",(F119-D119)/(F119-E119)*100,""))))))</f>
      </c>
      <c r="I119" s="94"/>
      <c r="J119" s="74" t="str">
        <f>IF(OR(A119="",C119=""),"",IF(X119&lt;&gt;"VALID","",IF(OR(H119="",I119=""),"",H119*I119/100)))</f>
      </c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85" t="str">
        <f>IF(AND(A119="",C119=""),"",IF(AND(OR(G119="Higher is better",G119="Lower is better"),OR(K119="Observed",K119="Inferred",K119="Unresolved"),OR(N119="Complete",N119="Unknown",N119="Not applicable",N119="Excluded with rationale",N119="Invalid"),OR(P119="None",P119="Veto",P119="Floor",P119="Cap"),OR(R119="Yes",R119="No",R119="Not applicable"),OR(S119="None",S119="Open",S119="Resolved"),IF(N119="Complete",AND(ISNUMBER(D119),ISNUMBER(E119),ISNUMBER(F119),F119&gt;E119),TRUE)),"VALID","INVALID_CONTROLLED_INPUT"))</f>
      </c>
      <c r="Y119" s="85" t="str">
        <f>IF(AND(A119="",C119=""),"",IF(X119&lt;&gt;"VALID","Invalid input",IF(P119="None","Not applicable",IF(R119="No","Failed",IF(R119="Yes","Passed","Not tested")))))</f>
      </c>
    </row>
    <row r="120">
      <c r="A120" s="93"/>
      <c r="B120" s="93"/>
      <c r="C120" s="93"/>
      <c r="D120" s="94"/>
      <c r="E120" s="94"/>
      <c r="F120" s="94"/>
      <c r="G120" s="93"/>
      <c r="H120" s="74" t="str">
        <f>IF(OR(A120="",C120=""),"",IF(X120&lt;&gt;"VALID","",IF(OR(N120="Unknown",N120="Not applicable",N120="Excluded with rationale",N120="Invalid"),"",IF(OR(F120=E120,D120&lt;E120,D120&gt;F120),"",IF(G120="Higher is better",(D120-E120)/(F120-E120)*100,IF(G120="Lower is better",(F120-D120)/(F120-E120)*100,""))))))</f>
      </c>
      <c r="I120" s="94"/>
      <c r="J120" s="74" t="str">
        <f>IF(OR(A120="",C120=""),"",IF(X120&lt;&gt;"VALID","",IF(OR(H120="",I120=""),"",H120*I120/100)))</f>
      </c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85" t="str">
        <f>IF(AND(A120="",C120=""),"",IF(AND(OR(G120="Higher is better",G120="Lower is better"),OR(K120="Observed",K120="Inferred",K120="Unresolved"),OR(N120="Complete",N120="Unknown",N120="Not applicable",N120="Excluded with rationale",N120="Invalid"),OR(P120="None",P120="Veto",P120="Floor",P120="Cap"),OR(R120="Yes",R120="No",R120="Not applicable"),OR(S120="None",S120="Open",S120="Resolved"),IF(N120="Complete",AND(ISNUMBER(D120),ISNUMBER(E120),ISNUMBER(F120),F120&gt;E120),TRUE)),"VALID","INVALID_CONTROLLED_INPUT"))</f>
      </c>
      <c r="Y120" s="85" t="str">
        <f>IF(AND(A120="",C120=""),"",IF(X120&lt;&gt;"VALID","Invalid input",IF(P120="None","Not applicable",IF(R120="No","Failed",IF(R120="Yes","Passed","Not tested")))))</f>
      </c>
    </row>
    <row r="121">
      <c r="A121" s="93"/>
      <c r="B121" s="93"/>
      <c r="C121" s="93"/>
      <c r="D121" s="94"/>
      <c r="E121" s="94"/>
      <c r="F121" s="94"/>
      <c r="G121" s="93"/>
      <c r="H121" s="74" t="str">
        <f>IF(OR(A121="",C121=""),"",IF(X121&lt;&gt;"VALID","",IF(OR(N121="Unknown",N121="Not applicable",N121="Excluded with rationale",N121="Invalid"),"",IF(OR(F121=E121,D121&lt;E121,D121&gt;F121),"",IF(G121="Higher is better",(D121-E121)/(F121-E121)*100,IF(G121="Lower is better",(F121-D121)/(F121-E121)*100,""))))))</f>
      </c>
      <c r="I121" s="94"/>
      <c r="J121" s="74" t="str">
        <f>IF(OR(A121="",C121=""),"",IF(X121&lt;&gt;"VALID","",IF(OR(H121="",I121=""),"",H121*I121/100)))</f>
      </c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85" t="str">
        <f>IF(AND(A121="",C121=""),"",IF(AND(OR(G121="Higher is better",G121="Lower is better"),OR(K121="Observed",K121="Inferred",K121="Unresolved"),OR(N121="Complete",N121="Unknown",N121="Not applicable",N121="Excluded with rationale",N121="Invalid"),OR(P121="None",P121="Veto",P121="Floor",P121="Cap"),OR(R121="Yes",R121="No",R121="Not applicable"),OR(S121="None",S121="Open",S121="Resolved"),IF(N121="Complete",AND(ISNUMBER(D121),ISNUMBER(E121),ISNUMBER(F121),F121&gt;E121),TRUE)),"VALID","INVALID_CONTROLLED_INPUT"))</f>
      </c>
      <c r="Y121" s="85" t="str">
        <f>IF(AND(A121="",C121=""),"",IF(X121&lt;&gt;"VALID","Invalid input",IF(P121="None","Not applicable",IF(R121="No","Failed",IF(R121="Yes","Passed","Not tested")))))</f>
      </c>
    </row>
    <row r="122">
      <c r="A122" s="93"/>
      <c r="B122" s="93"/>
      <c r="C122" s="93"/>
      <c r="D122" s="94"/>
      <c r="E122" s="94"/>
      <c r="F122" s="94"/>
      <c r="G122" s="93"/>
      <c r="H122" s="74" t="str">
        <f>IF(OR(A122="",C122=""),"",IF(X122&lt;&gt;"VALID","",IF(OR(N122="Unknown",N122="Not applicable",N122="Excluded with rationale",N122="Invalid"),"",IF(OR(F122=E122,D122&lt;E122,D122&gt;F122),"",IF(G122="Higher is better",(D122-E122)/(F122-E122)*100,IF(G122="Lower is better",(F122-D122)/(F122-E122)*100,""))))))</f>
      </c>
      <c r="I122" s="94"/>
      <c r="J122" s="74" t="str">
        <f>IF(OR(A122="",C122=""),"",IF(X122&lt;&gt;"VALID","",IF(OR(H122="",I122=""),"",H122*I122/100)))</f>
      </c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85" t="str">
        <f>IF(AND(A122="",C122=""),"",IF(AND(OR(G122="Higher is better",G122="Lower is better"),OR(K122="Observed",K122="Inferred",K122="Unresolved"),OR(N122="Complete",N122="Unknown",N122="Not applicable",N122="Excluded with rationale",N122="Invalid"),OR(P122="None",P122="Veto",P122="Floor",P122="Cap"),OR(R122="Yes",R122="No",R122="Not applicable"),OR(S122="None",S122="Open",S122="Resolved"),IF(N122="Complete",AND(ISNUMBER(D122),ISNUMBER(E122),ISNUMBER(F122),F122&gt;E122),TRUE)),"VALID","INVALID_CONTROLLED_INPUT"))</f>
      </c>
      <c r="Y122" s="85" t="str">
        <f>IF(AND(A122="",C122=""),"",IF(X122&lt;&gt;"VALID","Invalid input",IF(P122="None","Not applicable",IF(R122="No","Failed",IF(R122="Yes","Passed","Not tested")))))</f>
      </c>
    </row>
    <row r="123">
      <c r="A123" s="93"/>
      <c r="B123" s="93"/>
      <c r="C123" s="93"/>
      <c r="D123" s="94"/>
      <c r="E123" s="94"/>
      <c r="F123" s="94"/>
      <c r="G123" s="93"/>
      <c r="H123" s="74" t="str">
        <f>IF(OR(A123="",C123=""),"",IF(X123&lt;&gt;"VALID","",IF(OR(N123="Unknown",N123="Not applicable",N123="Excluded with rationale",N123="Invalid"),"",IF(OR(F123=E123,D123&lt;E123,D123&gt;F123),"",IF(G123="Higher is better",(D123-E123)/(F123-E123)*100,IF(G123="Lower is better",(F123-D123)/(F123-E123)*100,""))))))</f>
      </c>
      <c r="I123" s="94"/>
      <c r="J123" s="74" t="str">
        <f>IF(OR(A123="",C123=""),"",IF(X123&lt;&gt;"VALID","",IF(OR(H123="",I123=""),"",H123*I123/100)))</f>
      </c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85" t="str">
        <f>IF(AND(A123="",C123=""),"",IF(AND(OR(G123="Higher is better",G123="Lower is better"),OR(K123="Observed",K123="Inferred",K123="Unresolved"),OR(N123="Complete",N123="Unknown",N123="Not applicable",N123="Excluded with rationale",N123="Invalid"),OR(P123="None",P123="Veto",P123="Floor",P123="Cap"),OR(R123="Yes",R123="No",R123="Not applicable"),OR(S123="None",S123="Open",S123="Resolved"),IF(N123="Complete",AND(ISNUMBER(D123),ISNUMBER(E123),ISNUMBER(F123),F123&gt;E123),TRUE)),"VALID","INVALID_CONTROLLED_INPUT"))</f>
      </c>
      <c r="Y123" s="85" t="str">
        <f>IF(AND(A123="",C123=""),"",IF(X123&lt;&gt;"VALID","Invalid input",IF(P123="None","Not applicable",IF(R123="No","Failed",IF(R123="Yes","Passed","Not tested")))))</f>
      </c>
    </row>
    <row r="124">
      <c r="A124" s="93"/>
      <c r="B124" s="93"/>
      <c r="C124" s="93"/>
      <c r="D124" s="94"/>
      <c r="E124" s="94"/>
      <c r="F124" s="94"/>
      <c r="G124" s="93"/>
      <c r="H124" s="74" t="str">
        <f>IF(OR(A124="",C124=""),"",IF(X124&lt;&gt;"VALID","",IF(OR(N124="Unknown",N124="Not applicable",N124="Excluded with rationale",N124="Invalid"),"",IF(OR(F124=E124,D124&lt;E124,D124&gt;F124),"",IF(G124="Higher is better",(D124-E124)/(F124-E124)*100,IF(G124="Lower is better",(F124-D124)/(F124-E124)*100,""))))))</f>
      </c>
      <c r="I124" s="94"/>
      <c r="J124" s="74" t="str">
        <f>IF(OR(A124="",C124=""),"",IF(X124&lt;&gt;"VALID","",IF(OR(H124="",I124=""),"",H124*I124/100)))</f>
      </c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85" t="str">
        <f>IF(AND(A124="",C124=""),"",IF(AND(OR(G124="Higher is better",G124="Lower is better"),OR(K124="Observed",K124="Inferred",K124="Unresolved"),OR(N124="Complete",N124="Unknown",N124="Not applicable",N124="Excluded with rationale",N124="Invalid"),OR(P124="None",P124="Veto",P124="Floor",P124="Cap"),OR(R124="Yes",R124="No",R124="Not applicable"),OR(S124="None",S124="Open",S124="Resolved"),IF(N124="Complete",AND(ISNUMBER(D124),ISNUMBER(E124),ISNUMBER(F124),F124&gt;E124),TRUE)),"VALID","INVALID_CONTROLLED_INPUT"))</f>
      </c>
      <c r="Y124" s="85" t="str">
        <f>IF(AND(A124="",C124=""),"",IF(X124&lt;&gt;"VALID","Invalid input",IF(P124="None","Not applicable",IF(R124="No","Failed",IF(R124="Yes","Passed","Not tested")))))</f>
      </c>
    </row>
    <row r="125">
      <c r="A125" s="93"/>
      <c r="B125" s="93"/>
      <c r="C125" s="93"/>
      <c r="D125" s="94"/>
      <c r="E125" s="94"/>
      <c r="F125" s="94"/>
      <c r="G125" s="93"/>
      <c r="H125" s="74" t="str">
        <f>IF(OR(A125="",C125=""),"",IF(X125&lt;&gt;"VALID","",IF(OR(N125="Unknown",N125="Not applicable",N125="Excluded with rationale",N125="Invalid"),"",IF(OR(F125=E125,D125&lt;E125,D125&gt;F125),"",IF(G125="Higher is better",(D125-E125)/(F125-E125)*100,IF(G125="Lower is better",(F125-D125)/(F125-E125)*100,""))))))</f>
      </c>
      <c r="I125" s="94"/>
      <c r="J125" s="74" t="str">
        <f>IF(OR(A125="",C125=""),"",IF(X125&lt;&gt;"VALID","",IF(OR(H125="",I125=""),"",H125*I125/100)))</f>
      </c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85" t="str">
        <f>IF(AND(A125="",C125=""),"",IF(AND(OR(G125="Higher is better",G125="Lower is better"),OR(K125="Observed",K125="Inferred",K125="Unresolved"),OR(N125="Complete",N125="Unknown",N125="Not applicable",N125="Excluded with rationale",N125="Invalid"),OR(P125="None",P125="Veto",P125="Floor",P125="Cap"),OR(R125="Yes",R125="No",R125="Not applicable"),OR(S125="None",S125="Open",S125="Resolved"),IF(N125="Complete",AND(ISNUMBER(D125),ISNUMBER(E125),ISNUMBER(F125),F125&gt;E125),TRUE)),"VALID","INVALID_CONTROLLED_INPUT"))</f>
      </c>
      <c r="Y125" s="85" t="str">
        <f>IF(AND(A125="",C125=""),"",IF(X125&lt;&gt;"VALID","Invalid input",IF(P125="None","Not applicable",IF(R125="No","Failed",IF(R125="Yes","Passed","Not tested")))))</f>
      </c>
    </row>
    <row r="126">
      <c r="A126" s="93"/>
      <c r="B126" s="93"/>
      <c r="C126" s="93"/>
      <c r="D126" s="94"/>
      <c r="E126" s="94"/>
      <c r="F126" s="94"/>
      <c r="G126" s="93"/>
      <c r="H126" s="74" t="str">
        <f>IF(OR(A126="",C126=""),"",IF(X126&lt;&gt;"VALID","",IF(OR(N126="Unknown",N126="Not applicable",N126="Excluded with rationale",N126="Invalid"),"",IF(OR(F126=E126,D126&lt;E126,D126&gt;F126),"",IF(G126="Higher is better",(D126-E126)/(F126-E126)*100,IF(G126="Lower is better",(F126-D126)/(F126-E126)*100,""))))))</f>
      </c>
      <c r="I126" s="94"/>
      <c r="J126" s="74" t="str">
        <f>IF(OR(A126="",C126=""),"",IF(X126&lt;&gt;"VALID","",IF(OR(H126="",I126=""),"",H126*I126/100)))</f>
      </c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85" t="str">
        <f>IF(AND(A126="",C126=""),"",IF(AND(OR(G126="Higher is better",G126="Lower is better"),OR(K126="Observed",K126="Inferred",K126="Unresolved"),OR(N126="Complete",N126="Unknown",N126="Not applicable",N126="Excluded with rationale",N126="Invalid"),OR(P126="None",P126="Veto",P126="Floor",P126="Cap"),OR(R126="Yes",R126="No",R126="Not applicable"),OR(S126="None",S126="Open",S126="Resolved"),IF(N126="Complete",AND(ISNUMBER(D126),ISNUMBER(E126),ISNUMBER(F126),F126&gt;E126),TRUE)),"VALID","INVALID_CONTROLLED_INPUT"))</f>
      </c>
      <c r="Y126" s="85" t="str">
        <f>IF(AND(A126="",C126=""),"",IF(X126&lt;&gt;"VALID","Invalid input",IF(P126="None","Not applicable",IF(R126="No","Failed",IF(R126="Yes","Passed","Not tested")))))</f>
      </c>
    </row>
    <row r="127">
      <c r="A127" s="93"/>
      <c r="B127" s="93"/>
      <c r="C127" s="93"/>
      <c r="D127" s="94"/>
      <c r="E127" s="94"/>
      <c r="F127" s="94"/>
      <c r="G127" s="93"/>
      <c r="H127" s="74" t="str">
        <f>IF(OR(A127="",C127=""),"",IF(X127&lt;&gt;"VALID","",IF(OR(N127="Unknown",N127="Not applicable",N127="Excluded with rationale",N127="Invalid"),"",IF(OR(F127=E127,D127&lt;E127,D127&gt;F127),"",IF(G127="Higher is better",(D127-E127)/(F127-E127)*100,IF(G127="Lower is better",(F127-D127)/(F127-E127)*100,""))))))</f>
      </c>
      <c r="I127" s="94"/>
      <c r="J127" s="74" t="str">
        <f>IF(OR(A127="",C127=""),"",IF(X127&lt;&gt;"VALID","",IF(OR(H127="",I127=""),"",H127*I127/100)))</f>
      </c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85" t="str">
        <f>IF(AND(A127="",C127=""),"",IF(AND(OR(G127="Higher is better",G127="Lower is better"),OR(K127="Observed",K127="Inferred",K127="Unresolved"),OR(N127="Complete",N127="Unknown",N127="Not applicable",N127="Excluded with rationale",N127="Invalid"),OR(P127="None",P127="Veto",P127="Floor",P127="Cap"),OR(R127="Yes",R127="No",R127="Not applicable"),OR(S127="None",S127="Open",S127="Resolved"),IF(N127="Complete",AND(ISNUMBER(D127),ISNUMBER(E127),ISNUMBER(F127),F127&gt;E127),TRUE)),"VALID","INVALID_CONTROLLED_INPUT"))</f>
      </c>
      <c r="Y127" s="85" t="str">
        <f>IF(AND(A127="",C127=""),"",IF(X127&lt;&gt;"VALID","Invalid input",IF(P127="None","Not applicable",IF(R127="No","Failed",IF(R127="Yes","Passed","Not tested")))))</f>
      </c>
    </row>
    <row r="128">
      <c r="A128" s="93"/>
      <c r="B128" s="93"/>
      <c r="C128" s="93"/>
      <c r="D128" s="94"/>
      <c r="E128" s="94"/>
      <c r="F128" s="94"/>
      <c r="G128" s="93"/>
      <c r="H128" s="74" t="str">
        <f>IF(OR(A128="",C128=""),"",IF(X128&lt;&gt;"VALID","",IF(OR(N128="Unknown",N128="Not applicable",N128="Excluded with rationale",N128="Invalid"),"",IF(OR(F128=E128,D128&lt;E128,D128&gt;F128),"",IF(G128="Higher is better",(D128-E128)/(F128-E128)*100,IF(G128="Lower is better",(F128-D128)/(F128-E128)*100,""))))))</f>
      </c>
      <c r="I128" s="94"/>
      <c r="J128" s="74" t="str">
        <f>IF(OR(A128="",C128=""),"",IF(X128&lt;&gt;"VALID","",IF(OR(H128="",I128=""),"",H128*I128/100)))</f>
      </c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85" t="str">
        <f>IF(AND(A128="",C128=""),"",IF(AND(OR(G128="Higher is better",G128="Lower is better"),OR(K128="Observed",K128="Inferred",K128="Unresolved"),OR(N128="Complete",N128="Unknown",N128="Not applicable",N128="Excluded with rationale",N128="Invalid"),OR(P128="None",P128="Veto",P128="Floor",P128="Cap"),OR(R128="Yes",R128="No",R128="Not applicable"),OR(S128="None",S128="Open",S128="Resolved"),IF(N128="Complete",AND(ISNUMBER(D128),ISNUMBER(E128),ISNUMBER(F128),F128&gt;E128),TRUE)),"VALID","INVALID_CONTROLLED_INPUT"))</f>
      </c>
      <c r="Y128" s="85" t="str">
        <f>IF(AND(A128="",C128=""),"",IF(X128&lt;&gt;"VALID","Invalid input",IF(P128="None","Not applicable",IF(R128="No","Failed",IF(R128="Yes","Passed","Not tested")))))</f>
      </c>
    </row>
    <row r="129">
      <c r="A129" s="93"/>
      <c r="B129" s="93"/>
      <c r="C129" s="93"/>
      <c r="D129" s="94"/>
      <c r="E129" s="94"/>
      <c r="F129" s="94"/>
      <c r="G129" s="93"/>
      <c r="H129" s="74" t="str">
        <f>IF(OR(A129="",C129=""),"",IF(X129&lt;&gt;"VALID","",IF(OR(N129="Unknown",N129="Not applicable",N129="Excluded with rationale",N129="Invalid"),"",IF(OR(F129=E129,D129&lt;E129,D129&gt;F129),"",IF(G129="Higher is better",(D129-E129)/(F129-E129)*100,IF(G129="Lower is better",(F129-D129)/(F129-E129)*100,""))))))</f>
      </c>
      <c r="I129" s="94"/>
      <c r="J129" s="74" t="str">
        <f>IF(OR(A129="",C129=""),"",IF(X129&lt;&gt;"VALID","",IF(OR(H129="",I129=""),"",H129*I129/100)))</f>
      </c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85" t="str">
        <f>IF(AND(A129="",C129=""),"",IF(AND(OR(G129="Higher is better",G129="Lower is better"),OR(K129="Observed",K129="Inferred",K129="Unresolved"),OR(N129="Complete",N129="Unknown",N129="Not applicable",N129="Excluded with rationale",N129="Invalid"),OR(P129="None",P129="Veto",P129="Floor",P129="Cap"),OR(R129="Yes",R129="No",R129="Not applicable"),OR(S129="None",S129="Open",S129="Resolved"),IF(N129="Complete",AND(ISNUMBER(D129),ISNUMBER(E129),ISNUMBER(F129),F129&gt;E129),TRUE)),"VALID","INVALID_CONTROLLED_INPUT"))</f>
      </c>
      <c r="Y129" s="85" t="str">
        <f>IF(AND(A129="",C129=""),"",IF(X129&lt;&gt;"VALID","Invalid input",IF(P129="None","Not applicable",IF(R129="No","Failed",IF(R129="Yes","Passed","Not tested")))))</f>
      </c>
    </row>
    <row r="130">
      <c r="A130" s="93"/>
      <c r="B130" s="93"/>
      <c r="C130" s="93"/>
      <c r="D130" s="94"/>
      <c r="E130" s="94"/>
      <c r="F130" s="94"/>
      <c r="G130" s="93"/>
      <c r="H130" s="74" t="str">
        <f>IF(OR(A130="",C130=""),"",IF(X130&lt;&gt;"VALID","",IF(OR(N130="Unknown",N130="Not applicable",N130="Excluded with rationale",N130="Invalid"),"",IF(OR(F130=E130,D130&lt;E130,D130&gt;F130),"",IF(G130="Higher is better",(D130-E130)/(F130-E130)*100,IF(G130="Lower is better",(F130-D130)/(F130-E130)*100,""))))))</f>
      </c>
      <c r="I130" s="94"/>
      <c r="J130" s="74" t="str">
        <f>IF(OR(A130="",C130=""),"",IF(X130&lt;&gt;"VALID","",IF(OR(H130="",I130=""),"",H130*I130/100)))</f>
      </c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85" t="str">
        <f>IF(AND(A130="",C130=""),"",IF(AND(OR(G130="Higher is better",G130="Lower is better"),OR(K130="Observed",K130="Inferred",K130="Unresolved"),OR(N130="Complete",N130="Unknown",N130="Not applicable",N130="Excluded with rationale",N130="Invalid"),OR(P130="None",P130="Veto",P130="Floor",P130="Cap"),OR(R130="Yes",R130="No",R130="Not applicable"),OR(S130="None",S130="Open",S130="Resolved"),IF(N130="Complete",AND(ISNUMBER(D130),ISNUMBER(E130),ISNUMBER(F130),F130&gt;E130),TRUE)),"VALID","INVALID_CONTROLLED_INPUT"))</f>
      </c>
      <c r="Y130" s="85" t="str">
        <f>IF(AND(A130="",C130=""),"",IF(X130&lt;&gt;"VALID","Invalid input",IF(P130="None","Not applicable",IF(R130="No","Failed",IF(R130="Yes","Passed","Not tested")))))</f>
      </c>
    </row>
    <row r="131">
      <c r="A131" s="93"/>
      <c r="B131" s="93"/>
      <c r="C131" s="93"/>
      <c r="D131" s="94"/>
      <c r="E131" s="94"/>
      <c r="F131" s="94"/>
      <c r="G131" s="93"/>
      <c r="H131" s="74" t="str">
        <f>IF(OR(A131="",C131=""),"",IF(X131&lt;&gt;"VALID","",IF(OR(N131="Unknown",N131="Not applicable",N131="Excluded with rationale",N131="Invalid"),"",IF(OR(F131=E131,D131&lt;E131,D131&gt;F131),"",IF(G131="Higher is better",(D131-E131)/(F131-E131)*100,IF(G131="Lower is better",(F131-D131)/(F131-E131)*100,""))))))</f>
      </c>
      <c r="I131" s="94"/>
      <c r="J131" s="74" t="str">
        <f>IF(OR(A131="",C131=""),"",IF(X131&lt;&gt;"VALID","",IF(OR(H131="",I131=""),"",H131*I131/100)))</f>
      </c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85" t="str">
        <f>IF(AND(A131="",C131=""),"",IF(AND(OR(G131="Higher is better",G131="Lower is better"),OR(K131="Observed",K131="Inferred",K131="Unresolved"),OR(N131="Complete",N131="Unknown",N131="Not applicable",N131="Excluded with rationale",N131="Invalid"),OR(P131="None",P131="Veto",P131="Floor",P131="Cap"),OR(R131="Yes",R131="No",R131="Not applicable"),OR(S131="None",S131="Open",S131="Resolved"),IF(N131="Complete",AND(ISNUMBER(D131),ISNUMBER(E131),ISNUMBER(F131),F131&gt;E131),TRUE)),"VALID","INVALID_CONTROLLED_INPUT"))</f>
      </c>
      <c r="Y131" s="85" t="str">
        <f>IF(AND(A131="",C131=""),"",IF(X131&lt;&gt;"VALID","Invalid input",IF(P131="None","Not applicable",IF(R131="No","Failed",IF(R131="Yes","Passed","Not tested")))))</f>
      </c>
    </row>
    <row r="132">
      <c r="A132" s="93"/>
      <c r="B132" s="93"/>
      <c r="C132" s="93"/>
      <c r="D132" s="94"/>
      <c r="E132" s="94"/>
      <c r="F132" s="94"/>
      <c r="G132" s="93"/>
      <c r="H132" s="74" t="str">
        <f>IF(OR(A132="",C132=""),"",IF(X132&lt;&gt;"VALID","",IF(OR(N132="Unknown",N132="Not applicable",N132="Excluded with rationale",N132="Invalid"),"",IF(OR(F132=E132,D132&lt;E132,D132&gt;F132),"",IF(G132="Higher is better",(D132-E132)/(F132-E132)*100,IF(G132="Lower is better",(F132-D132)/(F132-E132)*100,""))))))</f>
      </c>
      <c r="I132" s="94"/>
      <c r="J132" s="74" t="str">
        <f>IF(OR(A132="",C132=""),"",IF(X132&lt;&gt;"VALID","",IF(OR(H132="",I132=""),"",H132*I132/100)))</f>
      </c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85" t="str">
        <f>IF(AND(A132="",C132=""),"",IF(AND(OR(G132="Higher is better",G132="Lower is better"),OR(K132="Observed",K132="Inferred",K132="Unresolved"),OR(N132="Complete",N132="Unknown",N132="Not applicable",N132="Excluded with rationale",N132="Invalid"),OR(P132="None",P132="Veto",P132="Floor",P132="Cap"),OR(R132="Yes",R132="No",R132="Not applicable"),OR(S132="None",S132="Open",S132="Resolved"),IF(N132="Complete",AND(ISNUMBER(D132),ISNUMBER(E132),ISNUMBER(F132),F132&gt;E132),TRUE)),"VALID","INVALID_CONTROLLED_INPUT"))</f>
      </c>
      <c r="Y132" s="85" t="str">
        <f>IF(AND(A132="",C132=""),"",IF(X132&lt;&gt;"VALID","Invalid input",IF(P132="None","Not applicable",IF(R132="No","Failed",IF(R132="Yes","Passed","Not tested")))))</f>
      </c>
    </row>
    <row r="133">
      <c r="A133" s="93"/>
      <c r="B133" s="93"/>
      <c r="C133" s="93"/>
      <c r="D133" s="94"/>
      <c r="E133" s="94"/>
      <c r="F133" s="94"/>
      <c r="G133" s="93"/>
      <c r="H133" s="74" t="str">
        <f>IF(OR(A133="",C133=""),"",IF(X133&lt;&gt;"VALID","",IF(OR(N133="Unknown",N133="Not applicable",N133="Excluded with rationale",N133="Invalid"),"",IF(OR(F133=E133,D133&lt;E133,D133&gt;F133),"",IF(G133="Higher is better",(D133-E133)/(F133-E133)*100,IF(G133="Lower is better",(F133-D133)/(F133-E133)*100,""))))))</f>
      </c>
      <c r="I133" s="94"/>
      <c r="J133" s="74" t="str">
        <f>IF(OR(A133="",C133=""),"",IF(X133&lt;&gt;"VALID","",IF(OR(H133="",I133=""),"",H133*I133/100)))</f>
      </c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85" t="str">
        <f>IF(AND(A133="",C133=""),"",IF(AND(OR(G133="Higher is better",G133="Lower is better"),OR(K133="Observed",K133="Inferred",K133="Unresolved"),OR(N133="Complete",N133="Unknown",N133="Not applicable",N133="Excluded with rationale",N133="Invalid"),OR(P133="None",P133="Veto",P133="Floor",P133="Cap"),OR(R133="Yes",R133="No",R133="Not applicable"),OR(S133="None",S133="Open",S133="Resolved"),IF(N133="Complete",AND(ISNUMBER(D133),ISNUMBER(E133),ISNUMBER(F133),F133&gt;E133),TRUE)),"VALID","INVALID_CONTROLLED_INPUT"))</f>
      </c>
      <c r="Y133" s="85" t="str">
        <f>IF(AND(A133="",C133=""),"",IF(X133&lt;&gt;"VALID","Invalid input",IF(P133="None","Not applicable",IF(R133="No","Failed",IF(R133="Yes","Passed","Not tested")))))</f>
      </c>
    </row>
    <row r="134">
      <c r="A134" s="93"/>
      <c r="B134" s="93"/>
      <c r="C134" s="93"/>
      <c r="D134" s="94"/>
      <c r="E134" s="94"/>
      <c r="F134" s="94"/>
      <c r="G134" s="93"/>
      <c r="H134" s="74" t="str">
        <f>IF(OR(A134="",C134=""),"",IF(X134&lt;&gt;"VALID","",IF(OR(N134="Unknown",N134="Not applicable",N134="Excluded with rationale",N134="Invalid"),"",IF(OR(F134=E134,D134&lt;E134,D134&gt;F134),"",IF(G134="Higher is better",(D134-E134)/(F134-E134)*100,IF(G134="Lower is better",(F134-D134)/(F134-E134)*100,""))))))</f>
      </c>
      <c r="I134" s="94"/>
      <c r="J134" s="74" t="str">
        <f>IF(OR(A134="",C134=""),"",IF(X134&lt;&gt;"VALID","",IF(OR(H134="",I134=""),"",H134*I134/100)))</f>
      </c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85" t="str">
        <f>IF(AND(A134="",C134=""),"",IF(AND(OR(G134="Higher is better",G134="Lower is better"),OR(K134="Observed",K134="Inferred",K134="Unresolved"),OR(N134="Complete",N134="Unknown",N134="Not applicable",N134="Excluded with rationale",N134="Invalid"),OR(P134="None",P134="Veto",P134="Floor",P134="Cap"),OR(R134="Yes",R134="No",R134="Not applicable"),OR(S134="None",S134="Open",S134="Resolved"),IF(N134="Complete",AND(ISNUMBER(D134),ISNUMBER(E134),ISNUMBER(F134),F134&gt;E134),TRUE)),"VALID","INVALID_CONTROLLED_INPUT"))</f>
      </c>
      <c r="Y134" s="85" t="str">
        <f>IF(AND(A134="",C134=""),"",IF(X134&lt;&gt;"VALID","Invalid input",IF(P134="None","Not applicable",IF(R134="No","Failed",IF(R134="Yes","Passed","Not tested")))))</f>
      </c>
    </row>
    <row r="135">
      <c r="A135" s="93"/>
      <c r="B135" s="93"/>
      <c r="C135" s="93"/>
      <c r="D135" s="94"/>
      <c r="E135" s="94"/>
      <c r="F135" s="94"/>
      <c r="G135" s="93"/>
      <c r="H135" s="74" t="str">
        <f>IF(OR(A135="",C135=""),"",IF(X135&lt;&gt;"VALID","",IF(OR(N135="Unknown",N135="Not applicable",N135="Excluded with rationale",N135="Invalid"),"",IF(OR(F135=E135,D135&lt;E135,D135&gt;F135),"",IF(G135="Higher is better",(D135-E135)/(F135-E135)*100,IF(G135="Lower is better",(F135-D135)/(F135-E135)*100,""))))))</f>
      </c>
      <c r="I135" s="94"/>
      <c r="J135" s="74" t="str">
        <f>IF(OR(A135="",C135=""),"",IF(X135&lt;&gt;"VALID","",IF(OR(H135="",I135=""),"",H135*I135/100)))</f>
      </c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85" t="str">
        <f>IF(AND(A135="",C135=""),"",IF(AND(OR(G135="Higher is better",G135="Lower is better"),OR(K135="Observed",K135="Inferred",K135="Unresolved"),OR(N135="Complete",N135="Unknown",N135="Not applicable",N135="Excluded with rationale",N135="Invalid"),OR(P135="None",P135="Veto",P135="Floor",P135="Cap"),OR(R135="Yes",R135="No",R135="Not applicable"),OR(S135="None",S135="Open",S135="Resolved"),IF(N135="Complete",AND(ISNUMBER(D135),ISNUMBER(E135),ISNUMBER(F135),F135&gt;E135),TRUE)),"VALID","INVALID_CONTROLLED_INPUT"))</f>
      </c>
      <c r="Y135" s="85" t="str">
        <f>IF(AND(A135="",C135=""),"",IF(X135&lt;&gt;"VALID","Invalid input",IF(P135="None","Not applicable",IF(R135="No","Failed",IF(R135="Yes","Passed","Not tested")))))</f>
      </c>
    </row>
    <row r="136">
      <c r="A136" s="93"/>
      <c r="B136" s="93"/>
      <c r="C136" s="93"/>
      <c r="D136" s="94"/>
      <c r="E136" s="94"/>
      <c r="F136" s="94"/>
      <c r="G136" s="93"/>
      <c r="H136" s="74" t="str">
        <f>IF(OR(A136="",C136=""),"",IF(X136&lt;&gt;"VALID","",IF(OR(N136="Unknown",N136="Not applicable",N136="Excluded with rationale",N136="Invalid"),"",IF(OR(F136=E136,D136&lt;E136,D136&gt;F136),"",IF(G136="Higher is better",(D136-E136)/(F136-E136)*100,IF(G136="Lower is better",(F136-D136)/(F136-E136)*100,""))))))</f>
      </c>
      <c r="I136" s="94"/>
      <c r="J136" s="74" t="str">
        <f>IF(OR(A136="",C136=""),"",IF(X136&lt;&gt;"VALID","",IF(OR(H136="",I136=""),"",H136*I136/100)))</f>
      </c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85" t="str">
        <f>IF(AND(A136="",C136=""),"",IF(AND(OR(G136="Higher is better",G136="Lower is better"),OR(K136="Observed",K136="Inferred",K136="Unresolved"),OR(N136="Complete",N136="Unknown",N136="Not applicable",N136="Excluded with rationale",N136="Invalid"),OR(P136="None",P136="Veto",P136="Floor",P136="Cap"),OR(R136="Yes",R136="No",R136="Not applicable"),OR(S136="None",S136="Open",S136="Resolved"),IF(N136="Complete",AND(ISNUMBER(D136),ISNUMBER(E136),ISNUMBER(F136),F136&gt;E136),TRUE)),"VALID","INVALID_CONTROLLED_INPUT"))</f>
      </c>
      <c r="Y136" s="85" t="str">
        <f>IF(AND(A136="",C136=""),"",IF(X136&lt;&gt;"VALID","Invalid input",IF(P136="None","Not applicable",IF(R136="No","Failed",IF(R136="Yes","Passed","Not tested")))))</f>
      </c>
    </row>
    <row r="137">
      <c r="A137" s="93"/>
      <c r="B137" s="93"/>
      <c r="C137" s="93"/>
      <c r="D137" s="94"/>
      <c r="E137" s="94"/>
      <c r="F137" s="94"/>
      <c r="G137" s="93"/>
      <c r="H137" s="74" t="str">
        <f>IF(OR(A137="",C137=""),"",IF(X137&lt;&gt;"VALID","",IF(OR(N137="Unknown",N137="Not applicable",N137="Excluded with rationale",N137="Invalid"),"",IF(OR(F137=E137,D137&lt;E137,D137&gt;F137),"",IF(G137="Higher is better",(D137-E137)/(F137-E137)*100,IF(G137="Lower is better",(F137-D137)/(F137-E137)*100,""))))))</f>
      </c>
      <c r="I137" s="94"/>
      <c r="J137" s="74" t="str">
        <f>IF(OR(A137="",C137=""),"",IF(X137&lt;&gt;"VALID","",IF(OR(H137="",I137=""),"",H137*I137/100)))</f>
      </c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85" t="str">
        <f>IF(AND(A137="",C137=""),"",IF(AND(OR(G137="Higher is better",G137="Lower is better"),OR(K137="Observed",K137="Inferred",K137="Unresolved"),OR(N137="Complete",N137="Unknown",N137="Not applicable",N137="Excluded with rationale",N137="Invalid"),OR(P137="None",P137="Veto",P137="Floor",P137="Cap"),OR(R137="Yes",R137="No",R137="Not applicable"),OR(S137="None",S137="Open",S137="Resolved"),IF(N137="Complete",AND(ISNUMBER(D137),ISNUMBER(E137),ISNUMBER(F137),F137&gt;E137),TRUE)),"VALID","INVALID_CONTROLLED_INPUT"))</f>
      </c>
      <c r="Y137" s="85" t="str">
        <f>IF(AND(A137="",C137=""),"",IF(X137&lt;&gt;"VALID","Invalid input",IF(P137="None","Not applicable",IF(R137="No","Failed",IF(R137="Yes","Passed","Not tested")))))</f>
      </c>
    </row>
    <row r="138">
      <c r="A138" s="93"/>
      <c r="B138" s="93"/>
      <c r="C138" s="93"/>
      <c r="D138" s="94"/>
      <c r="E138" s="94"/>
      <c r="F138" s="94"/>
      <c r="G138" s="93"/>
      <c r="H138" s="74" t="str">
        <f>IF(OR(A138="",C138=""),"",IF(X138&lt;&gt;"VALID","",IF(OR(N138="Unknown",N138="Not applicable",N138="Excluded with rationale",N138="Invalid"),"",IF(OR(F138=E138,D138&lt;E138,D138&gt;F138),"",IF(G138="Higher is better",(D138-E138)/(F138-E138)*100,IF(G138="Lower is better",(F138-D138)/(F138-E138)*100,""))))))</f>
      </c>
      <c r="I138" s="94"/>
      <c r="J138" s="74" t="str">
        <f>IF(OR(A138="",C138=""),"",IF(X138&lt;&gt;"VALID","",IF(OR(H138="",I138=""),"",H138*I138/100)))</f>
      </c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85" t="str">
        <f>IF(AND(A138="",C138=""),"",IF(AND(OR(G138="Higher is better",G138="Lower is better"),OR(K138="Observed",K138="Inferred",K138="Unresolved"),OR(N138="Complete",N138="Unknown",N138="Not applicable",N138="Excluded with rationale",N138="Invalid"),OR(P138="None",P138="Veto",P138="Floor",P138="Cap"),OR(R138="Yes",R138="No",R138="Not applicable"),OR(S138="None",S138="Open",S138="Resolved"),IF(N138="Complete",AND(ISNUMBER(D138),ISNUMBER(E138),ISNUMBER(F138),F138&gt;E138),TRUE)),"VALID","INVALID_CONTROLLED_INPUT"))</f>
      </c>
      <c r="Y138" s="85" t="str">
        <f>IF(AND(A138="",C138=""),"",IF(X138&lt;&gt;"VALID","Invalid input",IF(P138="None","Not applicable",IF(R138="No","Failed",IF(R138="Yes","Passed","Not tested")))))</f>
      </c>
    </row>
    <row r="139">
      <c r="A139" s="93"/>
      <c r="B139" s="93"/>
      <c r="C139" s="93"/>
      <c r="D139" s="94"/>
      <c r="E139" s="94"/>
      <c r="F139" s="94"/>
      <c r="G139" s="93"/>
      <c r="H139" s="74" t="str">
        <f>IF(OR(A139="",C139=""),"",IF(X139&lt;&gt;"VALID","",IF(OR(N139="Unknown",N139="Not applicable",N139="Excluded with rationale",N139="Invalid"),"",IF(OR(F139=E139,D139&lt;E139,D139&gt;F139),"",IF(G139="Higher is better",(D139-E139)/(F139-E139)*100,IF(G139="Lower is better",(F139-D139)/(F139-E139)*100,""))))))</f>
      </c>
      <c r="I139" s="94"/>
      <c r="J139" s="74" t="str">
        <f>IF(OR(A139="",C139=""),"",IF(X139&lt;&gt;"VALID","",IF(OR(H139="",I139=""),"",H139*I139/100)))</f>
      </c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85" t="str">
        <f>IF(AND(A139="",C139=""),"",IF(AND(OR(G139="Higher is better",G139="Lower is better"),OR(K139="Observed",K139="Inferred",K139="Unresolved"),OR(N139="Complete",N139="Unknown",N139="Not applicable",N139="Excluded with rationale",N139="Invalid"),OR(P139="None",P139="Veto",P139="Floor",P139="Cap"),OR(R139="Yes",R139="No",R139="Not applicable"),OR(S139="None",S139="Open",S139="Resolved"),IF(N139="Complete",AND(ISNUMBER(D139),ISNUMBER(E139),ISNUMBER(F139),F139&gt;E139),TRUE)),"VALID","INVALID_CONTROLLED_INPUT"))</f>
      </c>
      <c r="Y139" s="85" t="str">
        <f>IF(AND(A139="",C139=""),"",IF(X139&lt;&gt;"VALID","Invalid input",IF(P139="None","Not applicable",IF(R139="No","Failed",IF(R139="Yes","Passed","Not tested")))))</f>
      </c>
    </row>
    <row r="140">
      <c r="A140" s="93"/>
      <c r="B140" s="93"/>
      <c r="C140" s="93"/>
      <c r="D140" s="94"/>
      <c r="E140" s="94"/>
      <c r="F140" s="94"/>
      <c r="G140" s="93"/>
      <c r="H140" s="74" t="str">
        <f>IF(OR(A140="",C140=""),"",IF(X140&lt;&gt;"VALID","",IF(OR(N140="Unknown",N140="Not applicable",N140="Excluded with rationale",N140="Invalid"),"",IF(OR(F140=E140,D140&lt;E140,D140&gt;F140),"",IF(G140="Higher is better",(D140-E140)/(F140-E140)*100,IF(G140="Lower is better",(F140-D140)/(F140-E140)*100,""))))))</f>
      </c>
      <c r="I140" s="94"/>
      <c r="J140" s="74" t="str">
        <f>IF(OR(A140="",C140=""),"",IF(X140&lt;&gt;"VALID","",IF(OR(H140="",I140=""),"",H140*I140/100)))</f>
      </c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85" t="str">
        <f>IF(AND(A140="",C140=""),"",IF(AND(OR(G140="Higher is better",G140="Lower is better"),OR(K140="Observed",K140="Inferred",K140="Unresolved"),OR(N140="Complete",N140="Unknown",N140="Not applicable",N140="Excluded with rationale",N140="Invalid"),OR(P140="None",P140="Veto",P140="Floor",P140="Cap"),OR(R140="Yes",R140="No",R140="Not applicable"),OR(S140="None",S140="Open",S140="Resolved"),IF(N140="Complete",AND(ISNUMBER(D140),ISNUMBER(E140),ISNUMBER(F140),F140&gt;E140),TRUE)),"VALID","INVALID_CONTROLLED_INPUT"))</f>
      </c>
      <c r="Y140" s="85" t="str">
        <f>IF(AND(A140="",C140=""),"",IF(X140&lt;&gt;"VALID","Invalid input",IF(P140="None","Not applicable",IF(R140="No","Failed",IF(R140="Yes","Passed","Not tested")))))</f>
      </c>
    </row>
    <row r="141">
      <c r="A141" s="93"/>
      <c r="B141" s="93"/>
      <c r="C141" s="93"/>
      <c r="D141" s="94"/>
      <c r="E141" s="94"/>
      <c r="F141" s="94"/>
      <c r="G141" s="93"/>
      <c r="H141" s="74" t="str">
        <f>IF(OR(A141="",C141=""),"",IF(X141&lt;&gt;"VALID","",IF(OR(N141="Unknown",N141="Not applicable",N141="Excluded with rationale",N141="Invalid"),"",IF(OR(F141=E141,D141&lt;E141,D141&gt;F141),"",IF(G141="Higher is better",(D141-E141)/(F141-E141)*100,IF(G141="Lower is better",(F141-D141)/(F141-E141)*100,""))))))</f>
      </c>
      <c r="I141" s="94"/>
      <c r="J141" s="74" t="str">
        <f>IF(OR(A141="",C141=""),"",IF(X141&lt;&gt;"VALID","",IF(OR(H141="",I141=""),"",H141*I141/100)))</f>
      </c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85" t="str">
        <f>IF(AND(A141="",C141=""),"",IF(AND(OR(G141="Higher is better",G141="Lower is better"),OR(K141="Observed",K141="Inferred",K141="Unresolved"),OR(N141="Complete",N141="Unknown",N141="Not applicable",N141="Excluded with rationale",N141="Invalid"),OR(P141="None",P141="Veto",P141="Floor",P141="Cap"),OR(R141="Yes",R141="No",R141="Not applicable"),OR(S141="None",S141="Open",S141="Resolved"),IF(N141="Complete",AND(ISNUMBER(D141),ISNUMBER(E141),ISNUMBER(F141),F141&gt;E141),TRUE)),"VALID","INVALID_CONTROLLED_INPUT"))</f>
      </c>
      <c r="Y141" s="85" t="str">
        <f>IF(AND(A141="",C141=""),"",IF(X141&lt;&gt;"VALID","Invalid input",IF(P141="None","Not applicable",IF(R141="No","Failed",IF(R141="Yes","Passed","Not tested")))))</f>
      </c>
    </row>
    <row r="142">
      <c r="A142" s="93"/>
      <c r="B142" s="93"/>
      <c r="C142" s="93"/>
      <c r="D142" s="94"/>
      <c r="E142" s="94"/>
      <c r="F142" s="94"/>
      <c r="G142" s="93"/>
      <c r="H142" s="74" t="str">
        <f>IF(OR(A142="",C142=""),"",IF(X142&lt;&gt;"VALID","",IF(OR(N142="Unknown",N142="Not applicable",N142="Excluded with rationale",N142="Invalid"),"",IF(OR(F142=E142,D142&lt;E142,D142&gt;F142),"",IF(G142="Higher is better",(D142-E142)/(F142-E142)*100,IF(G142="Lower is better",(F142-D142)/(F142-E142)*100,""))))))</f>
      </c>
      <c r="I142" s="94"/>
      <c r="J142" s="74" t="str">
        <f>IF(OR(A142="",C142=""),"",IF(X142&lt;&gt;"VALID","",IF(OR(H142="",I142=""),"",H142*I142/100)))</f>
      </c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85" t="str">
        <f>IF(AND(A142="",C142=""),"",IF(AND(OR(G142="Higher is better",G142="Lower is better"),OR(K142="Observed",K142="Inferred",K142="Unresolved"),OR(N142="Complete",N142="Unknown",N142="Not applicable",N142="Excluded with rationale",N142="Invalid"),OR(P142="None",P142="Veto",P142="Floor",P142="Cap"),OR(R142="Yes",R142="No",R142="Not applicable"),OR(S142="None",S142="Open",S142="Resolved"),IF(N142="Complete",AND(ISNUMBER(D142),ISNUMBER(E142),ISNUMBER(F142),F142&gt;E142),TRUE)),"VALID","INVALID_CONTROLLED_INPUT"))</f>
      </c>
      <c r="Y142" s="85" t="str">
        <f>IF(AND(A142="",C142=""),"",IF(X142&lt;&gt;"VALID","Invalid input",IF(P142="None","Not applicable",IF(R142="No","Failed",IF(R142="Yes","Passed","Not tested")))))</f>
      </c>
    </row>
    <row r="143">
      <c r="A143" s="93"/>
      <c r="B143" s="93"/>
      <c r="C143" s="93"/>
      <c r="D143" s="94"/>
      <c r="E143" s="94"/>
      <c r="F143" s="94"/>
      <c r="G143" s="93"/>
      <c r="H143" s="74" t="str">
        <f>IF(OR(A143="",C143=""),"",IF(X143&lt;&gt;"VALID","",IF(OR(N143="Unknown",N143="Not applicable",N143="Excluded with rationale",N143="Invalid"),"",IF(OR(F143=E143,D143&lt;E143,D143&gt;F143),"",IF(G143="Higher is better",(D143-E143)/(F143-E143)*100,IF(G143="Lower is better",(F143-D143)/(F143-E143)*100,""))))))</f>
      </c>
      <c r="I143" s="94"/>
      <c r="J143" s="74" t="str">
        <f>IF(OR(A143="",C143=""),"",IF(X143&lt;&gt;"VALID","",IF(OR(H143="",I143=""),"",H143*I143/100)))</f>
      </c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85" t="str">
        <f>IF(AND(A143="",C143=""),"",IF(AND(OR(G143="Higher is better",G143="Lower is better"),OR(K143="Observed",K143="Inferred",K143="Unresolved"),OR(N143="Complete",N143="Unknown",N143="Not applicable",N143="Excluded with rationale",N143="Invalid"),OR(P143="None",P143="Veto",P143="Floor",P143="Cap"),OR(R143="Yes",R143="No",R143="Not applicable"),OR(S143="None",S143="Open",S143="Resolved"),IF(N143="Complete",AND(ISNUMBER(D143),ISNUMBER(E143),ISNUMBER(F143),F143&gt;E143),TRUE)),"VALID","INVALID_CONTROLLED_INPUT"))</f>
      </c>
      <c r="Y143" s="85" t="str">
        <f>IF(AND(A143="",C143=""),"",IF(X143&lt;&gt;"VALID","Invalid input",IF(P143="None","Not applicable",IF(R143="No","Failed",IF(R143="Yes","Passed","Not tested")))))</f>
      </c>
    </row>
    <row r="144">
      <c r="A144" s="93"/>
      <c r="B144" s="93"/>
      <c r="C144" s="93"/>
      <c r="D144" s="94"/>
      <c r="E144" s="94"/>
      <c r="F144" s="94"/>
      <c r="G144" s="93"/>
      <c r="H144" s="74" t="str">
        <f>IF(OR(A144="",C144=""),"",IF(X144&lt;&gt;"VALID","",IF(OR(N144="Unknown",N144="Not applicable",N144="Excluded with rationale",N144="Invalid"),"",IF(OR(F144=E144,D144&lt;E144,D144&gt;F144),"",IF(G144="Higher is better",(D144-E144)/(F144-E144)*100,IF(G144="Lower is better",(F144-D144)/(F144-E144)*100,""))))))</f>
      </c>
      <c r="I144" s="94"/>
      <c r="J144" s="74" t="str">
        <f>IF(OR(A144="",C144=""),"",IF(X144&lt;&gt;"VALID","",IF(OR(H144="",I144=""),"",H144*I144/100)))</f>
      </c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85" t="str">
        <f>IF(AND(A144="",C144=""),"",IF(AND(OR(G144="Higher is better",G144="Lower is better"),OR(K144="Observed",K144="Inferred",K144="Unresolved"),OR(N144="Complete",N144="Unknown",N144="Not applicable",N144="Excluded with rationale",N144="Invalid"),OR(P144="None",P144="Veto",P144="Floor",P144="Cap"),OR(R144="Yes",R144="No",R144="Not applicable"),OR(S144="None",S144="Open",S144="Resolved"),IF(N144="Complete",AND(ISNUMBER(D144),ISNUMBER(E144),ISNUMBER(F144),F144&gt;E144),TRUE)),"VALID","INVALID_CONTROLLED_INPUT"))</f>
      </c>
      <c r="Y144" s="85" t="str">
        <f>IF(AND(A144="",C144=""),"",IF(X144&lt;&gt;"VALID","Invalid input",IF(P144="None","Not applicable",IF(R144="No","Failed",IF(R144="Yes","Passed","Not tested")))))</f>
      </c>
    </row>
    <row r="145">
      <c r="A145" s="93"/>
      <c r="B145" s="93"/>
      <c r="C145" s="93"/>
      <c r="D145" s="94"/>
      <c r="E145" s="94"/>
      <c r="F145" s="94"/>
      <c r="G145" s="93"/>
      <c r="H145" s="74" t="str">
        <f>IF(OR(A145="",C145=""),"",IF(X145&lt;&gt;"VALID","",IF(OR(N145="Unknown",N145="Not applicable",N145="Excluded with rationale",N145="Invalid"),"",IF(OR(F145=E145,D145&lt;E145,D145&gt;F145),"",IF(G145="Higher is better",(D145-E145)/(F145-E145)*100,IF(G145="Lower is better",(F145-D145)/(F145-E145)*100,""))))))</f>
      </c>
      <c r="I145" s="94"/>
      <c r="J145" s="74" t="str">
        <f>IF(OR(A145="",C145=""),"",IF(X145&lt;&gt;"VALID","",IF(OR(H145="",I145=""),"",H145*I145/100)))</f>
      </c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85" t="str">
        <f>IF(AND(A145="",C145=""),"",IF(AND(OR(G145="Higher is better",G145="Lower is better"),OR(K145="Observed",K145="Inferred",K145="Unresolved"),OR(N145="Complete",N145="Unknown",N145="Not applicable",N145="Excluded with rationale",N145="Invalid"),OR(P145="None",P145="Veto",P145="Floor",P145="Cap"),OR(R145="Yes",R145="No",R145="Not applicable"),OR(S145="None",S145="Open",S145="Resolved"),IF(N145="Complete",AND(ISNUMBER(D145),ISNUMBER(E145),ISNUMBER(F145),F145&gt;E145),TRUE)),"VALID","INVALID_CONTROLLED_INPUT"))</f>
      </c>
      <c r="Y145" s="85" t="str">
        <f>IF(AND(A145="",C145=""),"",IF(X145&lt;&gt;"VALID","Invalid input",IF(P145="None","Not applicable",IF(R145="No","Failed",IF(R145="Yes","Passed","Not tested")))))</f>
      </c>
    </row>
    <row r="146">
      <c r="A146" s="93"/>
      <c r="B146" s="93"/>
      <c r="C146" s="93"/>
      <c r="D146" s="94"/>
      <c r="E146" s="94"/>
      <c r="F146" s="94"/>
      <c r="G146" s="93"/>
      <c r="H146" s="74" t="str">
        <f>IF(OR(A146="",C146=""),"",IF(X146&lt;&gt;"VALID","",IF(OR(N146="Unknown",N146="Not applicable",N146="Excluded with rationale",N146="Invalid"),"",IF(OR(F146=E146,D146&lt;E146,D146&gt;F146),"",IF(G146="Higher is better",(D146-E146)/(F146-E146)*100,IF(G146="Lower is better",(F146-D146)/(F146-E146)*100,""))))))</f>
      </c>
      <c r="I146" s="94"/>
      <c r="J146" s="74" t="str">
        <f>IF(OR(A146="",C146=""),"",IF(X146&lt;&gt;"VALID","",IF(OR(H146="",I146=""),"",H146*I146/100)))</f>
      </c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85" t="str">
        <f>IF(AND(A146="",C146=""),"",IF(AND(OR(G146="Higher is better",G146="Lower is better"),OR(K146="Observed",K146="Inferred",K146="Unresolved"),OR(N146="Complete",N146="Unknown",N146="Not applicable",N146="Excluded with rationale",N146="Invalid"),OR(P146="None",P146="Veto",P146="Floor",P146="Cap"),OR(R146="Yes",R146="No",R146="Not applicable"),OR(S146="None",S146="Open",S146="Resolved"),IF(N146="Complete",AND(ISNUMBER(D146),ISNUMBER(E146),ISNUMBER(F146),F146&gt;E146),TRUE)),"VALID","INVALID_CONTROLLED_INPUT"))</f>
      </c>
      <c r="Y146" s="85" t="str">
        <f>IF(AND(A146="",C146=""),"",IF(X146&lt;&gt;"VALID","Invalid input",IF(P146="None","Not applicable",IF(R146="No","Failed",IF(R146="Yes","Passed","Not tested")))))</f>
      </c>
    </row>
    <row r="147">
      <c r="A147" s="93"/>
      <c r="B147" s="93"/>
      <c r="C147" s="93"/>
      <c r="D147" s="94"/>
      <c r="E147" s="94"/>
      <c r="F147" s="94"/>
      <c r="G147" s="93"/>
      <c r="H147" s="74" t="str">
        <f>IF(OR(A147="",C147=""),"",IF(X147&lt;&gt;"VALID","",IF(OR(N147="Unknown",N147="Not applicable",N147="Excluded with rationale",N147="Invalid"),"",IF(OR(F147=E147,D147&lt;E147,D147&gt;F147),"",IF(G147="Higher is better",(D147-E147)/(F147-E147)*100,IF(G147="Lower is better",(F147-D147)/(F147-E147)*100,""))))))</f>
      </c>
      <c r="I147" s="94"/>
      <c r="J147" s="74" t="str">
        <f>IF(OR(A147="",C147=""),"",IF(X147&lt;&gt;"VALID","",IF(OR(H147="",I147=""),"",H147*I147/100)))</f>
      </c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85" t="str">
        <f>IF(AND(A147="",C147=""),"",IF(AND(OR(G147="Higher is better",G147="Lower is better"),OR(K147="Observed",K147="Inferred",K147="Unresolved"),OR(N147="Complete",N147="Unknown",N147="Not applicable",N147="Excluded with rationale",N147="Invalid"),OR(P147="None",P147="Veto",P147="Floor",P147="Cap"),OR(R147="Yes",R147="No",R147="Not applicable"),OR(S147="None",S147="Open",S147="Resolved"),IF(N147="Complete",AND(ISNUMBER(D147),ISNUMBER(E147),ISNUMBER(F147),F147&gt;E147),TRUE)),"VALID","INVALID_CONTROLLED_INPUT"))</f>
      </c>
      <c r="Y147" s="85" t="str">
        <f>IF(AND(A147="",C147=""),"",IF(X147&lt;&gt;"VALID","Invalid input",IF(P147="None","Not applicable",IF(R147="No","Failed",IF(R147="Yes","Passed","Not tested")))))</f>
      </c>
    </row>
    <row r="148">
      <c r="A148" s="93"/>
      <c r="B148" s="93"/>
      <c r="C148" s="93"/>
      <c r="D148" s="94"/>
      <c r="E148" s="94"/>
      <c r="F148" s="94"/>
      <c r="G148" s="93"/>
      <c r="H148" s="74" t="str">
        <f>IF(OR(A148="",C148=""),"",IF(X148&lt;&gt;"VALID","",IF(OR(N148="Unknown",N148="Not applicable",N148="Excluded with rationale",N148="Invalid"),"",IF(OR(F148=E148,D148&lt;E148,D148&gt;F148),"",IF(G148="Higher is better",(D148-E148)/(F148-E148)*100,IF(G148="Lower is better",(F148-D148)/(F148-E148)*100,""))))))</f>
      </c>
      <c r="I148" s="94"/>
      <c r="J148" s="74" t="str">
        <f>IF(OR(A148="",C148=""),"",IF(X148&lt;&gt;"VALID","",IF(OR(H148="",I148=""),"",H148*I148/100)))</f>
      </c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85" t="str">
        <f>IF(AND(A148="",C148=""),"",IF(AND(OR(G148="Higher is better",G148="Lower is better"),OR(K148="Observed",K148="Inferred",K148="Unresolved"),OR(N148="Complete",N148="Unknown",N148="Not applicable",N148="Excluded with rationale",N148="Invalid"),OR(P148="None",P148="Veto",P148="Floor",P148="Cap"),OR(R148="Yes",R148="No",R148="Not applicable"),OR(S148="None",S148="Open",S148="Resolved"),IF(N148="Complete",AND(ISNUMBER(D148),ISNUMBER(E148),ISNUMBER(F148),F148&gt;E148),TRUE)),"VALID","INVALID_CONTROLLED_INPUT"))</f>
      </c>
      <c r="Y148" s="85" t="str">
        <f>IF(AND(A148="",C148=""),"",IF(X148&lt;&gt;"VALID","Invalid input",IF(P148="None","Not applicable",IF(R148="No","Failed",IF(R148="Yes","Passed","Not tested")))))</f>
      </c>
    </row>
    <row r="149">
      <c r="A149" s="93"/>
      <c r="B149" s="93"/>
      <c r="C149" s="93"/>
      <c r="D149" s="94"/>
      <c r="E149" s="94"/>
      <c r="F149" s="94"/>
      <c r="G149" s="93"/>
      <c r="H149" s="74" t="str">
        <f>IF(OR(A149="",C149=""),"",IF(X149&lt;&gt;"VALID","",IF(OR(N149="Unknown",N149="Not applicable",N149="Excluded with rationale",N149="Invalid"),"",IF(OR(F149=E149,D149&lt;E149,D149&gt;F149),"",IF(G149="Higher is better",(D149-E149)/(F149-E149)*100,IF(G149="Lower is better",(F149-D149)/(F149-E149)*100,""))))))</f>
      </c>
      <c r="I149" s="94"/>
      <c r="J149" s="74" t="str">
        <f>IF(OR(A149="",C149=""),"",IF(X149&lt;&gt;"VALID","",IF(OR(H149="",I149=""),"",H149*I149/100)))</f>
      </c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85" t="str">
        <f>IF(AND(A149="",C149=""),"",IF(AND(OR(G149="Higher is better",G149="Lower is better"),OR(K149="Observed",K149="Inferred",K149="Unresolved"),OR(N149="Complete",N149="Unknown",N149="Not applicable",N149="Excluded with rationale",N149="Invalid"),OR(P149="None",P149="Veto",P149="Floor",P149="Cap"),OR(R149="Yes",R149="No",R149="Not applicable"),OR(S149="None",S149="Open",S149="Resolved"),IF(N149="Complete",AND(ISNUMBER(D149),ISNUMBER(E149),ISNUMBER(F149),F149&gt;E149),TRUE)),"VALID","INVALID_CONTROLLED_INPUT"))</f>
      </c>
      <c r="Y149" s="85" t="str">
        <f>IF(AND(A149="",C149=""),"",IF(X149&lt;&gt;"VALID","Invalid input",IF(P149="None","Not applicable",IF(R149="No","Failed",IF(R149="Yes","Passed","Not tested")))))</f>
      </c>
    </row>
    <row r="150">
      <c r="A150" s="93"/>
      <c r="B150" s="93"/>
      <c r="C150" s="93"/>
      <c r="D150" s="94"/>
      <c r="E150" s="94"/>
      <c r="F150" s="94"/>
      <c r="G150" s="93"/>
      <c r="H150" s="74" t="str">
        <f>IF(OR(A150="",C150=""),"",IF(X150&lt;&gt;"VALID","",IF(OR(N150="Unknown",N150="Not applicable",N150="Excluded with rationale",N150="Invalid"),"",IF(OR(F150=E150,D150&lt;E150,D150&gt;F150),"",IF(G150="Higher is better",(D150-E150)/(F150-E150)*100,IF(G150="Lower is better",(F150-D150)/(F150-E150)*100,""))))))</f>
      </c>
      <c r="I150" s="94"/>
      <c r="J150" s="74" t="str">
        <f>IF(OR(A150="",C150=""),"",IF(X150&lt;&gt;"VALID","",IF(OR(H150="",I150=""),"",H150*I150/100)))</f>
      </c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85" t="str">
        <f>IF(AND(A150="",C150=""),"",IF(AND(OR(G150="Higher is better",G150="Lower is better"),OR(K150="Observed",K150="Inferred",K150="Unresolved"),OR(N150="Complete",N150="Unknown",N150="Not applicable",N150="Excluded with rationale",N150="Invalid"),OR(P150="None",P150="Veto",P150="Floor",P150="Cap"),OR(R150="Yes",R150="No",R150="Not applicable"),OR(S150="None",S150="Open",S150="Resolved"),IF(N150="Complete",AND(ISNUMBER(D150),ISNUMBER(E150),ISNUMBER(F150),F150&gt;E150),TRUE)),"VALID","INVALID_CONTROLLED_INPUT"))</f>
      </c>
      <c r="Y150" s="85" t="str">
        <f>IF(AND(A150="",C150=""),"",IF(X150&lt;&gt;"VALID","Invalid input",IF(P150="None","Not applicable",IF(R150="No","Failed",IF(R150="Yes","Passed","Not tested")))))</f>
      </c>
    </row>
    <row r="151">
      <c r="A151" s="93"/>
      <c r="B151" s="93"/>
      <c r="C151" s="93"/>
      <c r="D151" s="94"/>
      <c r="E151" s="94"/>
      <c r="F151" s="94"/>
      <c r="G151" s="93"/>
      <c r="H151" s="74" t="str">
        <f>IF(OR(A151="",C151=""),"",IF(X151&lt;&gt;"VALID","",IF(OR(N151="Unknown",N151="Not applicable",N151="Excluded with rationale",N151="Invalid"),"",IF(OR(F151=E151,D151&lt;E151,D151&gt;F151),"",IF(G151="Higher is better",(D151-E151)/(F151-E151)*100,IF(G151="Lower is better",(F151-D151)/(F151-E151)*100,""))))))</f>
      </c>
      <c r="I151" s="94"/>
      <c r="J151" s="74" t="str">
        <f>IF(OR(A151="",C151=""),"",IF(X151&lt;&gt;"VALID","",IF(OR(H151="",I151=""),"",H151*I151/100)))</f>
      </c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85" t="str">
        <f>IF(AND(A151="",C151=""),"",IF(AND(OR(G151="Higher is better",G151="Lower is better"),OR(K151="Observed",K151="Inferred",K151="Unresolved"),OR(N151="Complete",N151="Unknown",N151="Not applicable",N151="Excluded with rationale",N151="Invalid"),OR(P151="None",P151="Veto",P151="Floor",P151="Cap"),OR(R151="Yes",R151="No",R151="Not applicable"),OR(S151="None",S151="Open",S151="Resolved"),IF(N151="Complete",AND(ISNUMBER(D151),ISNUMBER(E151),ISNUMBER(F151),F151&gt;E151),TRUE)),"VALID","INVALID_CONTROLLED_INPUT"))</f>
      </c>
      <c r="Y151" s="85" t="str">
        <f>IF(AND(A151="",C151=""),"",IF(X151&lt;&gt;"VALID","Invalid input",IF(P151="None","Not applicable",IF(R151="No","Failed",IF(R151="Yes","Passed","Not tested")))))</f>
      </c>
    </row>
    <row r="152">
      <c r="A152" s="93"/>
      <c r="B152" s="93"/>
      <c r="C152" s="93"/>
      <c r="D152" s="94"/>
      <c r="E152" s="94"/>
      <c r="F152" s="94"/>
      <c r="G152" s="93"/>
      <c r="H152" s="74" t="str">
        <f>IF(OR(A152="",C152=""),"",IF(X152&lt;&gt;"VALID","",IF(OR(N152="Unknown",N152="Not applicable",N152="Excluded with rationale",N152="Invalid"),"",IF(OR(F152=E152,D152&lt;E152,D152&gt;F152),"",IF(G152="Higher is better",(D152-E152)/(F152-E152)*100,IF(G152="Lower is better",(F152-D152)/(F152-E152)*100,""))))))</f>
      </c>
      <c r="I152" s="94"/>
      <c r="J152" s="74" t="str">
        <f>IF(OR(A152="",C152=""),"",IF(X152&lt;&gt;"VALID","",IF(OR(H152="",I152=""),"",H152*I152/100)))</f>
      </c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85" t="str">
        <f>IF(AND(A152="",C152=""),"",IF(AND(OR(G152="Higher is better",G152="Lower is better"),OR(K152="Observed",K152="Inferred",K152="Unresolved"),OR(N152="Complete",N152="Unknown",N152="Not applicable",N152="Excluded with rationale",N152="Invalid"),OR(P152="None",P152="Veto",P152="Floor",P152="Cap"),OR(R152="Yes",R152="No",R152="Not applicable"),OR(S152="None",S152="Open",S152="Resolved"),IF(N152="Complete",AND(ISNUMBER(D152),ISNUMBER(E152),ISNUMBER(F152),F152&gt;E152),TRUE)),"VALID","INVALID_CONTROLLED_INPUT"))</f>
      </c>
      <c r="Y152" s="85" t="str">
        <f>IF(AND(A152="",C152=""),"",IF(X152&lt;&gt;"VALID","Invalid input",IF(P152="None","Not applicable",IF(R152="No","Failed",IF(R152="Yes","Passed","Not tested")))))</f>
      </c>
    </row>
    <row r="153">
      <c r="A153" s="93"/>
      <c r="B153" s="93"/>
      <c r="C153" s="93"/>
      <c r="D153" s="94"/>
      <c r="E153" s="94"/>
      <c r="F153" s="94"/>
      <c r="G153" s="93"/>
      <c r="H153" s="74" t="str">
        <f>IF(OR(A153="",C153=""),"",IF(X153&lt;&gt;"VALID","",IF(OR(N153="Unknown",N153="Not applicable",N153="Excluded with rationale",N153="Invalid"),"",IF(OR(F153=E153,D153&lt;E153,D153&gt;F153),"",IF(G153="Higher is better",(D153-E153)/(F153-E153)*100,IF(G153="Lower is better",(F153-D153)/(F153-E153)*100,""))))))</f>
      </c>
      <c r="I153" s="94"/>
      <c r="J153" s="74" t="str">
        <f>IF(OR(A153="",C153=""),"",IF(X153&lt;&gt;"VALID","",IF(OR(H153="",I153=""),"",H153*I153/100)))</f>
      </c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85" t="str">
        <f>IF(AND(A153="",C153=""),"",IF(AND(OR(G153="Higher is better",G153="Lower is better"),OR(K153="Observed",K153="Inferred",K153="Unresolved"),OR(N153="Complete",N153="Unknown",N153="Not applicable",N153="Excluded with rationale",N153="Invalid"),OR(P153="None",P153="Veto",P153="Floor",P153="Cap"),OR(R153="Yes",R153="No",R153="Not applicable"),OR(S153="None",S153="Open",S153="Resolved"),IF(N153="Complete",AND(ISNUMBER(D153),ISNUMBER(E153),ISNUMBER(F153),F153&gt;E153),TRUE)),"VALID","INVALID_CONTROLLED_INPUT"))</f>
      </c>
      <c r="Y153" s="85" t="str">
        <f>IF(AND(A153="",C153=""),"",IF(X153&lt;&gt;"VALID","Invalid input",IF(P153="None","Not applicable",IF(R153="No","Failed",IF(R153="Yes","Passed","Not tested")))))</f>
      </c>
    </row>
    <row r="154">
      <c r="A154" s="93"/>
      <c r="B154" s="93"/>
      <c r="C154" s="93"/>
      <c r="D154" s="94"/>
      <c r="E154" s="94"/>
      <c r="F154" s="94"/>
      <c r="G154" s="93"/>
      <c r="H154" s="74" t="str">
        <f>IF(OR(A154="",C154=""),"",IF(X154&lt;&gt;"VALID","",IF(OR(N154="Unknown",N154="Not applicable",N154="Excluded with rationale",N154="Invalid"),"",IF(OR(F154=E154,D154&lt;E154,D154&gt;F154),"",IF(G154="Higher is better",(D154-E154)/(F154-E154)*100,IF(G154="Lower is better",(F154-D154)/(F154-E154)*100,""))))))</f>
      </c>
      <c r="I154" s="94"/>
      <c r="J154" s="74" t="str">
        <f>IF(OR(A154="",C154=""),"",IF(X154&lt;&gt;"VALID","",IF(OR(H154="",I154=""),"",H154*I154/100)))</f>
      </c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85" t="str">
        <f>IF(AND(A154="",C154=""),"",IF(AND(OR(G154="Higher is better",G154="Lower is better"),OR(K154="Observed",K154="Inferred",K154="Unresolved"),OR(N154="Complete",N154="Unknown",N154="Not applicable",N154="Excluded with rationale",N154="Invalid"),OR(P154="None",P154="Veto",P154="Floor",P154="Cap"),OR(R154="Yes",R154="No",R154="Not applicable"),OR(S154="None",S154="Open",S154="Resolved"),IF(N154="Complete",AND(ISNUMBER(D154),ISNUMBER(E154),ISNUMBER(F154),F154&gt;E154),TRUE)),"VALID","INVALID_CONTROLLED_INPUT"))</f>
      </c>
      <c r="Y154" s="85" t="str">
        <f>IF(AND(A154="",C154=""),"",IF(X154&lt;&gt;"VALID","Invalid input",IF(P154="None","Not applicable",IF(R154="No","Failed",IF(R154="Yes","Passed","Not tested")))))</f>
      </c>
    </row>
    <row r="155">
      <c r="A155" s="93"/>
      <c r="B155" s="93"/>
      <c r="C155" s="93"/>
      <c r="D155" s="94"/>
      <c r="E155" s="94"/>
      <c r="F155" s="94"/>
      <c r="G155" s="93"/>
      <c r="H155" s="74" t="str">
        <f>IF(OR(A155="",C155=""),"",IF(X155&lt;&gt;"VALID","",IF(OR(N155="Unknown",N155="Not applicable",N155="Excluded with rationale",N155="Invalid"),"",IF(OR(F155=E155,D155&lt;E155,D155&gt;F155),"",IF(G155="Higher is better",(D155-E155)/(F155-E155)*100,IF(G155="Lower is better",(F155-D155)/(F155-E155)*100,""))))))</f>
      </c>
      <c r="I155" s="94"/>
      <c r="J155" s="74" t="str">
        <f>IF(OR(A155="",C155=""),"",IF(X155&lt;&gt;"VALID","",IF(OR(H155="",I155=""),"",H155*I155/100)))</f>
      </c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85" t="str">
        <f>IF(AND(A155="",C155=""),"",IF(AND(OR(G155="Higher is better",G155="Lower is better"),OR(K155="Observed",K155="Inferred",K155="Unresolved"),OR(N155="Complete",N155="Unknown",N155="Not applicable",N155="Excluded with rationale",N155="Invalid"),OR(P155="None",P155="Veto",P155="Floor",P155="Cap"),OR(R155="Yes",R155="No",R155="Not applicable"),OR(S155="None",S155="Open",S155="Resolved"),IF(N155="Complete",AND(ISNUMBER(D155),ISNUMBER(E155),ISNUMBER(F155),F155&gt;E155),TRUE)),"VALID","INVALID_CONTROLLED_INPUT"))</f>
      </c>
      <c r="Y155" s="85" t="str">
        <f>IF(AND(A155="",C155=""),"",IF(X155&lt;&gt;"VALID","Invalid input",IF(P155="None","Not applicable",IF(R155="No","Failed",IF(R155="Yes","Passed","Not tested")))))</f>
      </c>
    </row>
    <row r="156">
      <c r="A156" s="93"/>
      <c r="B156" s="93"/>
      <c r="C156" s="93"/>
      <c r="D156" s="94"/>
      <c r="E156" s="94"/>
      <c r="F156" s="94"/>
      <c r="G156" s="93"/>
      <c r="H156" s="74" t="str">
        <f>IF(OR(A156="",C156=""),"",IF(X156&lt;&gt;"VALID","",IF(OR(N156="Unknown",N156="Not applicable",N156="Excluded with rationale",N156="Invalid"),"",IF(OR(F156=E156,D156&lt;E156,D156&gt;F156),"",IF(G156="Higher is better",(D156-E156)/(F156-E156)*100,IF(G156="Lower is better",(F156-D156)/(F156-E156)*100,""))))))</f>
      </c>
      <c r="I156" s="94"/>
      <c r="J156" s="74" t="str">
        <f>IF(OR(A156="",C156=""),"",IF(X156&lt;&gt;"VALID","",IF(OR(H156="",I156=""),"",H156*I156/100)))</f>
      </c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85" t="str">
        <f>IF(AND(A156="",C156=""),"",IF(AND(OR(G156="Higher is better",G156="Lower is better"),OR(K156="Observed",K156="Inferred",K156="Unresolved"),OR(N156="Complete",N156="Unknown",N156="Not applicable",N156="Excluded with rationale",N156="Invalid"),OR(P156="None",P156="Veto",P156="Floor",P156="Cap"),OR(R156="Yes",R156="No",R156="Not applicable"),OR(S156="None",S156="Open",S156="Resolved"),IF(N156="Complete",AND(ISNUMBER(D156),ISNUMBER(E156),ISNUMBER(F156),F156&gt;E156),TRUE)),"VALID","INVALID_CONTROLLED_INPUT"))</f>
      </c>
      <c r="Y156" s="85" t="str">
        <f>IF(AND(A156="",C156=""),"",IF(X156&lt;&gt;"VALID","Invalid input",IF(P156="None","Not applicable",IF(R156="No","Failed",IF(R156="Yes","Passed","Not tested")))))</f>
      </c>
    </row>
    <row r="157">
      <c r="A157" s="93"/>
      <c r="B157" s="93"/>
      <c r="C157" s="93"/>
      <c r="D157" s="94"/>
      <c r="E157" s="94"/>
      <c r="F157" s="94"/>
      <c r="G157" s="93"/>
      <c r="H157" s="74" t="str">
        <f>IF(OR(A157="",C157=""),"",IF(X157&lt;&gt;"VALID","",IF(OR(N157="Unknown",N157="Not applicable",N157="Excluded with rationale",N157="Invalid"),"",IF(OR(F157=E157,D157&lt;E157,D157&gt;F157),"",IF(G157="Higher is better",(D157-E157)/(F157-E157)*100,IF(G157="Lower is better",(F157-D157)/(F157-E157)*100,""))))))</f>
      </c>
      <c r="I157" s="94"/>
      <c r="J157" s="74" t="str">
        <f>IF(OR(A157="",C157=""),"",IF(X157&lt;&gt;"VALID","",IF(OR(H157="",I157=""),"",H157*I157/100)))</f>
      </c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85" t="str">
        <f>IF(AND(A157="",C157=""),"",IF(AND(OR(G157="Higher is better",G157="Lower is better"),OR(K157="Observed",K157="Inferred",K157="Unresolved"),OR(N157="Complete",N157="Unknown",N157="Not applicable",N157="Excluded with rationale",N157="Invalid"),OR(P157="None",P157="Veto",P157="Floor",P157="Cap"),OR(R157="Yes",R157="No",R157="Not applicable"),OR(S157="None",S157="Open",S157="Resolved"),IF(N157="Complete",AND(ISNUMBER(D157),ISNUMBER(E157),ISNUMBER(F157),F157&gt;E157),TRUE)),"VALID","INVALID_CONTROLLED_INPUT"))</f>
      </c>
      <c r="Y157" s="85" t="str">
        <f>IF(AND(A157="",C157=""),"",IF(X157&lt;&gt;"VALID","Invalid input",IF(P157="None","Not applicable",IF(R157="No","Failed",IF(R157="Yes","Passed","Not tested")))))</f>
      </c>
    </row>
    <row r="158">
      <c r="A158" s="93"/>
      <c r="B158" s="93"/>
      <c r="C158" s="93"/>
      <c r="D158" s="94"/>
      <c r="E158" s="94"/>
      <c r="F158" s="94"/>
      <c r="G158" s="93"/>
      <c r="H158" s="74" t="str">
        <f>IF(OR(A158="",C158=""),"",IF(X158&lt;&gt;"VALID","",IF(OR(N158="Unknown",N158="Not applicable",N158="Excluded with rationale",N158="Invalid"),"",IF(OR(F158=E158,D158&lt;E158,D158&gt;F158),"",IF(G158="Higher is better",(D158-E158)/(F158-E158)*100,IF(G158="Lower is better",(F158-D158)/(F158-E158)*100,""))))))</f>
      </c>
      <c r="I158" s="94"/>
      <c r="J158" s="74" t="str">
        <f>IF(OR(A158="",C158=""),"",IF(X158&lt;&gt;"VALID","",IF(OR(H158="",I158=""),"",H158*I158/100)))</f>
      </c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85" t="str">
        <f>IF(AND(A158="",C158=""),"",IF(AND(OR(G158="Higher is better",G158="Lower is better"),OR(K158="Observed",K158="Inferred",K158="Unresolved"),OR(N158="Complete",N158="Unknown",N158="Not applicable",N158="Excluded with rationale",N158="Invalid"),OR(P158="None",P158="Veto",P158="Floor",P158="Cap"),OR(R158="Yes",R158="No",R158="Not applicable"),OR(S158="None",S158="Open",S158="Resolved"),IF(N158="Complete",AND(ISNUMBER(D158),ISNUMBER(E158),ISNUMBER(F158),F158&gt;E158),TRUE)),"VALID","INVALID_CONTROLLED_INPUT"))</f>
      </c>
      <c r="Y158" s="85" t="str">
        <f>IF(AND(A158="",C158=""),"",IF(X158&lt;&gt;"VALID","Invalid input",IF(P158="None","Not applicable",IF(R158="No","Failed",IF(R158="Yes","Passed","Not tested")))))</f>
      </c>
    </row>
    <row r="159">
      <c r="A159" s="93"/>
      <c r="B159" s="93"/>
      <c r="C159" s="93"/>
      <c r="D159" s="94"/>
      <c r="E159" s="94"/>
      <c r="F159" s="94"/>
      <c r="G159" s="93"/>
      <c r="H159" s="74" t="str">
        <f>IF(OR(A159="",C159=""),"",IF(X159&lt;&gt;"VALID","",IF(OR(N159="Unknown",N159="Not applicable",N159="Excluded with rationale",N159="Invalid"),"",IF(OR(F159=E159,D159&lt;E159,D159&gt;F159),"",IF(G159="Higher is better",(D159-E159)/(F159-E159)*100,IF(G159="Lower is better",(F159-D159)/(F159-E159)*100,""))))))</f>
      </c>
      <c r="I159" s="94"/>
      <c r="J159" s="74" t="str">
        <f>IF(OR(A159="",C159=""),"",IF(X159&lt;&gt;"VALID","",IF(OR(H159="",I159=""),"",H159*I159/100)))</f>
      </c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85" t="str">
        <f>IF(AND(A159="",C159=""),"",IF(AND(OR(G159="Higher is better",G159="Lower is better"),OR(K159="Observed",K159="Inferred",K159="Unresolved"),OR(N159="Complete",N159="Unknown",N159="Not applicable",N159="Excluded with rationale",N159="Invalid"),OR(P159="None",P159="Veto",P159="Floor",P159="Cap"),OR(R159="Yes",R159="No",R159="Not applicable"),OR(S159="None",S159="Open",S159="Resolved"),IF(N159="Complete",AND(ISNUMBER(D159),ISNUMBER(E159),ISNUMBER(F159),F159&gt;E159),TRUE)),"VALID","INVALID_CONTROLLED_INPUT"))</f>
      </c>
      <c r="Y159" s="85" t="str">
        <f>IF(AND(A159="",C159=""),"",IF(X159&lt;&gt;"VALID","Invalid input",IF(P159="None","Not applicable",IF(R159="No","Failed",IF(R159="Yes","Passed","Not tested")))))</f>
      </c>
    </row>
    <row r="160">
      <c r="A160" s="93"/>
      <c r="B160" s="93"/>
      <c r="C160" s="93"/>
      <c r="D160" s="94"/>
      <c r="E160" s="94"/>
      <c r="F160" s="94"/>
      <c r="G160" s="93"/>
      <c r="H160" s="74" t="str">
        <f>IF(OR(A160="",C160=""),"",IF(X160&lt;&gt;"VALID","",IF(OR(N160="Unknown",N160="Not applicable",N160="Excluded with rationale",N160="Invalid"),"",IF(OR(F160=E160,D160&lt;E160,D160&gt;F160),"",IF(G160="Higher is better",(D160-E160)/(F160-E160)*100,IF(G160="Lower is better",(F160-D160)/(F160-E160)*100,""))))))</f>
      </c>
      <c r="I160" s="94"/>
      <c r="J160" s="74" t="str">
        <f>IF(OR(A160="",C160=""),"",IF(X160&lt;&gt;"VALID","",IF(OR(H160="",I160=""),"",H160*I160/100)))</f>
      </c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85" t="str">
        <f>IF(AND(A160="",C160=""),"",IF(AND(OR(G160="Higher is better",G160="Lower is better"),OR(K160="Observed",K160="Inferred",K160="Unresolved"),OR(N160="Complete",N160="Unknown",N160="Not applicable",N160="Excluded with rationale",N160="Invalid"),OR(P160="None",P160="Veto",P160="Floor",P160="Cap"),OR(R160="Yes",R160="No",R160="Not applicable"),OR(S160="None",S160="Open",S160="Resolved"),IF(N160="Complete",AND(ISNUMBER(D160),ISNUMBER(E160),ISNUMBER(F160),F160&gt;E160),TRUE)),"VALID","INVALID_CONTROLLED_INPUT"))</f>
      </c>
      <c r="Y160" s="85" t="str">
        <f>IF(AND(A160="",C160=""),"",IF(X160&lt;&gt;"VALID","Invalid input",IF(P160="None","Not applicable",IF(R160="No","Failed",IF(R160="Yes","Passed","Not tested")))))</f>
      </c>
    </row>
    <row r="161">
      <c r="A161" s="93"/>
      <c r="B161" s="93"/>
      <c r="C161" s="93"/>
      <c r="D161" s="94"/>
      <c r="E161" s="94"/>
      <c r="F161" s="94"/>
      <c r="G161" s="93"/>
      <c r="H161" s="74" t="str">
        <f>IF(OR(A161="",C161=""),"",IF(X161&lt;&gt;"VALID","",IF(OR(N161="Unknown",N161="Not applicable",N161="Excluded with rationale",N161="Invalid"),"",IF(OR(F161=E161,D161&lt;E161,D161&gt;F161),"",IF(G161="Higher is better",(D161-E161)/(F161-E161)*100,IF(G161="Lower is better",(F161-D161)/(F161-E161)*100,""))))))</f>
      </c>
      <c r="I161" s="94"/>
      <c r="J161" s="74" t="str">
        <f>IF(OR(A161="",C161=""),"",IF(X161&lt;&gt;"VALID","",IF(OR(H161="",I161=""),"",H161*I161/100)))</f>
      </c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85" t="str">
        <f>IF(AND(A161="",C161=""),"",IF(AND(OR(G161="Higher is better",G161="Lower is better"),OR(K161="Observed",K161="Inferred",K161="Unresolved"),OR(N161="Complete",N161="Unknown",N161="Not applicable",N161="Excluded with rationale",N161="Invalid"),OR(P161="None",P161="Veto",P161="Floor",P161="Cap"),OR(R161="Yes",R161="No",R161="Not applicable"),OR(S161="None",S161="Open",S161="Resolved"),IF(N161="Complete",AND(ISNUMBER(D161),ISNUMBER(E161),ISNUMBER(F161),F161&gt;E161),TRUE)),"VALID","INVALID_CONTROLLED_INPUT"))</f>
      </c>
      <c r="Y161" s="85" t="str">
        <f>IF(AND(A161="",C161=""),"",IF(X161&lt;&gt;"VALID","Invalid input",IF(P161="None","Not applicable",IF(R161="No","Failed",IF(R161="Yes","Passed","Not tested")))))</f>
      </c>
    </row>
    <row r="162">
      <c r="A162" s="93"/>
      <c r="B162" s="93"/>
      <c r="C162" s="93"/>
      <c r="D162" s="94"/>
      <c r="E162" s="94"/>
      <c r="F162" s="94"/>
      <c r="G162" s="93"/>
      <c r="H162" s="74" t="str">
        <f>IF(OR(A162="",C162=""),"",IF(X162&lt;&gt;"VALID","",IF(OR(N162="Unknown",N162="Not applicable",N162="Excluded with rationale",N162="Invalid"),"",IF(OR(F162=E162,D162&lt;E162,D162&gt;F162),"",IF(G162="Higher is better",(D162-E162)/(F162-E162)*100,IF(G162="Lower is better",(F162-D162)/(F162-E162)*100,""))))))</f>
      </c>
      <c r="I162" s="94"/>
      <c r="J162" s="74" t="str">
        <f>IF(OR(A162="",C162=""),"",IF(X162&lt;&gt;"VALID","",IF(OR(H162="",I162=""),"",H162*I162/100)))</f>
      </c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85" t="str">
        <f>IF(AND(A162="",C162=""),"",IF(AND(OR(G162="Higher is better",G162="Lower is better"),OR(K162="Observed",K162="Inferred",K162="Unresolved"),OR(N162="Complete",N162="Unknown",N162="Not applicable",N162="Excluded with rationale",N162="Invalid"),OR(P162="None",P162="Veto",P162="Floor",P162="Cap"),OR(R162="Yes",R162="No",R162="Not applicable"),OR(S162="None",S162="Open",S162="Resolved"),IF(N162="Complete",AND(ISNUMBER(D162),ISNUMBER(E162),ISNUMBER(F162),F162&gt;E162),TRUE)),"VALID","INVALID_CONTROLLED_INPUT"))</f>
      </c>
      <c r="Y162" s="85" t="str">
        <f>IF(AND(A162="",C162=""),"",IF(X162&lt;&gt;"VALID","Invalid input",IF(P162="None","Not applicable",IF(R162="No","Failed",IF(R162="Yes","Passed","Not tested")))))</f>
      </c>
    </row>
    <row r="163">
      <c r="A163" s="93"/>
      <c r="B163" s="93"/>
      <c r="C163" s="93"/>
      <c r="D163" s="94"/>
      <c r="E163" s="94"/>
      <c r="F163" s="94"/>
      <c r="G163" s="93"/>
      <c r="H163" s="74" t="str">
        <f>IF(OR(A163="",C163=""),"",IF(X163&lt;&gt;"VALID","",IF(OR(N163="Unknown",N163="Not applicable",N163="Excluded with rationale",N163="Invalid"),"",IF(OR(F163=E163,D163&lt;E163,D163&gt;F163),"",IF(G163="Higher is better",(D163-E163)/(F163-E163)*100,IF(G163="Lower is better",(F163-D163)/(F163-E163)*100,""))))))</f>
      </c>
      <c r="I163" s="94"/>
      <c r="J163" s="74" t="str">
        <f>IF(OR(A163="",C163=""),"",IF(X163&lt;&gt;"VALID","",IF(OR(H163="",I163=""),"",H163*I163/100)))</f>
      </c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85" t="str">
        <f>IF(AND(A163="",C163=""),"",IF(AND(OR(G163="Higher is better",G163="Lower is better"),OR(K163="Observed",K163="Inferred",K163="Unresolved"),OR(N163="Complete",N163="Unknown",N163="Not applicable",N163="Excluded with rationale",N163="Invalid"),OR(P163="None",P163="Veto",P163="Floor",P163="Cap"),OR(R163="Yes",R163="No",R163="Not applicable"),OR(S163="None",S163="Open",S163="Resolved"),IF(N163="Complete",AND(ISNUMBER(D163),ISNUMBER(E163),ISNUMBER(F163),F163&gt;E163),TRUE)),"VALID","INVALID_CONTROLLED_INPUT"))</f>
      </c>
      <c r="Y163" s="85" t="str">
        <f>IF(AND(A163="",C163=""),"",IF(X163&lt;&gt;"VALID","Invalid input",IF(P163="None","Not applicable",IF(R163="No","Failed",IF(R163="Yes","Passed","Not tested")))))</f>
      </c>
    </row>
    <row r="164">
      <c r="A164" s="93"/>
      <c r="B164" s="93"/>
      <c r="C164" s="93"/>
      <c r="D164" s="94"/>
      <c r="E164" s="94"/>
      <c r="F164" s="94"/>
      <c r="G164" s="93"/>
      <c r="H164" s="74" t="str">
        <f>IF(OR(A164="",C164=""),"",IF(X164&lt;&gt;"VALID","",IF(OR(N164="Unknown",N164="Not applicable",N164="Excluded with rationale",N164="Invalid"),"",IF(OR(F164=E164,D164&lt;E164,D164&gt;F164),"",IF(G164="Higher is better",(D164-E164)/(F164-E164)*100,IF(G164="Lower is better",(F164-D164)/(F164-E164)*100,""))))))</f>
      </c>
      <c r="I164" s="94"/>
      <c r="J164" s="74" t="str">
        <f>IF(OR(A164="",C164=""),"",IF(X164&lt;&gt;"VALID","",IF(OR(H164="",I164=""),"",H164*I164/100)))</f>
      </c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85" t="str">
        <f>IF(AND(A164="",C164=""),"",IF(AND(OR(G164="Higher is better",G164="Lower is better"),OR(K164="Observed",K164="Inferred",K164="Unresolved"),OR(N164="Complete",N164="Unknown",N164="Not applicable",N164="Excluded with rationale",N164="Invalid"),OR(P164="None",P164="Veto",P164="Floor",P164="Cap"),OR(R164="Yes",R164="No",R164="Not applicable"),OR(S164="None",S164="Open",S164="Resolved"),IF(N164="Complete",AND(ISNUMBER(D164),ISNUMBER(E164),ISNUMBER(F164),F164&gt;E164),TRUE)),"VALID","INVALID_CONTROLLED_INPUT"))</f>
      </c>
      <c r="Y164" s="85" t="str">
        <f>IF(AND(A164="",C164=""),"",IF(X164&lt;&gt;"VALID","Invalid input",IF(P164="None","Not applicable",IF(R164="No","Failed",IF(R164="Yes","Passed","Not tested")))))</f>
      </c>
    </row>
    <row r="165">
      <c r="A165" s="93"/>
      <c r="B165" s="93"/>
      <c r="C165" s="93"/>
      <c r="D165" s="94"/>
      <c r="E165" s="94"/>
      <c r="F165" s="94"/>
      <c r="G165" s="93"/>
      <c r="H165" s="74" t="str">
        <f>IF(OR(A165="",C165=""),"",IF(X165&lt;&gt;"VALID","",IF(OR(N165="Unknown",N165="Not applicable",N165="Excluded with rationale",N165="Invalid"),"",IF(OR(F165=E165,D165&lt;E165,D165&gt;F165),"",IF(G165="Higher is better",(D165-E165)/(F165-E165)*100,IF(G165="Lower is better",(F165-D165)/(F165-E165)*100,""))))))</f>
      </c>
      <c r="I165" s="94"/>
      <c r="J165" s="74" t="str">
        <f>IF(OR(A165="",C165=""),"",IF(X165&lt;&gt;"VALID","",IF(OR(H165="",I165=""),"",H165*I165/100)))</f>
      </c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85" t="str">
        <f>IF(AND(A165="",C165=""),"",IF(AND(OR(G165="Higher is better",G165="Lower is better"),OR(K165="Observed",K165="Inferred",K165="Unresolved"),OR(N165="Complete",N165="Unknown",N165="Not applicable",N165="Excluded with rationale",N165="Invalid"),OR(P165="None",P165="Veto",P165="Floor",P165="Cap"),OR(R165="Yes",R165="No",R165="Not applicable"),OR(S165="None",S165="Open",S165="Resolved"),IF(N165="Complete",AND(ISNUMBER(D165),ISNUMBER(E165),ISNUMBER(F165),F165&gt;E165),TRUE)),"VALID","INVALID_CONTROLLED_INPUT"))</f>
      </c>
      <c r="Y165" s="85" t="str">
        <f>IF(AND(A165="",C165=""),"",IF(X165&lt;&gt;"VALID","Invalid input",IF(P165="None","Not applicable",IF(R165="No","Failed",IF(R165="Yes","Passed","Not tested")))))</f>
      </c>
    </row>
    <row r="166">
      <c r="A166" s="93"/>
      <c r="B166" s="93"/>
      <c r="C166" s="93"/>
      <c r="D166" s="94"/>
      <c r="E166" s="94"/>
      <c r="F166" s="94"/>
      <c r="G166" s="93"/>
      <c r="H166" s="74" t="str">
        <f>IF(OR(A166="",C166=""),"",IF(X166&lt;&gt;"VALID","",IF(OR(N166="Unknown",N166="Not applicable",N166="Excluded with rationale",N166="Invalid"),"",IF(OR(F166=E166,D166&lt;E166,D166&gt;F166),"",IF(G166="Higher is better",(D166-E166)/(F166-E166)*100,IF(G166="Lower is better",(F166-D166)/(F166-E166)*100,""))))))</f>
      </c>
      <c r="I166" s="94"/>
      <c r="J166" s="74" t="str">
        <f>IF(OR(A166="",C166=""),"",IF(X166&lt;&gt;"VALID","",IF(OR(H166="",I166=""),"",H166*I166/100)))</f>
      </c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85" t="str">
        <f>IF(AND(A166="",C166=""),"",IF(AND(OR(G166="Higher is better",G166="Lower is better"),OR(K166="Observed",K166="Inferred",K166="Unresolved"),OR(N166="Complete",N166="Unknown",N166="Not applicable",N166="Excluded with rationale",N166="Invalid"),OR(P166="None",P166="Veto",P166="Floor",P166="Cap"),OR(R166="Yes",R166="No",R166="Not applicable"),OR(S166="None",S166="Open",S166="Resolved"),IF(N166="Complete",AND(ISNUMBER(D166),ISNUMBER(E166),ISNUMBER(F166),F166&gt;E166),TRUE)),"VALID","INVALID_CONTROLLED_INPUT"))</f>
      </c>
      <c r="Y166" s="85" t="str">
        <f>IF(AND(A166="",C166=""),"",IF(X166&lt;&gt;"VALID","Invalid input",IF(P166="None","Not applicable",IF(R166="No","Failed",IF(R166="Yes","Passed","Not tested")))))</f>
      </c>
    </row>
    <row r="167">
      <c r="A167" s="93"/>
      <c r="B167" s="93"/>
      <c r="C167" s="93"/>
      <c r="D167" s="94"/>
      <c r="E167" s="94"/>
      <c r="F167" s="94"/>
      <c r="G167" s="93"/>
      <c r="H167" s="74" t="str">
        <f>IF(OR(A167="",C167=""),"",IF(X167&lt;&gt;"VALID","",IF(OR(N167="Unknown",N167="Not applicable",N167="Excluded with rationale",N167="Invalid"),"",IF(OR(F167=E167,D167&lt;E167,D167&gt;F167),"",IF(G167="Higher is better",(D167-E167)/(F167-E167)*100,IF(G167="Lower is better",(F167-D167)/(F167-E167)*100,""))))))</f>
      </c>
      <c r="I167" s="94"/>
      <c r="J167" s="74" t="str">
        <f>IF(OR(A167="",C167=""),"",IF(X167&lt;&gt;"VALID","",IF(OR(H167="",I167=""),"",H167*I167/100)))</f>
      </c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85" t="str">
        <f>IF(AND(A167="",C167=""),"",IF(AND(OR(G167="Higher is better",G167="Lower is better"),OR(K167="Observed",K167="Inferred",K167="Unresolved"),OR(N167="Complete",N167="Unknown",N167="Not applicable",N167="Excluded with rationale",N167="Invalid"),OR(P167="None",P167="Veto",P167="Floor",P167="Cap"),OR(R167="Yes",R167="No",R167="Not applicable"),OR(S167="None",S167="Open",S167="Resolved"),IF(N167="Complete",AND(ISNUMBER(D167),ISNUMBER(E167),ISNUMBER(F167),F167&gt;E167),TRUE)),"VALID","INVALID_CONTROLLED_INPUT"))</f>
      </c>
      <c r="Y167" s="85" t="str">
        <f>IF(AND(A167="",C167=""),"",IF(X167&lt;&gt;"VALID","Invalid input",IF(P167="None","Not applicable",IF(R167="No","Failed",IF(R167="Yes","Passed","Not tested")))))</f>
      </c>
    </row>
    <row r="168">
      <c r="A168" s="93"/>
      <c r="B168" s="93"/>
      <c r="C168" s="93"/>
      <c r="D168" s="94"/>
      <c r="E168" s="94"/>
      <c r="F168" s="94"/>
      <c r="G168" s="93"/>
      <c r="H168" s="74" t="str">
        <f>IF(OR(A168="",C168=""),"",IF(X168&lt;&gt;"VALID","",IF(OR(N168="Unknown",N168="Not applicable",N168="Excluded with rationale",N168="Invalid"),"",IF(OR(F168=E168,D168&lt;E168,D168&gt;F168),"",IF(G168="Higher is better",(D168-E168)/(F168-E168)*100,IF(G168="Lower is better",(F168-D168)/(F168-E168)*100,""))))))</f>
      </c>
      <c r="I168" s="94"/>
      <c r="J168" s="74" t="str">
        <f>IF(OR(A168="",C168=""),"",IF(X168&lt;&gt;"VALID","",IF(OR(H168="",I168=""),"",H168*I168/100)))</f>
      </c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85" t="str">
        <f>IF(AND(A168="",C168=""),"",IF(AND(OR(G168="Higher is better",G168="Lower is better"),OR(K168="Observed",K168="Inferred",K168="Unresolved"),OR(N168="Complete",N168="Unknown",N168="Not applicable",N168="Excluded with rationale",N168="Invalid"),OR(P168="None",P168="Veto",P168="Floor",P168="Cap"),OR(R168="Yes",R168="No",R168="Not applicable"),OR(S168="None",S168="Open",S168="Resolved"),IF(N168="Complete",AND(ISNUMBER(D168),ISNUMBER(E168),ISNUMBER(F168),F168&gt;E168),TRUE)),"VALID","INVALID_CONTROLLED_INPUT"))</f>
      </c>
      <c r="Y168" s="85" t="str">
        <f>IF(AND(A168="",C168=""),"",IF(X168&lt;&gt;"VALID","Invalid input",IF(P168="None","Not applicable",IF(R168="No","Failed",IF(R168="Yes","Passed","Not tested")))))</f>
      </c>
    </row>
    <row r="169">
      <c r="A169" s="93"/>
      <c r="B169" s="93"/>
      <c r="C169" s="93"/>
      <c r="D169" s="94"/>
      <c r="E169" s="94"/>
      <c r="F169" s="94"/>
      <c r="G169" s="93"/>
      <c r="H169" s="74" t="str">
        <f>IF(OR(A169="",C169=""),"",IF(X169&lt;&gt;"VALID","",IF(OR(N169="Unknown",N169="Not applicable",N169="Excluded with rationale",N169="Invalid"),"",IF(OR(F169=E169,D169&lt;E169,D169&gt;F169),"",IF(G169="Higher is better",(D169-E169)/(F169-E169)*100,IF(G169="Lower is better",(F169-D169)/(F169-E169)*100,""))))))</f>
      </c>
      <c r="I169" s="94"/>
      <c r="J169" s="74" t="str">
        <f>IF(OR(A169="",C169=""),"",IF(X169&lt;&gt;"VALID","",IF(OR(H169="",I169=""),"",H169*I169/100)))</f>
      </c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85" t="str">
        <f>IF(AND(A169="",C169=""),"",IF(AND(OR(G169="Higher is better",G169="Lower is better"),OR(K169="Observed",K169="Inferred",K169="Unresolved"),OR(N169="Complete",N169="Unknown",N169="Not applicable",N169="Excluded with rationale",N169="Invalid"),OR(P169="None",P169="Veto",P169="Floor",P169="Cap"),OR(R169="Yes",R169="No",R169="Not applicable"),OR(S169="None",S169="Open",S169="Resolved"),IF(N169="Complete",AND(ISNUMBER(D169),ISNUMBER(E169),ISNUMBER(F169),F169&gt;E169),TRUE)),"VALID","INVALID_CONTROLLED_INPUT"))</f>
      </c>
      <c r="Y169" s="85" t="str">
        <f>IF(AND(A169="",C169=""),"",IF(X169&lt;&gt;"VALID","Invalid input",IF(P169="None","Not applicable",IF(R169="No","Failed",IF(R169="Yes","Passed","Not tested")))))</f>
      </c>
    </row>
    <row r="170">
      <c r="A170" s="93"/>
      <c r="B170" s="93"/>
      <c r="C170" s="93"/>
      <c r="D170" s="94"/>
      <c r="E170" s="94"/>
      <c r="F170" s="94"/>
      <c r="G170" s="93"/>
      <c r="H170" s="74" t="str">
        <f>IF(OR(A170="",C170=""),"",IF(X170&lt;&gt;"VALID","",IF(OR(N170="Unknown",N170="Not applicable",N170="Excluded with rationale",N170="Invalid"),"",IF(OR(F170=E170,D170&lt;E170,D170&gt;F170),"",IF(G170="Higher is better",(D170-E170)/(F170-E170)*100,IF(G170="Lower is better",(F170-D170)/(F170-E170)*100,""))))))</f>
      </c>
      <c r="I170" s="94"/>
      <c r="J170" s="74" t="str">
        <f>IF(OR(A170="",C170=""),"",IF(X170&lt;&gt;"VALID","",IF(OR(H170="",I170=""),"",H170*I170/100)))</f>
      </c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85" t="str">
        <f>IF(AND(A170="",C170=""),"",IF(AND(OR(G170="Higher is better",G170="Lower is better"),OR(K170="Observed",K170="Inferred",K170="Unresolved"),OR(N170="Complete",N170="Unknown",N170="Not applicable",N170="Excluded with rationale",N170="Invalid"),OR(P170="None",P170="Veto",P170="Floor",P170="Cap"),OR(R170="Yes",R170="No",R170="Not applicable"),OR(S170="None",S170="Open",S170="Resolved"),IF(N170="Complete",AND(ISNUMBER(D170),ISNUMBER(E170),ISNUMBER(F170),F170&gt;E170),TRUE)),"VALID","INVALID_CONTROLLED_INPUT"))</f>
      </c>
      <c r="Y170" s="85" t="str">
        <f>IF(AND(A170="",C170=""),"",IF(X170&lt;&gt;"VALID","Invalid input",IF(P170="None","Not applicable",IF(R170="No","Failed",IF(R170="Yes","Passed","Not tested")))))</f>
      </c>
    </row>
    <row r="171">
      <c r="A171" s="93"/>
      <c r="B171" s="93"/>
      <c r="C171" s="93"/>
      <c r="D171" s="94"/>
      <c r="E171" s="94"/>
      <c r="F171" s="94"/>
      <c r="G171" s="93"/>
      <c r="H171" s="74" t="str">
        <f>IF(OR(A171="",C171=""),"",IF(X171&lt;&gt;"VALID","",IF(OR(N171="Unknown",N171="Not applicable",N171="Excluded with rationale",N171="Invalid"),"",IF(OR(F171=E171,D171&lt;E171,D171&gt;F171),"",IF(G171="Higher is better",(D171-E171)/(F171-E171)*100,IF(G171="Lower is better",(F171-D171)/(F171-E171)*100,""))))))</f>
      </c>
      <c r="I171" s="94"/>
      <c r="J171" s="74" t="str">
        <f>IF(OR(A171="",C171=""),"",IF(X171&lt;&gt;"VALID","",IF(OR(H171="",I171=""),"",H171*I171/100)))</f>
      </c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85" t="str">
        <f>IF(AND(A171="",C171=""),"",IF(AND(OR(G171="Higher is better",G171="Lower is better"),OR(K171="Observed",K171="Inferred",K171="Unresolved"),OR(N171="Complete",N171="Unknown",N171="Not applicable",N171="Excluded with rationale",N171="Invalid"),OR(P171="None",P171="Veto",P171="Floor",P171="Cap"),OR(R171="Yes",R171="No",R171="Not applicable"),OR(S171="None",S171="Open",S171="Resolved"),IF(N171="Complete",AND(ISNUMBER(D171),ISNUMBER(E171),ISNUMBER(F171),F171&gt;E171),TRUE)),"VALID","INVALID_CONTROLLED_INPUT"))</f>
      </c>
      <c r="Y171" s="85" t="str">
        <f>IF(AND(A171="",C171=""),"",IF(X171&lt;&gt;"VALID","Invalid input",IF(P171="None","Not applicable",IF(R171="No","Failed",IF(R171="Yes","Passed","Not tested")))))</f>
      </c>
    </row>
    <row r="172">
      <c r="A172" s="93"/>
      <c r="B172" s="93"/>
      <c r="C172" s="93"/>
      <c r="D172" s="94"/>
      <c r="E172" s="94"/>
      <c r="F172" s="94"/>
      <c r="G172" s="93"/>
      <c r="H172" s="74" t="str">
        <f>IF(OR(A172="",C172=""),"",IF(X172&lt;&gt;"VALID","",IF(OR(N172="Unknown",N172="Not applicable",N172="Excluded with rationale",N172="Invalid"),"",IF(OR(F172=E172,D172&lt;E172,D172&gt;F172),"",IF(G172="Higher is better",(D172-E172)/(F172-E172)*100,IF(G172="Lower is better",(F172-D172)/(F172-E172)*100,""))))))</f>
      </c>
      <c r="I172" s="94"/>
      <c r="J172" s="74" t="str">
        <f>IF(OR(A172="",C172=""),"",IF(X172&lt;&gt;"VALID","",IF(OR(H172="",I172=""),"",H172*I172/100)))</f>
      </c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85" t="str">
        <f>IF(AND(A172="",C172=""),"",IF(AND(OR(G172="Higher is better",G172="Lower is better"),OR(K172="Observed",K172="Inferred",K172="Unresolved"),OR(N172="Complete",N172="Unknown",N172="Not applicable",N172="Excluded with rationale",N172="Invalid"),OR(P172="None",P172="Veto",P172="Floor",P172="Cap"),OR(R172="Yes",R172="No",R172="Not applicable"),OR(S172="None",S172="Open",S172="Resolved"),IF(N172="Complete",AND(ISNUMBER(D172),ISNUMBER(E172),ISNUMBER(F172),F172&gt;E172),TRUE)),"VALID","INVALID_CONTROLLED_INPUT"))</f>
      </c>
      <c r="Y172" s="85" t="str">
        <f>IF(AND(A172="",C172=""),"",IF(X172&lt;&gt;"VALID","Invalid input",IF(P172="None","Not applicable",IF(R172="No","Failed",IF(R172="Yes","Passed","Not tested")))))</f>
      </c>
    </row>
    <row r="173">
      <c r="A173" s="93"/>
      <c r="B173" s="93"/>
      <c r="C173" s="93"/>
      <c r="D173" s="94"/>
      <c r="E173" s="94"/>
      <c r="F173" s="94"/>
      <c r="G173" s="93"/>
      <c r="H173" s="74" t="str">
        <f>IF(OR(A173="",C173=""),"",IF(X173&lt;&gt;"VALID","",IF(OR(N173="Unknown",N173="Not applicable",N173="Excluded with rationale",N173="Invalid"),"",IF(OR(F173=E173,D173&lt;E173,D173&gt;F173),"",IF(G173="Higher is better",(D173-E173)/(F173-E173)*100,IF(G173="Lower is better",(F173-D173)/(F173-E173)*100,""))))))</f>
      </c>
      <c r="I173" s="94"/>
      <c r="J173" s="74" t="str">
        <f>IF(OR(A173="",C173=""),"",IF(X173&lt;&gt;"VALID","",IF(OR(H173="",I173=""),"",H173*I173/100)))</f>
      </c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85" t="str">
        <f>IF(AND(A173="",C173=""),"",IF(AND(OR(G173="Higher is better",G173="Lower is better"),OR(K173="Observed",K173="Inferred",K173="Unresolved"),OR(N173="Complete",N173="Unknown",N173="Not applicable",N173="Excluded with rationale",N173="Invalid"),OR(P173="None",P173="Veto",P173="Floor",P173="Cap"),OR(R173="Yes",R173="No",R173="Not applicable"),OR(S173="None",S173="Open",S173="Resolved"),IF(N173="Complete",AND(ISNUMBER(D173),ISNUMBER(E173),ISNUMBER(F173),F173&gt;E173),TRUE)),"VALID","INVALID_CONTROLLED_INPUT"))</f>
      </c>
      <c r="Y173" s="85" t="str">
        <f>IF(AND(A173="",C173=""),"",IF(X173&lt;&gt;"VALID","Invalid input",IF(P173="None","Not applicable",IF(R173="No","Failed",IF(R173="Yes","Passed","Not tested")))))</f>
      </c>
    </row>
    <row r="174">
      <c r="A174" s="93"/>
      <c r="B174" s="93"/>
      <c r="C174" s="93"/>
      <c r="D174" s="94"/>
      <c r="E174" s="94"/>
      <c r="F174" s="94"/>
      <c r="G174" s="93"/>
      <c r="H174" s="74" t="str">
        <f>IF(OR(A174="",C174=""),"",IF(X174&lt;&gt;"VALID","",IF(OR(N174="Unknown",N174="Not applicable",N174="Excluded with rationale",N174="Invalid"),"",IF(OR(F174=E174,D174&lt;E174,D174&gt;F174),"",IF(G174="Higher is better",(D174-E174)/(F174-E174)*100,IF(G174="Lower is better",(F174-D174)/(F174-E174)*100,""))))))</f>
      </c>
      <c r="I174" s="94"/>
      <c r="J174" s="74" t="str">
        <f>IF(OR(A174="",C174=""),"",IF(X174&lt;&gt;"VALID","",IF(OR(H174="",I174=""),"",H174*I174/100)))</f>
      </c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85" t="str">
        <f>IF(AND(A174="",C174=""),"",IF(AND(OR(G174="Higher is better",G174="Lower is better"),OR(K174="Observed",K174="Inferred",K174="Unresolved"),OR(N174="Complete",N174="Unknown",N174="Not applicable",N174="Excluded with rationale",N174="Invalid"),OR(P174="None",P174="Veto",P174="Floor",P174="Cap"),OR(R174="Yes",R174="No",R174="Not applicable"),OR(S174="None",S174="Open",S174="Resolved"),IF(N174="Complete",AND(ISNUMBER(D174),ISNUMBER(E174),ISNUMBER(F174),F174&gt;E174),TRUE)),"VALID","INVALID_CONTROLLED_INPUT"))</f>
      </c>
      <c r="Y174" s="85" t="str">
        <f>IF(AND(A174="",C174=""),"",IF(X174&lt;&gt;"VALID","Invalid input",IF(P174="None","Not applicable",IF(R174="No","Failed",IF(R174="Yes","Passed","Not tested")))))</f>
      </c>
    </row>
    <row r="175">
      <c r="A175" s="93"/>
      <c r="B175" s="93"/>
      <c r="C175" s="93"/>
      <c r="D175" s="94"/>
      <c r="E175" s="94"/>
      <c r="F175" s="94"/>
      <c r="G175" s="93"/>
      <c r="H175" s="74" t="str">
        <f>IF(OR(A175="",C175=""),"",IF(X175&lt;&gt;"VALID","",IF(OR(N175="Unknown",N175="Not applicable",N175="Excluded with rationale",N175="Invalid"),"",IF(OR(F175=E175,D175&lt;E175,D175&gt;F175),"",IF(G175="Higher is better",(D175-E175)/(F175-E175)*100,IF(G175="Lower is better",(F175-D175)/(F175-E175)*100,""))))))</f>
      </c>
      <c r="I175" s="94"/>
      <c r="J175" s="74" t="str">
        <f>IF(OR(A175="",C175=""),"",IF(X175&lt;&gt;"VALID","",IF(OR(H175="",I175=""),"",H175*I175/100)))</f>
      </c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85" t="str">
        <f>IF(AND(A175="",C175=""),"",IF(AND(OR(G175="Higher is better",G175="Lower is better"),OR(K175="Observed",K175="Inferred",K175="Unresolved"),OR(N175="Complete",N175="Unknown",N175="Not applicable",N175="Excluded with rationale",N175="Invalid"),OR(P175="None",P175="Veto",P175="Floor",P175="Cap"),OR(R175="Yes",R175="No",R175="Not applicable"),OR(S175="None",S175="Open",S175="Resolved"),IF(N175="Complete",AND(ISNUMBER(D175),ISNUMBER(E175),ISNUMBER(F175),F175&gt;E175),TRUE)),"VALID","INVALID_CONTROLLED_INPUT"))</f>
      </c>
      <c r="Y175" s="85" t="str">
        <f>IF(AND(A175="",C175=""),"",IF(X175&lt;&gt;"VALID","Invalid input",IF(P175="None","Not applicable",IF(R175="No","Failed",IF(R175="Yes","Passed","Not tested")))))</f>
      </c>
    </row>
    <row r="176">
      <c r="A176" s="93"/>
      <c r="B176" s="93"/>
      <c r="C176" s="93"/>
      <c r="D176" s="94"/>
      <c r="E176" s="94"/>
      <c r="F176" s="94"/>
      <c r="G176" s="93"/>
      <c r="H176" s="74" t="str">
        <f>IF(OR(A176="",C176=""),"",IF(X176&lt;&gt;"VALID","",IF(OR(N176="Unknown",N176="Not applicable",N176="Excluded with rationale",N176="Invalid"),"",IF(OR(F176=E176,D176&lt;E176,D176&gt;F176),"",IF(G176="Higher is better",(D176-E176)/(F176-E176)*100,IF(G176="Lower is better",(F176-D176)/(F176-E176)*100,""))))))</f>
      </c>
      <c r="I176" s="94"/>
      <c r="J176" s="74" t="str">
        <f>IF(OR(A176="",C176=""),"",IF(X176&lt;&gt;"VALID","",IF(OR(H176="",I176=""),"",H176*I176/100)))</f>
      </c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85" t="str">
        <f>IF(AND(A176="",C176=""),"",IF(AND(OR(G176="Higher is better",G176="Lower is better"),OR(K176="Observed",K176="Inferred",K176="Unresolved"),OR(N176="Complete",N176="Unknown",N176="Not applicable",N176="Excluded with rationale",N176="Invalid"),OR(P176="None",P176="Veto",P176="Floor",P176="Cap"),OR(R176="Yes",R176="No",R176="Not applicable"),OR(S176="None",S176="Open",S176="Resolved"),IF(N176="Complete",AND(ISNUMBER(D176),ISNUMBER(E176),ISNUMBER(F176),F176&gt;E176),TRUE)),"VALID","INVALID_CONTROLLED_INPUT"))</f>
      </c>
      <c r="Y176" s="85" t="str">
        <f>IF(AND(A176="",C176=""),"",IF(X176&lt;&gt;"VALID","Invalid input",IF(P176="None","Not applicable",IF(R176="No","Failed",IF(R176="Yes","Passed","Not tested")))))</f>
      </c>
    </row>
    <row r="177">
      <c r="A177" s="93"/>
      <c r="B177" s="93"/>
      <c r="C177" s="93"/>
      <c r="D177" s="94"/>
      <c r="E177" s="94"/>
      <c r="F177" s="94"/>
      <c r="G177" s="93"/>
      <c r="H177" s="74" t="str">
        <f>IF(OR(A177="",C177=""),"",IF(X177&lt;&gt;"VALID","",IF(OR(N177="Unknown",N177="Not applicable",N177="Excluded with rationale",N177="Invalid"),"",IF(OR(F177=E177,D177&lt;E177,D177&gt;F177),"",IF(G177="Higher is better",(D177-E177)/(F177-E177)*100,IF(G177="Lower is better",(F177-D177)/(F177-E177)*100,""))))))</f>
      </c>
      <c r="I177" s="94"/>
      <c r="J177" s="74" t="str">
        <f>IF(OR(A177="",C177=""),"",IF(X177&lt;&gt;"VALID","",IF(OR(H177="",I177=""),"",H177*I177/100)))</f>
      </c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85" t="str">
        <f>IF(AND(A177="",C177=""),"",IF(AND(OR(G177="Higher is better",G177="Lower is better"),OR(K177="Observed",K177="Inferred",K177="Unresolved"),OR(N177="Complete",N177="Unknown",N177="Not applicable",N177="Excluded with rationale",N177="Invalid"),OR(P177="None",P177="Veto",P177="Floor",P177="Cap"),OR(R177="Yes",R177="No",R177="Not applicable"),OR(S177="None",S177="Open",S177="Resolved"),IF(N177="Complete",AND(ISNUMBER(D177),ISNUMBER(E177),ISNUMBER(F177),F177&gt;E177),TRUE)),"VALID","INVALID_CONTROLLED_INPUT"))</f>
      </c>
      <c r="Y177" s="85" t="str">
        <f>IF(AND(A177="",C177=""),"",IF(X177&lt;&gt;"VALID","Invalid input",IF(P177="None","Not applicable",IF(R177="No","Failed",IF(R177="Yes","Passed","Not tested")))))</f>
      </c>
    </row>
    <row r="178">
      <c r="A178" s="93"/>
      <c r="B178" s="93"/>
      <c r="C178" s="93"/>
      <c r="D178" s="94"/>
      <c r="E178" s="94"/>
      <c r="F178" s="94"/>
      <c r="G178" s="93"/>
      <c r="H178" s="74" t="str">
        <f>IF(OR(A178="",C178=""),"",IF(X178&lt;&gt;"VALID","",IF(OR(N178="Unknown",N178="Not applicable",N178="Excluded with rationale",N178="Invalid"),"",IF(OR(F178=E178,D178&lt;E178,D178&gt;F178),"",IF(G178="Higher is better",(D178-E178)/(F178-E178)*100,IF(G178="Lower is better",(F178-D178)/(F178-E178)*100,""))))))</f>
      </c>
      <c r="I178" s="94"/>
      <c r="J178" s="74" t="str">
        <f>IF(OR(A178="",C178=""),"",IF(X178&lt;&gt;"VALID","",IF(OR(H178="",I178=""),"",H178*I178/100)))</f>
      </c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85" t="str">
        <f>IF(AND(A178="",C178=""),"",IF(AND(OR(G178="Higher is better",G178="Lower is better"),OR(K178="Observed",K178="Inferred",K178="Unresolved"),OR(N178="Complete",N178="Unknown",N178="Not applicable",N178="Excluded with rationale",N178="Invalid"),OR(P178="None",P178="Veto",P178="Floor",P178="Cap"),OR(R178="Yes",R178="No",R178="Not applicable"),OR(S178="None",S178="Open",S178="Resolved"),IF(N178="Complete",AND(ISNUMBER(D178),ISNUMBER(E178),ISNUMBER(F178),F178&gt;E178),TRUE)),"VALID","INVALID_CONTROLLED_INPUT"))</f>
      </c>
      <c r="Y178" s="85" t="str">
        <f>IF(AND(A178="",C178=""),"",IF(X178&lt;&gt;"VALID","Invalid input",IF(P178="None","Not applicable",IF(R178="No","Failed",IF(R178="Yes","Passed","Not tested")))))</f>
      </c>
    </row>
    <row r="179">
      <c r="A179" s="93"/>
      <c r="B179" s="93"/>
      <c r="C179" s="93"/>
      <c r="D179" s="94"/>
      <c r="E179" s="94"/>
      <c r="F179" s="94"/>
      <c r="G179" s="93"/>
      <c r="H179" s="74" t="str">
        <f>IF(OR(A179="",C179=""),"",IF(X179&lt;&gt;"VALID","",IF(OR(N179="Unknown",N179="Not applicable",N179="Excluded with rationale",N179="Invalid"),"",IF(OR(F179=E179,D179&lt;E179,D179&gt;F179),"",IF(G179="Higher is better",(D179-E179)/(F179-E179)*100,IF(G179="Lower is better",(F179-D179)/(F179-E179)*100,""))))))</f>
      </c>
      <c r="I179" s="94"/>
      <c r="J179" s="74" t="str">
        <f>IF(OR(A179="",C179=""),"",IF(X179&lt;&gt;"VALID","",IF(OR(H179="",I179=""),"",H179*I179/100)))</f>
      </c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85" t="str">
        <f>IF(AND(A179="",C179=""),"",IF(AND(OR(G179="Higher is better",G179="Lower is better"),OR(K179="Observed",K179="Inferred",K179="Unresolved"),OR(N179="Complete",N179="Unknown",N179="Not applicable",N179="Excluded with rationale",N179="Invalid"),OR(P179="None",P179="Veto",P179="Floor",P179="Cap"),OR(R179="Yes",R179="No",R179="Not applicable"),OR(S179="None",S179="Open",S179="Resolved"),IF(N179="Complete",AND(ISNUMBER(D179),ISNUMBER(E179),ISNUMBER(F179),F179&gt;E179),TRUE)),"VALID","INVALID_CONTROLLED_INPUT"))</f>
      </c>
      <c r="Y179" s="85" t="str">
        <f>IF(AND(A179="",C179=""),"",IF(X179&lt;&gt;"VALID","Invalid input",IF(P179="None","Not applicable",IF(R179="No","Failed",IF(R179="Yes","Passed","Not tested")))))</f>
      </c>
    </row>
    <row r="180">
      <c r="A180" s="93"/>
      <c r="B180" s="93"/>
      <c r="C180" s="93"/>
      <c r="D180" s="94"/>
      <c r="E180" s="94"/>
      <c r="F180" s="94"/>
      <c r="G180" s="93"/>
      <c r="H180" s="74" t="str">
        <f>IF(OR(A180="",C180=""),"",IF(X180&lt;&gt;"VALID","",IF(OR(N180="Unknown",N180="Not applicable",N180="Excluded with rationale",N180="Invalid"),"",IF(OR(F180=E180,D180&lt;E180,D180&gt;F180),"",IF(G180="Higher is better",(D180-E180)/(F180-E180)*100,IF(G180="Lower is better",(F180-D180)/(F180-E180)*100,""))))))</f>
      </c>
      <c r="I180" s="94"/>
      <c r="J180" s="74" t="str">
        <f>IF(OR(A180="",C180=""),"",IF(X180&lt;&gt;"VALID","",IF(OR(H180="",I180=""),"",H180*I180/100)))</f>
      </c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85" t="str">
        <f>IF(AND(A180="",C180=""),"",IF(AND(OR(G180="Higher is better",G180="Lower is better"),OR(K180="Observed",K180="Inferred",K180="Unresolved"),OR(N180="Complete",N180="Unknown",N180="Not applicable",N180="Excluded with rationale",N180="Invalid"),OR(P180="None",P180="Veto",P180="Floor",P180="Cap"),OR(R180="Yes",R180="No",R180="Not applicable"),OR(S180="None",S180="Open",S180="Resolved"),IF(N180="Complete",AND(ISNUMBER(D180),ISNUMBER(E180),ISNUMBER(F180),F180&gt;E180),TRUE)),"VALID","INVALID_CONTROLLED_INPUT"))</f>
      </c>
      <c r="Y180" s="85" t="str">
        <f>IF(AND(A180="",C180=""),"",IF(X180&lt;&gt;"VALID","Invalid input",IF(P180="None","Not applicable",IF(R180="No","Failed",IF(R180="Yes","Passed","Not tested")))))</f>
      </c>
    </row>
    <row r="181">
      <c r="A181" s="93"/>
      <c r="B181" s="93"/>
      <c r="C181" s="93"/>
      <c r="D181" s="94"/>
      <c r="E181" s="94"/>
      <c r="F181" s="94"/>
      <c r="G181" s="93"/>
      <c r="H181" s="74" t="str">
        <f>IF(OR(A181="",C181=""),"",IF(X181&lt;&gt;"VALID","",IF(OR(N181="Unknown",N181="Not applicable",N181="Excluded with rationale",N181="Invalid"),"",IF(OR(F181=E181,D181&lt;E181,D181&gt;F181),"",IF(G181="Higher is better",(D181-E181)/(F181-E181)*100,IF(G181="Lower is better",(F181-D181)/(F181-E181)*100,""))))))</f>
      </c>
      <c r="I181" s="94"/>
      <c r="J181" s="74" t="str">
        <f>IF(OR(A181="",C181=""),"",IF(X181&lt;&gt;"VALID","",IF(OR(H181="",I181=""),"",H181*I181/100)))</f>
      </c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85" t="str">
        <f>IF(AND(A181="",C181=""),"",IF(AND(OR(G181="Higher is better",G181="Lower is better"),OR(K181="Observed",K181="Inferred",K181="Unresolved"),OR(N181="Complete",N181="Unknown",N181="Not applicable",N181="Excluded with rationale",N181="Invalid"),OR(P181="None",P181="Veto",P181="Floor",P181="Cap"),OR(R181="Yes",R181="No",R181="Not applicable"),OR(S181="None",S181="Open",S181="Resolved"),IF(N181="Complete",AND(ISNUMBER(D181),ISNUMBER(E181),ISNUMBER(F181),F181&gt;E181),TRUE)),"VALID","INVALID_CONTROLLED_INPUT"))</f>
      </c>
      <c r="Y181" s="85" t="str">
        <f>IF(AND(A181="",C181=""),"",IF(X181&lt;&gt;"VALID","Invalid input",IF(P181="None","Not applicable",IF(R181="No","Failed",IF(R181="Yes","Passed","Not tested")))))</f>
      </c>
    </row>
    <row r="182">
      <c r="A182" s="93"/>
      <c r="B182" s="93"/>
      <c r="C182" s="93"/>
      <c r="D182" s="94"/>
      <c r="E182" s="94"/>
      <c r="F182" s="94"/>
      <c r="G182" s="93"/>
      <c r="H182" s="74" t="str">
        <f>IF(OR(A182="",C182=""),"",IF(X182&lt;&gt;"VALID","",IF(OR(N182="Unknown",N182="Not applicable",N182="Excluded with rationale",N182="Invalid"),"",IF(OR(F182=E182,D182&lt;E182,D182&gt;F182),"",IF(G182="Higher is better",(D182-E182)/(F182-E182)*100,IF(G182="Lower is better",(F182-D182)/(F182-E182)*100,""))))))</f>
      </c>
      <c r="I182" s="94"/>
      <c r="J182" s="74" t="str">
        <f>IF(OR(A182="",C182=""),"",IF(X182&lt;&gt;"VALID","",IF(OR(H182="",I182=""),"",H182*I182/100)))</f>
      </c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85" t="str">
        <f>IF(AND(A182="",C182=""),"",IF(AND(OR(G182="Higher is better",G182="Lower is better"),OR(K182="Observed",K182="Inferred",K182="Unresolved"),OR(N182="Complete",N182="Unknown",N182="Not applicable",N182="Excluded with rationale",N182="Invalid"),OR(P182="None",P182="Veto",P182="Floor",P182="Cap"),OR(R182="Yes",R182="No",R182="Not applicable"),OR(S182="None",S182="Open",S182="Resolved"),IF(N182="Complete",AND(ISNUMBER(D182),ISNUMBER(E182),ISNUMBER(F182),F182&gt;E182),TRUE)),"VALID","INVALID_CONTROLLED_INPUT"))</f>
      </c>
      <c r="Y182" s="85" t="str">
        <f>IF(AND(A182="",C182=""),"",IF(X182&lt;&gt;"VALID","Invalid input",IF(P182="None","Not applicable",IF(R182="No","Failed",IF(R182="Yes","Passed","Not tested")))))</f>
      </c>
    </row>
    <row r="183">
      <c r="A183" s="93"/>
      <c r="B183" s="93"/>
      <c r="C183" s="93"/>
      <c r="D183" s="94"/>
      <c r="E183" s="94"/>
      <c r="F183" s="94"/>
      <c r="G183" s="93"/>
      <c r="H183" s="74" t="str">
        <f>IF(OR(A183="",C183=""),"",IF(X183&lt;&gt;"VALID","",IF(OR(N183="Unknown",N183="Not applicable",N183="Excluded with rationale",N183="Invalid"),"",IF(OR(F183=E183,D183&lt;E183,D183&gt;F183),"",IF(G183="Higher is better",(D183-E183)/(F183-E183)*100,IF(G183="Lower is better",(F183-D183)/(F183-E183)*100,""))))))</f>
      </c>
      <c r="I183" s="94"/>
      <c r="J183" s="74" t="str">
        <f>IF(OR(A183="",C183=""),"",IF(X183&lt;&gt;"VALID","",IF(OR(H183="",I183=""),"",H183*I183/100)))</f>
      </c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85" t="str">
        <f>IF(AND(A183="",C183=""),"",IF(AND(OR(G183="Higher is better",G183="Lower is better"),OR(K183="Observed",K183="Inferred",K183="Unresolved"),OR(N183="Complete",N183="Unknown",N183="Not applicable",N183="Excluded with rationale",N183="Invalid"),OR(P183="None",P183="Veto",P183="Floor",P183="Cap"),OR(R183="Yes",R183="No",R183="Not applicable"),OR(S183="None",S183="Open",S183="Resolved"),IF(N183="Complete",AND(ISNUMBER(D183),ISNUMBER(E183),ISNUMBER(F183),F183&gt;E183),TRUE)),"VALID","INVALID_CONTROLLED_INPUT"))</f>
      </c>
      <c r="Y183" s="85" t="str">
        <f>IF(AND(A183="",C183=""),"",IF(X183&lt;&gt;"VALID","Invalid input",IF(P183="None","Not applicable",IF(R183="No","Failed",IF(R183="Yes","Passed","Not tested")))))</f>
      </c>
    </row>
    <row r="184">
      <c r="A184" s="93"/>
      <c r="B184" s="93"/>
      <c r="C184" s="93"/>
      <c r="D184" s="94"/>
      <c r="E184" s="94"/>
      <c r="F184" s="94"/>
      <c r="G184" s="93"/>
      <c r="H184" s="74" t="str">
        <f>IF(OR(A184="",C184=""),"",IF(X184&lt;&gt;"VALID","",IF(OR(N184="Unknown",N184="Not applicable",N184="Excluded with rationale",N184="Invalid"),"",IF(OR(F184=E184,D184&lt;E184,D184&gt;F184),"",IF(G184="Higher is better",(D184-E184)/(F184-E184)*100,IF(G184="Lower is better",(F184-D184)/(F184-E184)*100,""))))))</f>
      </c>
      <c r="I184" s="94"/>
      <c r="J184" s="74" t="str">
        <f>IF(OR(A184="",C184=""),"",IF(X184&lt;&gt;"VALID","",IF(OR(H184="",I184=""),"",H184*I184/100)))</f>
      </c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85" t="str">
        <f>IF(AND(A184="",C184=""),"",IF(AND(OR(G184="Higher is better",G184="Lower is better"),OR(K184="Observed",K184="Inferred",K184="Unresolved"),OR(N184="Complete",N184="Unknown",N184="Not applicable",N184="Excluded with rationale",N184="Invalid"),OR(P184="None",P184="Veto",P184="Floor",P184="Cap"),OR(R184="Yes",R184="No",R184="Not applicable"),OR(S184="None",S184="Open",S184="Resolved"),IF(N184="Complete",AND(ISNUMBER(D184),ISNUMBER(E184),ISNUMBER(F184),F184&gt;E184),TRUE)),"VALID","INVALID_CONTROLLED_INPUT"))</f>
      </c>
      <c r="Y184" s="85" t="str">
        <f>IF(AND(A184="",C184=""),"",IF(X184&lt;&gt;"VALID","Invalid input",IF(P184="None","Not applicable",IF(R184="No","Failed",IF(R184="Yes","Passed","Not tested")))))</f>
      </c>
    </row>
    <row r="185">
      <c r="A185" s="93"/>
      <c r="B185" s="93"/>
      <c r="C185" s="93"/>
      <c r="D185" s="94"/>
      <c r="E185" s="94"/>
      <c r="F185" s="94"/>
      <c r="G185" s="93"/>
      <c r="H185" s="74" t="str">
        <f>IF(OR(A185="",C185=""),"",IF(X185&lt;&gt;"VALID","",IF(OR(N185="Unknown",N185="Not applicable",N185="Excluded with rationale",N185="Invalid"),"",IF(OR(F185=E185,D185&lt;E185,D185&gt;F185),"",IF(G185="Higher is better",(D185-E185)/(F185-E185)*100,IF(G185="Lower is better",(F185-D185)/(F185-E185)*100,""))))))</f>
      </c>
      <c r="I185" s="94"/>
      <c r="J185" s="74" t="str">
        <f>IF(OR(A185="",C185=""),"",IF(X185&lt;&gt;"VALID","",IF(OR(H185="",I185=""),"",H185*I185/100)))</f>
      </c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85" t="str">
        <f>IF(AND(A185="",C185=""),"",IF(AND(OR(G185="Higher is better",G185="Lower is better"),OR(K185="Observed",K185="Inferred",K185="Unresolved"),OR(N185="Complete",N185="Unknown",N185="Not applicable",N185="Excluded with rationale",N185="Invalid"),OR(P185="None",P185="Veto",P185="Floor",P185="Cap"),OR(R185="Yes",R185="No",R185="Not applicable"),OR(S185="None",S185="Open",S185="Resolved"),IF(N185="Complete",AND(ISNUMBER(D185),ISNUMBER(E185),ISNUMBER(F185),F185&gt;E185),TRUE)),"VALID","INVALID_CONTROLLED_INPUT"))</f>
      </c>
      <c r="Y185" s="85" t="str">
        <f>IF(AND(A185="",C185=""),"",IF(X185&lt;&gt;"VALID","Invalid input",IF(P185="None","Not applicable",IF(R185="No","Failed",IF(R185="Yes","Passed","Not tested")))))</f>
      </c>
    </row>
    <row r="186">
      <c r="A186" s="93"/>
      <c r="B186" s="93"/>
      <c r="C186" s="93"/>
      <c r="D186" s="94"/>
      <c r="E186" s="94"/>
      <c r="F186" s="94"/>
      <c r="G186" s="93"/>
      <c r="H186" s="74" t="str">
        <f>IF(OR(A186="",C186=""),"",IF(X186&lt;&gt;"VALID","",IF(OR(N186="Unknown",N186="Not applicable",N186="Excluded with rationale",N186="Invalid"),"",IF(OR(F186=E186,D186&lt;E186,D186&gt;F186),"",IF(G186="Higher is better",(D186-E186)/(F186-E186)*100,IF(G186="Lower is better",(F186-D186)/(F186-E186)*100,""))))))</f>
      </c>
      <c r="I186" s="94"/>
      <c r="J186" s="74" t="str">
        <f>IF(OR(A186="",C186=""),"",IF(X186&lt;&gt;"VALID","",IF(OR(H186="",I186=""),"",H186*I186/100)))</f>
      </c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85" t="str">
        <f>IF(AND(A186="",C186=""),"",IF(AND(OR(G186="Higher is better",G186="Lower is better"),OR(K186="Observed",K186="Inferred",K186="Unresolved"),OR(N186="Complete",N186="Unknown",N186="Not applicable",N186="Excluded with rationale",N186="Invalid"),OR(P186="None",P186="Veto",P186="Floor",P186="Cap"),OR(R186="Yes",R186="No",R186="Not applicable"),OR(S186="None",S186="Open",S186="Resolved"),IF(N186="Complete",AND(ISNUMBER(D186),ISNUMBER(E186),ISNUMBER(F186),F186&gt;E186),TRUE)),"VALID","INVALID_CONTROLLED_INPUT"))</f>
      </c>
      <c r="Y186" s="85" t="str">
        <f>IF(AND(A186="",C186=""),"",IF(X186&lt;&gt;"VALID","Invalid input",IF(P186="None","Not applicable",IF(R186="No","Failed",IF(R186="Yes","Passed","Not tested")))))</f>
      </c>
    </row>
    <row r="187">
      <c r="A187" s="93"/>
      <c r="B187" s="93"/>
      <c r="C187" s="93"/>
      <c r="D187" s="94"/>
      <c r="E187" s="94"/>
      <c r="F187" s="94"/>
      <c r="G187" s="93"/>
      <c r="H187" s="74" t="str">
        <f>IF(OR(A187="",C187=""),"",IF(X187&lt;&gt;"VALID","",IF(OR(N187="Unknown",N187="Not applicable",N187="Excluded with rationale",N187="Invalid"),"",IF(OR(F187=E187,D187&lt;E187,D187&gt;F187),"",IF(G187="Higher is better",(D187-E187)/(F187-E187)*100,IF(G187="Lower is better",(F187-D187)/(F187-E187)*100,""))))))</f>
      </c>
      <c r="I187" s="94"/>
      <c r="J187" s="74" t="str">
        <f>IF(OR(A187="",C187=""),"",IF(X187&lt;&gt;"VALID","",IF(OR(H187="",I187=""),"",H187*I187/100)))</f>
      </c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85" t="str">
        <f>IF(AND(A187="",C187=""),"",IF(AND(OR(G187="Higher is better",G187="Lower is better"),OR(K187="Observed",K187="Inferred",K187="Unresolved"),OR(N187="Complete",N187="Unknown",N187="Not applicable",N187="Excluded with rationale",N187="Invalid"),OR(P187="None",P187="Veto",P187="Floor",P187="Cap"),OR(R187="Yes",R187="No",R187="Not applicable"),OR(S187="None",S187="Open",S187="Resolved"),IF(N187="Complete",AND(ISNUMBER(D187),ISNUMBER(E187),ISNUMBER(F187),F187&gt;E187),TRUE)),"VALID","INVALID_CONTROLLED_INPUT"))</f>
      </c>
      <c r="Y187" s="85" t="str">
        <f>IF(AND(A187="",C187=""),"",IF(X187&lt;&gt;"VALID","Invalid input",IF(P187="None","Not applicable",IF(R187="No","Failed",IF(R187="Yes","Passed","Not tested")))))</f>
      </c>
    </row>
    <row r="188">
      <c r="A188" s="93"/>
      <c r="B188" s="93"/>
      <c r="C188" s="93"/>
      <c r="D188" s="94"/>
      <c r="E188" s="94"/>
      <c r="F188" s="94"/>
      <c r="G188" s="93"/>
      <c r="H188" s="74" t="str">
        <f>IF(OR(A188="",C188=""),"",IF(X188&lt;&gt;"VALID","",IF(OR(N188="Unknown",N188="Not applicable",N188="Excluded with rationale",N188="Invalid"),"",IF(OR(F188=E188,D188&lt;E188,D188&gt;F188),"",IF(G188="Higher is better",(D188-E188)/(F188-E188)*100,IF(G188="Lower is better",(F188-D188)/(F188-E188)*100,""))))))</f>
      </c>
      <c r="I188" s="94"/>
      <c r="J188" s="74" t="str">
        <f>IF(OR(A188="",C188=""),"",IF(X188&lt;&gt;"VALID","",IF(OR(H188="",I188=""),"",H188*I188/100)))</f>
      </c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85" t="str">
        <f>IF(AND(A188="",C188=""),"",IF(AND(OR(G188="Higher is better",G188="Lower is better"),OR(K188="Observed",K188="Inferred",K188="Unresolved"),OR(N188="Complete",N188="Unknown",N188="Not applicable",N188="Excluded with rationale",N188="Invalid"),OR(P188="None",P188="Veto",P188="Floor",P188="Cap"),OR(R188="Yes",R188="No",R188="Not applicable"),OR(S188="None",S188="Open",S188="Resolved"),IF(N188="Complete",AND(ISNUMBER(D188),ISNUMBER(E188),ISNUMBER(F188),F188&gt;E188),TRUE)),"VALID","INVALID_CONTROLLED_INPUT"))</f>
      </c>
      <c r="Y188" s="85" t="str">
        <f>IF(AND(A188="",C188=""),"",IF(X188&lt;&gt;"VALID","Invalid input",IF(P188="None","Not applicable",IF(R188="No","Failed",IF(R188="Yes","Passed","Not tested")))))</f>
      </c>
    </row>
    <row r="189">
      <c r="A189" s="93"/>
      <c r="B189" s="93"/>
      <c r="C189" s="93"/>
      <c r="D189" s="94"/>
      <c r="E189" s="94"/>
      <c r="F189" s="94"/>
      <c r="G189" s="93"/>
      <c r="H189" s="74" t="str">
        <f>IF(OR(A189="",C189=""),"",IF(X189&lt;&gt;"VALID","",IF(OR(N189="Unknown",N189="Not applicable",N189="Excluded with rationale",N189="Invalid"),"",IF(OR(F189=E189,D189&lt;E189,D189&gt;F189),"",IF(G189="Higher is better",(D189-E189)/(F189-E189)*100,IF(G189="Lower is better",(F189-D189)/(F189-E189)*100,""))))))</f>
      </c>
      <c r="I189" s="94"/>
      <c r="J189" s="74" t="str">
        <f>IF(OR(A189="",C189=""),"",IF(X189&lt;&gt;"VALID","",IF(OR(H189="",I189=""),"",H189*I189/100)))</f>
      </c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85" t="str">
        <f>IF(AND(A189="",C189=""),"",IF(AND(OR(G189="Higher is better",G189="Lower is better"),OR(K189="Observed",K189="Inferred",K189="Unresolved"),OR(N189="Complete",N189="Unknown",N189="Not applicable",N189="Excluded with rationale",N189="Invalid"),OR(P189="None",P189="Veto",P189="Floor",P189="Cap"),OR(R189="Yes",R189="No",R189="Not applicable"),OR(S189="None",S189="Open",S189="Resolved"),IF(N189="Complete",AND(ISNUMBER(D189),ISNUMBER(E189),ISNUMBER(F189),F189&gt;E189),TRUE)),"VALID","INVALID_CONTROLLED_INPUT"))</f>
      </c>
      <c r="Y189" s="85" t="str">
        <f>IF(AND(A189="",C189=""),"",IF(X189&lt;&gt;"VALID","Invalid input",IF(P189="None","Not applicable",IF(R189="No","Failed",IF(R189="Yes","Passed","Not tested")))))</f>
      </c>
    </row>
    <row r="190">
      <c r="A190" s="93"/>
      <c r="B190" s="93"/>
      <c r="C190" s="93"/>
      <c r="D190" s="94"/>
      <c r="E190" s="94"/>
      <c r="F190" s="94"/>
      <c r="G190" s="93"/>
      <c r="H190" s="74" t="str">
        <f>IF(OR(A190="",C190=""),"",IF(X190&lt;&gt;"VALID","",IF(OR(N190="Unknown",N190="Not applicable",N190="Excluded with rationale",N190="Invalid"),"",IF(OR(F190=E190,D190&lt;E190,D190&gt;F190),"",IF(G190="Higher is better",(D190-E190)/(F190-E190)*100,IF(G190="Lower is better",(F190-D190)/(F190-E190)*100,""))))))</f>
      </c>
      <c r="I190" s="94"/>
      <c r="J190" s="74" t="str">
        <f>IF(OR(A190="",C190=""),"",IF(X190&lt;&gt;"VALID","",IF(OR(H190="",I190=""),"",H190*I190/100)))</f>
      </c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85" t="str">
        <f>IF(AND(A190="",C190=""),"",IF(AND(OR(G190="Higher is better",G190="Lower is better"),OR(K190="Observed",K190="Inferred",K190="Unresolved"),OR(N190="Complete",N190="Unknown",N190="Not applicable",N190="Excluded with rationale",N190="Invalid"),OR(P190="None",P190="Veto",P190="Floor",P190="Cap"),OR(R190="Yes",R190="No",R190="Not applicable"),OR(S190="None",S190="Open",S190="Resolved"),IF(N190="Complete",AND(ISNUMBER(D190),ISNUMBER(E190),ISNUMBER(F190),F190&gt;E190),TRUE)),"VALID","INVALID_CONTROLLED_INPUT"))</f>
      </c>
      <c r="Y190" s="85" t="str">
        <f>IF(AND(A190="",C190=""),"",IF(X190&lt;&gt;"VALID","Invalid input",IF(P190="None","Not applicable",IF(R190="No","Failed",IF(R190="Yes","Passed","Not tested")))))</f>
      </c>
    </row>
    <row r="191">
      <c r="A191" s="93"/>
      <c r="B191" s="93"/>
      <c r="C191" s="93"/>
      <c r="D191" s="94"/>
      <c r="E191" s="94"/>
      <c r="F191" s="94"/>
      <c r="G191" s="93"/>
      <c r="H191" s="74" t="str">
        <f>IF(OR(A191="",C191=""),"",IF(X191&lt;&gt;"VALID","",IF(OR(N191="Unknown",N191="Not applicable",N191="Excluded with rationale",N191="Invalid"),"",IF(OR(F191=E191,D191&lt;E191,D191&gt;F191),"",IF(G191="Higher is better",(D191-E191)/(F191-E191)*100,IF(G191="Lower is better",(F191-D191)/(F191-E191)*100,""))))))</f>
      </c>
      <c r="I191" s="94"/>
      <c r="J191" s="74" t="str">
        <f>IF(OR(A191="",C191=""),"",IF(X191&lt;&gt;"VALID","",IF(OR(H191="",I191=""),"",H191*I191/100)))</f>
      </c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85" t="str">
        <f>IF(AND(A191="",C191=""),"",IF(AND(OR(G191="Higher is better",G191="Lower is better"),OR(K191="Observed",K191="Inferred",K191="Unresolved"),OR(N191="Complete",N191="Unknown",N191="Not applicable",N191="Excluded with rationale",N191="Invalid"),OR(P191="None",P191="Veto",P191="Floor",P191="Cap"),OR(R191="Yes",R191="No",R191="Not applicable"),OR(S191="None",S191="Open",S191="Resolved"),IF(N191="Complete",AND(ISNUMBER(D191),ISNUMBER(E191),ISNUMBER(F191),F191&gt;E191),TRUE)),"VALID","INVALID_CONTROLLED_INPUT"))</f>
      </c>
      <c r="Y191" s="85" t="str">
        <f>IF(AND(A191="",C191=""),"",IF(X191&lt;&gt;"VALID","Invalid input",IF(P191="None","Not applicable",IF(R191="No","Failed",IF(R191="Yes","Passed","Not tested")))))</f>
      </c>
    </row>
    <row r="192">
      <c r="A192" s="93"/>
      <c r="B192" s="93"/>
      <c r="C192" s="93"/>
      <c r="D192" s="94"/>
      <c r="E192" s="94"/>
      <c r="F192" s="94"/>
      <c r="G192" s="93"/>
      <c r="H192" s="74" t="str">
        <f>IF(OR(A192="",C192=""),"",IF(X192&lt;&gt;"VALID","",IF(OR(N192="Unknown",N192="Not applicable",N192="Excluded with rationale",N192="Invalid"),"",IF(OR(F192=E192,D192&lt;E192,D192&gt;F192),"",IF(G192="Higher is better",(D192-E192)/(F192-E192)*100,IF(G192="Lower is better",(F192-D192)/(F192-E192)*100,""))))))</f>
      </c>
      <c r="I192" s="94"/>
      <c r="J192" s="74" t="str">
        <f>IF(OR(A192="",C192=""),"",IF(X192&lt;&gt;"VALID","",IF(OR(H192="",I192=""),"",H192*I192/100)))</f>
      </c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85" t="str">
        <f>IF(AND(A192="",C192=""),"",IF(AND(OR(G192="Higher is better",G192="Lower is better"),OR(K192="Observed",K192="Inferred",K192="Unresolved"),OR(N192="Complete",N192="Unknown",N192="Not applicable",N192="Excluded with rationale",N192="Invalid"),OR(P192="None",P192="Veto",P192="Floor",P192="Cap"),OR(R192="Yes",R192="No",R192="Not applicable"),OR(S192="None",S192="Open",S192="Resolved"),IF(N192="Complete",AND(ISNUMBER(D192),ISNUMBER(E192),ISNUMBER(F192),F192&gt;E192),TRUE)),"VALID","INVALID_CONTROLLED_INPUT"))</f>
      </c>
      <c r="Y192" s="85" t="str">
        <f>IF(AND(A192="",C192=""),"",IF(X192&lt;&gt;"VALID","Invalid input",IF(P192="None","Not applicable",IF(R192="No","Failed",IF(R192="Yes","Passed","Not tested")))))</f>
      </c>
    </row>
    <row r="193">
      <c r="A193" s="93"/>
      <c r="B193" s="93"/>
      <c r="C193" s="93"/>
      <c r="D193" s="94"/>
      <c r="E193" s="94"/>
      <c r="F193" s="94"/>
      <c r="G193" s="93"/>
      <c r="H193" s="74" t="str">
        <f>IF(OR(A193="",C193=""),"",IF(X193&lt;&gt;"VALID","",IF(OR(N193="Unknown",N193="Not applicable",N193="Excluded with rationale",N193="Invalid"),"",IF(OR(F193=E193,D193&lt;E193,D193&gt;F193),"",IF(G193="Higher is better",(D193-E193)/(F193-E193)*100,IF(G193="Lower is better",(F193-D193)/(F193-E193)*100,""))))))</f>
      </c>
      <c r="I193" s="94"/>
      <c r="J193" s="74" t="str">
        <f>IF(OR(A193="",C193=""),"",IF(X193&lt;&gt;"VALID","",IF(OR(H193="",I193=""),"",H193*I193/100)))</f>
      </c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85" t="str">
        <f>IF(AND(A193="",C193=""),"",IF(AND(OR(G193="Higher is better",G193="Lower is better"),OR(K193="Observed",K193="Inferred",K193="Unresolved"),OR(N193="Complete",N193="Unknown",N193="Not applicable",N193="Excluded with rationale",N193="Invalid"),OR(P193="None",P193="Veto",P193="Floor",P193="Cap"),OR(R193="Yes",R193="No",R193="Not applicable"),OR(S193="None",S193="Open",S193="Resolved"),IF(N193="Complete",AND(ISNUMBER(D193),ISNUMBER(E193),ISNUMBER(F193),F193&gt;E193),TRUE)),"VALID","INVALID_CONTROLLED_INPUT"))</f>
      </c>
      <c r="Y193" s="85" t="str">
        <f>IF(AND(A193="",C193=""),"",IF(X193&lt;&gt;"VALID","Invalid input",IF(P193="None","Not applicable",IF(R193="No","Failed",IF(R193="Yes","Passed","Not tested")))))</f>
      </c>
    </row>
    <row r="194">
      <c r="A194" s="93"/>
      <c r="B194" s="93"/>
      <c r="C194" s="93"/>
      <c r="D194" s="94"/>
      <c r="E194" s="94"/>
      <c r="F194" s="94"/>
      <c r="G194" s="93"/>
      <c r="H194" s="74" t="str">
        <f>IF(OR(A194="",C194=""),"",IF(X194&lt;&gt;"VALID","",IF(OR(N194="Unknown",N194="Not applicable",N194="Excluded with rationale",N194="Invalid"),"",IF(OR(F194=E194,D194&lt;E194,D194&gt;F194),"",IF(G194="Higher is better",(D194-E194)/(F194-E194)*100,IF(G194="Lower is better",(F194-D194)/(F194-E194)*100,""))))))</f>
      </c>
      <c r="I194" s="94"/>
      <c r="J194" s="74" t="str">
        <f>IF(OR(A194="",C194=""),"",IF(X194&lt;&gt;"VALID","",IF(OR(H194="",I194=""),"",H194*I194/100)))</f>
      </c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85" t="str">
        <f>IF(AND(A194="",C194=""),"",IF(AND(OR(G194="Higher is better",G194="Lower is better"),OR(K194="Observed",K194="Inferred",K194="Unresolved"),OR(N194="Complete",N194="Unknown",N194="Not applicable",N194="Excluded with rationale",N194="Invalid"),OR(P194="None",P194="Veto",P194="Floor",P194="Cap"),OR(R194="Yes",R194="No",R194="Not applicable"),OR(S194="None",S194="Open",S194="Resolved"),IF(N194="Complete",AND(ISNUMBER(D194),ISNUMBER(E194),ISNUMBER(F194),F194&gt;E194),TRUE)),"VALID","INVALID_CONTROLLED_INPUT"))</f>
      </c>
      <c r="Y194" s="85" t="str">
        <f>IF(AND(A194="",C194=""),"",IF(X194&lt;&gt;"VALID","Invalid input",IF(P194="None","Not applicable",IF(R194="No","Failed",IF(R194="Yes","Passed","Not tested")))))</f>
      </c>
    </row>
    <row r="195">
      <c r="A195" s="93"/>
      <c r="B195" s="93"/>
      <c r="C195" s="93"/>
      <c r="D195" s="94"/>
      <c r="E195" s="94"/>
      <c r="F195" s="94"/>
      <c r="G195" s="93"/>
      <c r="H195" s="74" t="str">
        <f>IF(OR(A195="",C195=""),"",IF(X195&lt;&gt;"VALID","",IF(OR(N195="Unknown",N195="Not applicable",N195="Excluded with rationale",N195="Invalid"),"",IF(OR(F195=E195,D195&lt;E195,D195&gt;F195),"",IF(G195="Higher is better",(D195-E195)/(F195-E195)*100,IF(G195="Lower is better",(F195-D195)/(F195-E195)*100,""))))))</f>
      </c>
      <c r="I195" s="94"/>
      <c r="J195" s="74" t="str">
        <f>IF(OR(A195="",C195=""),"",IF(X195&lt;&gt;"VALID","",IF(OR(H195="",I195=""),"",H195*I195/100)))</f>
      </c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85" t="str">
        <f>IF(AND(A195="",C195=""),"",IF(AND(OR(G195="Higher is better",G195="Lower is better"),OR(K195="Observed",K195="Inferred",K195="Unresolved"),OR(N195="Complete",N195="Unknown",N195="Not applicable",N195="Excluded with rationale",N195="Invalid"),OR(P195="None",P195="Veto",P195="Floor",P195="Cap"),OR(R195="Yes",R195="No",R195="Not applicable"),OR(S195="None",S195="Open",S195="Resolved"),IF(N195="Complete",AND(ISNUMBER(D195),ISNUMBER(E195),ISNUMBER(F195),F195&gt;E195),TRUE)),"VALID","INVALID_CONTROLLED_INPUT"))</f>
      </c>
      <c r="Y195" s="85" t="str">
        <f>IF(AND(A195="",C195=""),"",IF(X195&lt;&gt;"VALID","Invalid input",IF(P195="None","Not applicable",IF(R195="No","Failed",IF(R195="Yes","Passed","Not tested")))))</f>
      </c>
    </row>
    <row r="196">
      <c r="A196" s="93"/>
      <c r="B196" s="93"/>
      <c r="C196" s="93"/>
      <c r="D196" s="94"/>
      <c r="E196" s="94"/>
      <c r="F196" s="94"/>
      <c r="G196" s="93"/>
      <c r="H196" s="74" t="str">
        <f>IF(OR(A196="",C196=""),"",IF(X196&lt;&gt;"VALID","",IF(OR(N196="Unknown",N196="Not applicable",N196="Excluded with rationale",N196="Invalid"),"",IF(OR(F196=E196,D196&lt;E196,D196&gt;F196),"",IF(G196="Higher is better",(D196-E196)/(F196-E196)*100,IF(G196="Lower is better",(F196-D196)/(F196-E196)*100,""))))))</f>
      </c>
      <c r="I196" s="94"/>
      <c r="J196" s="74" t="str">
        <f>IF(OR(A196="",C196=""),"",IF(X196&lt;&gt;"VALID","",IF(OR(H196="",I196=""),"",H196*I196/100)))</f>
      </c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85" t="str">
        <f>IF(AND(A196="",C196=""),"",IF(AND(OR(G196="Higher is better",G196="Lower is better"),OR(K196="Observed",K196="Inferred",K196="Unresolved"),OR(N196="Complete",N196="Unknown",N196="Not applicable",N196="Excluded with rationale",N196="Invalid"),OR(P196="None",P196="Veto",P196="Floor",P196="Cap"),OR(R196="Yes",R196="No",R196="Not applicable"),OR(S196="None",S196="Open",S196="Resolved"),IF(N196="Complete",AND(ISNUMBER(D196),ISNUMBER(E196),ISNUMBER(F196),F196&gt;E196),TRUE)),"VALID","INVALID_CONTROLLED_INPUT"))</f>
      </c>
      <c r="Y196" s="85" t="str">
        <f>IF(AND(A196="",C196=""),"",IF(X196&lt;&gt;"VALID","Invalid input",IF(P196="None","Not applicable",IF(R196="No","Failed",IF(R196="Yes","Passed","Not tested")))))</f>
      </c>
    </row>
    <row r="197">
      <c r="A197" s="93"/>
      <c r="B197" s="93"/>
      <c r="C197" s="93"/>
      <c r="D197" s="94"/>
      <c r="E197" s="94"/>
      <c r="F197" s="94"/>
      <c r="G197" s="93"/>
      <c r="H197" s="74" t="str">
        <f>IF(OR(A197="",C197=""),"",IF(X197&lt;&gt;"VALID","",IF(OR(N197="Unknown",N197="Not applicable",N197="Excluded with rationale",N197="Invalid"),"",IF(OR(F197=E197,D197&lt;E197,D197&gt;F197),"",IF(G197="Higher is better",(D197-E197)/(F197-E197)*100,IF(G197="Lower is better",(F197-D197)/(F197-E197)*100,""))))))</f>
      </c>
      <c r="I197" s="94"/>
      <c r="J197" s="74" t="str">
        <f>IF(OR(A197="",C197=""),"",IF(X197&lt;&gt;"VALID","",IF(OR(H197="",I197=""),"",H197*I197/100)))</f>
      </c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85" t="str">
        <f>IF(AND(A197="",C197=""),"",IF(AND(OR(G197="Higher is better",G197="Lower is better"),OR(K197="Observed",K197="Inferred",K197="Unresolved"),OR(N197="Complete",N197="Unknown",N197="Not applicable",N197="Excluded with rationale",N197="Invalid"),OR(P197="None",P197="Veto",P197="Floor",P197="Cap"),OR(R197="Yes",R197="No",R197="Not applicable"),OR(S197="None",S197="Open",S197="Resolved"),IF(N197="Complete",AND(ISNUMBER(D197),ISNUMBER(E197),ISNUMBER(F197),F197&gt;E197),TRUE)),"VALID","INVALID_CONTROLLED_INPUT"))</f>
      </c>
      <c r="Y197" s="85" t="str">
        <f>IF(AND(A197="",C197=""),"",IF(X197&lt;&gt;"VALID","Invalid input",IF(P197="None","Not applicable",IF(R197="No","Failed",IF(R197="Yes","Passed","Not tested")))))</f>
      </c>
    </row>
    <row r="198">
      <c r="A198" s="93"/>
      <c r="B198" s="93"/>
      <c r="C198" s="93"/>
      <c r="D198" s="94"/>
      <c r="E198" s="94"/>
      <c r="F198" s="94"/>
      <c r="G198" s="93"/>
      <c r="H198" s="74" t="str">
        <f>IF(OR(A198="",C198=""),"",IF(X198&lt;&gt;"VALID","",IF(OR(N198="Unknown",N198="Not applicable",N198="Excluded with rationale",N198="Invalid"),"",IF(OR(F198=E198,D198&lt;E198,D198&gt;F198),"",IF(G198="Higher is better",(D198-E198)/(F198-E198)*100,IF(G198="Lower is better",(F198-D198)/(F198-E198)*100,""))))))</f>
      </c>
      <c r="I198" s="94"/>
      <c r="J198" s="74" t="str">
        <f>IF(OR(A198="",C198=""),"",IF(X198&lt;&gt;"VALID","",IF(OR(H198="",I198=""),"",H198*I198/100)))</f>
      </c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85" t="str">
        <f>IF(AND(A198="",C198=""),"",IF(AND(OR(G198="Higher is better",G198="Lower is better"),OR(K198="Observed",K198="Inferred",K198="Unresolved"),OR(N198="Complete",N198="Unknown",N198="Not applicable",N198="Excluded with rationale",N198="Invalid"),OR(P198="None",P198="Veto",P198="Floor",P198="Cap"),OR(R198="Yes",R198="No",R198="Not applicable"),OR(S198="None",S198="Open",S198="Resolved"),IF(N198="Complete",AND(ISNUMBER(D198),ISNUMBER(E198),ISNUMBER(F198),F198&gt;E198),TRUE)),"VALID","INVALID_CONTROLLED_INPUT"))</f>
      </c>
      <c r="Y198" s="85" t="str">
        <f>IF(AND(A198="",C198=""),"",IF(X198&lt;&gt;"VALID","Invalid input",IF(P198="None","Not applicable",IF(R198="No","Failed",IF(R198="Yes","Passed","Not tested")))))</f>
      </c>
    </row>
    <row r="199">
      <c r="A199" s="93"/>
      <c r="B199" s="93"/>
      <c r="C199" s="93"/>
      <c r="D199" s="94"/>
      <c r="E199" s="94"/>
      <c r="F199" s="94"/>
      <c r="G199" s="93"/>
      <c r="H199" s="74" t="str">
        <f>IF(OR(A199="",C199=""),"",IF(X199&lt;&gt;"VALID","",IF(OR(N199="Unknown",N199="Not applicable",N199="Excluded with rationale",N199="Invalid"),"",IF(OR(F199=E199,D199&lt;E199,D199&gt;F199),"",IF(G199="Higher is better",(D199-E199)/(F199-E199)*100,IF(G199="Lower is better",(F199-D199)/(F199-E199)*100,""))))))</f>
      </c>
      <c r="I199" s="94"/>
      <c r="J199" s="74" t="str">
        <f>IF(OR(A199="",C199=""),"",IF(X199&lt;&gt;"VALID","",IF(OR(H199="",I199=""),"",H199*I199/100)))</f>
      </c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85" t="str">
        <f>IF(AND(A199="",C199=""),"",IF(AND(OR(G199="Higher is better",G199="Lower is better"),OR(K199="Observed",K199="Inferred",K199="Unresolved"),OR(N199="Complete",N199="Unknown",N199="Not applicable",N199="Excluded with rationale",N199="Invalid"),OR(P199="None",P199="Veto",P199="Floor",P199="Cap"),OR(R199="Yes",R199="No",R199="Not applicable"),OR(S199="None",S199="Open",S199="Resolved"),IF(N199="Complete",AND(ISNUMBER(D199),ISNUMBER(E199),ISNUMBER(F199),F199&gt;E199),TRUE)),"VALID","INVALID_CONTROLLED_INPUT"))</f>
      </c>
      <c r="Y199" s="85" t="str">
        <f>IF(AND(A199="",C199=""),"",IF(X199&lt;&gt;"VALID","Invalid input",IF(P199="None","Not applicable",IF(R199="No","Failed",IF(R199="Yes","Passed","Not tested")))))</f>
      </c>
    </row>
    <row r="200">
      <c r="A200" s="93"/>
      <c r="B200" s="93"/>
      <c r="C200" s="93"/>
      <c r="D200" s="94"/>
      <c r="E200" s="94"/>
      <c r="F200" s="94"/>
      <c r="G200" s="93"/>
      <c r="H200" s="74" t="str">
        <f>IF(OR(A200="",C200=""),"",IF(X200&lt;&gt;"VALID","",IF(OR(N200="Unknown",N200="Not applicable",N200="Excluded with rationale",N200="Invalid"),"",IF(OR(F200=E200,D200&lt;E200,D200&gt;F200),"",IF(G200="Higher is better",(D200-E200)/(F200-E200)*100,IF(G200="Lower is better",(F200-D200)/(F200-E200)*100,""))))))</f>
      </c>
      <c r="I200" s="94"/>
      <c r="J200" s="74" t="str">
        <f>IF(OR(A200="",C200=""),"",IF(X200&lt;&gt;"VALID","",IF(OR(H200="",I200=""),"",H200*I200/100)))</f>
      </c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85" t="str">
        <f>IF(AND(A200="",C200=""),"",IF(AND(OR(G200="Higher is better",G200="Lower is better"),OR(K200="Observed",K200="Inferred",K200="Unresolved"),OR(N200="Complete",N200="Unknown",N200="Not applicable",N200="Excluded with rationale",N200="Invalid"),OR(P200="None",P200="Veto",P200="Floor",P200="Cap"),OR(R200="Yes",R200="No",R200="Not applicable"),OR(S200="None",S200="Open",S200="Resolved"),IF(N200="Complete",AND(ISNUMBER(D200),ISNUMBER(E200),ISNUMBER(F200),F200&gt;E200),TRUE)),"VALID","INVALID_CONTROLLED_INPUT"))</f>
      </c>
      <c r="Y200" s="85" t="str">
        <f>IF(AND(A200="",C200=""),"",IF(X200&lt;&gt;"VALID","Invalid input",IF(P200="None","Not applicable",IF(R200="No","Failed",IF(R200="Yes","Passed","Not tested")))))</f>
      </c>
    </row>
    <row r="201">
      <c r="A201" s="93"/>
      <c r="B201" s="93"/>
      <c r="C201" s="93"/>
      <c r="D201" s="94"/>
      <c r="E201" s="94"/>
      <c r="F201" s="94"/>
      <c r="G201" s="93"/>
      <c r="H201" s="74" t="str">
        <f>IF(OR(A201="",C201=""),"",IF(X201&lt;&gt;"VALID","",IF(OR(N201="Unknown",N201="Not applicable",N201="Excluded with rationale",N201="Invalid"),"",IF(OR(F201=E201,D201&lt;E201,D201&gt;F201),"",IF(G201="Higher is better",(D201-E201)/(F201-E201)*100,IF(G201="Lower is better",(F201-D201)/(F201-E201)*100,""))))))</f>
      </c>
      <c r="I201" s="94"/>
      <c r="J201" s="74" t="str">
        <f>IF(OR(A201="",C201=""),"",IF(X201&lt;&gt;"VALID","",IF(OR(H201="",I201=""),"",H201*I201/100)))</f>
      </c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85" t="str">
        <f>IF(AND(A201="",C201=""),"",IF(AND(OR(G201="Higher is better",G201="Lower is better"),OR(K201="Observed",K201="Inferred",K201="Unresolved"),OR(N201="Complete",N201="Unknown",N201="Not applicable",N201="Excluded with rationale",N201="Invalid"),OR(P201="None",P201="Veto",P201="Floor",P201="Cap"),OR(R201="Yes",R201="No",R201="Not applicable"),OR(S201="None",S201="Open",S201="Resolved"),IF(N201="Complete",AND(ISNUMBER(D201),ISNUMBER(E201),ISNUMBER(F201),F201&gt;E201),TRUE)),"VALID","INVALID_CONTROLLED_INPUT"))</f>
      </c>
      <c r="Y201" s="85" t="str">
        <f>IF(AND(A201="",C201=""),"",IF(X201&lt;&gt;"VALID","Invalid input",IF(P201="None","Not applicable",IF(R201="No","Failed",IF(R201="Yes","Passed","Not tested")))))</f>
      </c>
    </row>
    <row r="202">
      <c r="A202" s="93"/>
      <c r="B202" s="93"/>
      <c r="C202" s="93"/>
      <c r="D202" s="94"/>
      <c r="E202" s="94"/>
      <c r="F202" s="94"/>
      <c r="G202" s="93"/>
      <c r="H202" s="74" t="str">
        <f>IF(OR(A202="",C202=""),"",IF(X202&lt;&gt;"VALID","",IF(OR(N202="Unknown",N202="Not applicable",N202="Excluded with rationale",N202="Invalid"),"",IF(OR(F202=E202,D202&lt;E202,D202&gt;F202),"",IF(G202="Higher is better",(D202-E202)/(F202-E202)*100,IF(G202="Lower is better",(F202-D202)/(F202-E202)*100,""))))))</f>
      </c>
      <c r="I202" s="94"/>
      <c r="J202" s="74" t="str">
        <f>IF(OR(A202="",C202=""),"",IF(X202&lt;&gt;"VALID","",IF(OR(H202="",I202=""),"",H202*I202/100)))</f>
      </c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85" t="str">
        <f>IF(AND(A202="",C202=""),"",IF(AND(OR(G202="Higher is better",G202="Lower is better"),OR(K202="Observed",K202="Inferred",K202="Unresolved"),OR(N202="Complete",N202="Unknown",N202="Not applicable",N202="Excluded with rationale",N202="Invalid"),OR(P202="None",P202="Veto",P202="Floor",P202="Cap"),OR(R202="Yes",R202="No",R202="Not applicable"),OR(S202="None",S202="Open",S202="Resolved"),IF(N202="Complete",AND(ISNUMBER(D202),ISNUMBER(E202),ISNUMBER(F202),F202&gt;E202),TRUE)),"VALID","INVALID_CONTROLLED_INPUT"))</f>
      </c>
      <c r="Y202" s="85" t="str">
        <f>IF(AND(A202="",C202=""),"",IF(X202&lt;&gt;"VALID","Invalid input",IF(P202="None","Not applicable",IF(R202="No","Failed",IF(R202="Yes","Passed","Not tested")))))</f>
      </c>
    </row>
    <row r="203">
      <c r="A203" s="93"/>
      <c r="B203" s="93"/>
      <c r="C203" s="93"/>
      <c r="D203" s="94"/>
      <c r="E203" s="94"/>
      <c r="F203" s="94"/>
      <c r="G203" s="93"/>
      <c r="H203" s="74" t="str">
        <f>IF(OR(A203="",C203=""),"",IF(X203&lt;&gt;"VALID","",IF(OR(N203="Unknown",N203="Not applicable",N203="Excluded with rationale",N203="Invalid"),"",IF(OR(F203=E203,D203&lt;E203,D203&gt;F203),"",IF(G203="Higher is better",(D203-E203)/(F203-E203)*100,IF(G203="Lower is better",(F203-D203)/(F203-E203)*100,""))))))</f>
      </c>
      <c r="I203" s="94"/>
      <c r="J203" s="74" t="str">
        <f>IF(OR(A203="",C203=""),"",IF(X203&lt;&gt;"VALID","",IF(OR(H203="",I203=""),"",H203*I203/100)))</f>
      </c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85" t="str">
        <f>IF(AND(A203="",C203=""),"",IF(AND(OR(G203="Higher is better",G203="Lower is better"),OR(K203="Observed",K203="Inferred",K203="Unresolved"),OR(N203="Complete",N203="Unknown",N203="Not applicable",N203="Excluded with rationale",N203="Invalid"),OR(P203="None",P203="Veto",P203="Floor",P203="Cap"),OR(R203="Yes",R203="No",R203="Not applicable"),OR(S203="None",S203="Open",S203="Resolved"),IF(N203="Complete",AND(ISNUMBER(D203),ISNUMBER(E203),ISNUMBER(F203),F203&gt;E203),TRUE)),"VALID","INVALID_CONTROLLED_INPUT"))</f>
      </c>
      <c r="Y203" s="85" t="str">
        <f>IF(AND(A203="",C203=""),"",IF(X203&lt;&gt;"VALID","Invalid input",IF(P203="None","Not applicable",IF(R203="No","Failed",IF(R203="Yes","Passed","Not tested")))))</f>
      </c>
    </row>
    <row r="204">
      <c r="A204" s="93"/>
      <c r="B204" s="93"/>
      <c r="C204" s="93"/>
      <c r="D204" s="94"/>
      <c r="E204" s="94"/>
      <c r="F204" s="94"/>
      <c r="G204" s="93"/>
      <c r="H204" s="74" t="str">
        <f>IF(OR(A204="",C204=""),"",IF(X204&lt;&gt;"VALID","",IF(OR(N204="Unknown",N204="Not applicable",N204="Excluded with rationale",N204="Invalid"),"",IF(OR(F204=E204,D204&lt;E204,D204&gt;F204),"",IF(G204="Higher is better",(D204-E204)/(F204-E204)*100,IF(G204="Lower is better",(F204-D204)/(F204-E204)*100,""))))))</f>
      </c>
      <c r="I204" s="94"/>
      <c r="J204" s="74" t="str">
        <f>IF(OR(A204="",C204=""),"",IF(X204&lt;&gt;"VALID","",IF(OR(H204="",I204=""),"",H204*I204/100)))</f>
      </c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85" t="str">
        <f>IF(AND(A204="",C204=""),"",IF(AND(OR(G204="Higher is better",G204="Lower is better"),OR(K204="Observed",K204="Inferred",K204="Unresolved"),OR(N204="Complete",N204="Unknown",N204="Not applicable",N204="Excluded with rationale",N204="Invalid"),OR(P204="None",P204="Veto",P204="Floor",P204="Cap"),OR(R204="Yes",R204="No",R204="Not applicable"),OR(S204="None",S204="Open",S204="Resolved"),IF(N204="Complete",AND(ISNUMBER(D204),ISNUMBER(E204),ISNUMBER(F204),F204&gt;E204),TRUE)),"VALID","INVALID_CONTROLLED_INPUT"))</f>
      </c>
      <c r="Y204" s="85" t="str">
        <f>IF(AND(A204="",C204=""),"",IF(X204&lt;&gt;"VALID","Invalid input",IF(P204="None","Not applicable",IF(R204="No","Failed",IF(R204="Yes","Passed","Not tested")))))</f>
      </c>
    </row>
    <row r="205">
      <c r="A205" s="93"/>
      <c r="B205" s="93"/>
      <c r="C205" s="93"/>
      <c r="D205" s="94"/>
      <c r="E205" s="94"/>
      <c r="F205" s="94"/>
      <c r="G205" s="93"/>
      <c r="H205" s="74" t="str">
        <f>IF(OR(A205="",C205=""),"",IF(X205&lt;&gt;"VALID","",IF(OR(N205="Unknown",N205="Not applicable",N205="Excluded with rationale",N205="Invalid"),"",IF(OR(F205=E205,D205&lt;E205,D205&gt;F205),"",IF(G205="Higher is better",(D205-E205)/(F205-E205)*100,IF(G205="Lower is better",(F205-D205)/(F205-E205)*100,""))))))</f>
      </c>
      <c r="I205" s="94"/>
      <c r="J205" s="74" t="str">
        <f>IF(OR(A205="",C205=""),"",IF(X205&lt;&gt;"VALID","",IF(OR(H205="",I205=""),"",H205*I205/100)))</f>
      </c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85" t="str">
        <f>IF(AND(A205="",C205=""),"",IF(AND(OR(G205="Higher is better",G205="Lower is better"),OR(K205="Observed",K205="Inferred",K205="Unresolved"),OR(N205="Complete",N205="Unknown",N205="Not applicable",N205="Excluded with rationale",N205="Invalid"),OR(P205="None",P205="Veto",P205="Floor",P205="Cap"),OR(R205="Yes",R205="No",R205="Not applicable"),OR(S205="None",S205="Open",S205="Resolved"),IF(N205="Complete",AND(ISNUMBER(D205),ISNUMBER(E205),ISNUMBER(F205),F205&gt;E205),TRUE)),"VALID","INVALID_CONTROLLED_INPUT"))</f>
      </c>
      <c r="Y205" s="85" t="str">
        <f>IF(AND(A205="",C205=""),"",IF(X205&lt;&gt;"VALID","Invalid input",IF(P205="None","Not applicable",IF(R205="No","Failed",IF(R205="Yes","Passed","Not tested")))))</f>
      </c>
    </row>
    <row r="206">
      <c r="A206" s="93"/>
      <c r="B206" s="93"/>
      <c r="C206" s="93"/>
      <c r="D206" s="94"/>
      <c r="E206" s="94"/>
      <c r="F206" s="94"/>
      <c r="G206" s="93"/>
      <c r="H206" s="74" t="str">
        <f>IF(OR(A206="",C206=""),"",IF(X206&lt;&gt;"VALID","",IF(OR(N206="Unknown",N206="Not applicable",N206="Excluded with rationale",N206="Invalid"),"",IF(OR(F206=E206,D206&lt;E206,D206&gt;F206),"",IF(G206="Higher is better",(D206-E206)/(F206-E206)*100,IF(G206="Lower is better",(F206-D206)/(F206-E206)*100,""))))))</f>
      </c>
      <c r="I206" s="94"/>
      <c r="J206" s="74" t="str">
        <f>IF(OR(A206="",C206=""),"",IF(X206&lt;&gt;"VALID","",IF(OR(H206="",I206=""),"",H206*I206/100)))</f>
      </c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85" t="str">
        <f>IF(AND(A206="",C206=""),"",IF(AND(OR(G206="Higher is better",G206="Lower is better"),OR(K206="Observed",K206="Inferred",K206="Unresolved"),OR(N206="Complete",N206="Unknown",N206="Not applicable",N206="Excluded with rationale",N206="Invalid"),OR(P206="None",P206="Veto",P206="Floor",P206="Cap"),OR(R206="Yes",R206="No",R206="Not applicable"),OR(S206="None",S206="Open",S206="Resolved"),IF(N206="Complete",AND(ISNUMBER(D206),ISNUMBER(E206),ISNUMBER(F206),F206&gt;E206),TRUE)),"VALID","INVALID_CONTROLLED_INPUT"))</f>
      </c>
      <c r="Y206" s="85" t="str">
        <f>IF(AND(A206="",C206=""),"",IF(X206&lt;&gt;"VALID","Invalid input",IF(P206="None","Not applicable",IF(R206="No","Failed",IF(R206="Yes","Passed","Not tested")))))</f>
      </c>
    </row>
    <row r="207">
      <c r="A207" s="93"/>
      <c r="B207" s="93"/>
      <c r="C207" s="93"/>
      <c r="D207" s="94"/>
      <c r="E207" s="94"/>
      <c r="F207" s="94"/>
      <c r="G207" s="93"/>
      <c r="H207" s="74" t="str">
        <f>IF(OR(A207="",C207=""),"",IF(X207&lt;&gt;"VALID","",IF(OR(N207="Unknown",N207="Not applicable",N207="Excluded with rationale",N207="Invalid"),"",IF(OR(F207=E207,D207&lt;E207,D207&gt;F207),"",IF(G207="Higher is better",(D207-E207)/(F207-E207)*100,IF(G207="Lower is better",(F207-D207)/(F207-E207)*100,""))))))</f>
      </c>
      <c r="I207" s="94"/>
      <c r="J207" s="74" t="str">
        <f>IF(OR(A207="",C207=""),"",IF(X207&lt;&gt;"VALID","",IF(OR(H207="",I207=""),"",H207*I207/100)))</f>
      </c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85" t="str">
        <f>IF(AND(A207="",C207=""),"",IF(AND(OR(G207="Higher is better",G207="Lower is better"),OR(K207="Observed",K207="Inferred",K207="Unresolved"),OR(N207="Complete",N207="Unknown",N207="Not applicable",N207="Excluded with rationale",N207="Invalid"),OR(P207="None",P207="Veto",P207="Floor",P207="Cap"),OR(R207="Yes",R207="No",R207="Not applicable"),OR(S207="None",S207="Open",S207="Resolved"),IF(N207="Complete",AND(ISNUMBER(D207),ISNUMBER(E207),ISNUMBER(F207),F207&gt;E207),TRUE)),"VALID","INVALID_CONTROLLED_INPUT"))</f>
      </c>
      <c r="Y207" s="85" t="str">
        <f>IF(AND(A207="",C207=""),"",IF(X207&lt;&gt;"VALID","Invalid input",IF(P207="None","Not applicable",IF(R207="No","Failed",IF(R207="Yes","Passed","Not tested")))))</f>
      </c>
    </row>
    <row r="208">
      <c r="A208" s="93"/>
      <c r="B208" s="93"/>
      <c r="C208" s="93"/>
      <c r="D208" s="94"/>
      <c r="E208" s="94"/>
      <c r="F208" s="94"/>
      <c r="G208" s="93"/>
      <c r="H208" s="74" t="str">
        <f>IF(OR(A208="",C208=""),"",IF(X208&lt;&gt;"VALID","",IF(OR(N208="Unknown",N208="Not applicable",N208="Excluded with rationale",N208="Invalid"),"",IF(OR(F208=E208,D208&lt;E208,D208&gt;F208),"",IF(G208="Higher is better",(D208-E208)/(F208-E208)*100,IF(G208="Lower is better",(F208-D208)/(F208-E208)*100,""))))))</f>
      </c>
      <c r="I208" s="94"/>
      <c r="J208" s="74" t="str">
        <f>IF(OR(A208="",C208=""),"",IF(X208&lt;&gt;"VALID","",IF(OR(H208="",I208=""),"",H208*I208/100)))</f>
      </c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85" t="str">
        <f>IF(AND(A208="",C208=""),"",IF(AND(OR(G208="Higher is better",G208="Lower is better"),OR(K208="Observed",K208="Inferred",K208="Unresolved"),OR(N208="Complete",N208="Unknown",N208="Not applicable",N208="Excluded with rationale",N208="Invalid"),OR(P208="None",P208="Veto",P208="Floor",P208="Cap"),OR(R208="Yes",R208="No",R208="Not applicable"),OR(S208="None",S208="Open",S208="Resolved"),IF(N208="Complete",AND(ISNUMBER(D208),ISNUMBER(E208),ISNUMBER(F208),F208&gt;E208),TRUE)),"VALID","INVALID_CONTROLLED_INPUT"))</f>
      </c>
      <c r="Y208" s="85" t="str">
        <f>IF(AND(A208="",C208=""),"",IF(X208&lt;&gt;"VALID","Invalid input",IF(P208="None","Not applicable",IF(R208="No","Failed",IF(R208="Yes","Passed","Not tested")))))</f>
      </c>
    </row>
    <row r="209">
      <c r="A209" s="93"/>
      <c r="B209" s="93"/>
      <c r="C209" s="93"/>
      <c r="D209" s="94"/>
      <c r="E209" s="94"/>
      <c r="F209" s="94"/>
      <c r="G209" s="93"/>
      <c r="H209" s="74" t="str">
        <f>IF(OR(A209="",C209=""),"",IF(X209&lt;&gt;"VALID","",IF(OR(N209="Unknown",N209="Not applicable",N209="Excluded with rationale",N209="Invalid"),"",IF(OR(F209=E209,D209&lt;E209,D209&gt;F209),"",IF(G209="Higher is better",(D209-E209)/(F209-E209)*100,IF(G209="Lower is better",(F209-D209)/(F209-E209)*100,""))))))</f>
      </c>
      <c r="I209" s="94"/>
      <c r="J209" s="74" t="str">
        <f>IF(OR(A209="",C209=""),"",IF(X209&lt;&gt;"VALID","",IF(OR(H209="",I209=""),"",H209*I209/100)))</f>
      </c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85" t="str">
        <f>IF(AND(A209="",C209=""),"",IF(AND(OR(G209="Higher is better",G209="Lower is better"),OR(K209="Observed",K209="Inferred",K209="Unresolved"),OR(N209="Complete",N209="Unknown",N209="Not applicable",N209="Excluded with rationale",N209="Invalid"),OR(P209="None",P209="Veto",P209="Floor",P209="Cap"),OR(R209="Yes",R209="No",R209="Not applicable"),OR(S209="None",S209="Open",S209="Resolved"),IF(N209="Complete",AND(ISNUMBER(D209),ISNUMBER(E209),ISNUMBER(F209),F209&gt;E209),TRUE)),"VALID","INVALID_CONTROLLED_INPUT"))</f>
      </c>
      <c r="Y209" s="85" t="str">
        <f>IF(AND(A209="",C209=""),"",IF(X209&lt;&gt;"VALID","Invalid input",IF(P209="None","Not applicable",IF(R209="No","Failed",IF(R209="Yes","Passed","Not tested")))))</f>
      </c>
    </row>
    <row r="210">
      <c r="A210" s="93"/>
      <c r="B210" s="93"/>
      <c r="C210" s="93"/>
      <c r="D210" s="94"/>
      <c r="E210" s="94"/>
      <c r="F210" s="94"/>
      <c r="G210" s="93"/>
      <c r="H210" s="74" t="str">
        <f>IF(OR(A210="",C210=""),"",IF(X210&lt;&gt;"VALID","",IF(OR(N210="Unknown",N210="Not applicable",N210="Excluded with rationale",N210="Invalid"),"",IF(OR(F210=E210,D210&lt;E210,D210&gt;F210),"",IF(G210="Higher is better",(D210-E210)/(F210-E210)*100,IF(G210="Lower is better",(F210-D210)/(F210-E210)*100,""))))))</f>
      </c>
      <c r="I210" s="94"/>
      <c r="J210" s="74" t="str">
        <f>IF(OR(A210="",C210=""),"",IF(X210&lt;&gt;"VALID","",IF(OR(H210="",I210=""),"",H210*I210/100)))</f>
      </c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85" t="str">
        <f>IF(AND(A210="",C210=""),"",IF(AND(OR(G210="Higher is better",G210="Lower is better"),OR(K210="Observed",K210="Inferred",K210="Unresolved"),OR(N210="Complete",N210="Unknown",N210="Not applicable",N210="Excluded with rationale",N210="Invalid"),OR(P210="None",P210="Veto",P210="Floor",P210="Cap"),OR(R210="Yes",R210="No",R210="Not applicable"),OR(S210="None",S210="Open",S210="Resolved"),IF(N210="Complete",AND(ISNUMBER(D210),ISNUMBER(E210),ISNUMBER(F210),F210&gt;E210),TRUE)),"VALID","INVALID_CONTROLLED_INPUT"))</f>
      </c>
      <c r="Y210" s="85" t="str">
        <f>IF(AND(A210="",C210=""),"",IF(X210&lt;&gt;"VALID","Invalid input",IF(P210="None","Not applicable",IF(R210="No","Failed",IF(R210="Yes","Passed","Not tested")))))</f>
      </c>
    </row>
    <row r="211">
      <c r="A211" s="93"/>
      <c r="B211" s="93"/>
      <c r="C211" s="93"/>
      <c r="D211" s="94"/>
      <c r="E211" s="94"/>
      <c r="F211" s="94"/>
      <c r="G211" s="93"/>
      <c r="H211" s="74" t="str">
        <f>IF(OR(A211="",C211=""),"",IF(X211&lt;&gt;"VALID","",IF(OR(N211="Unknown",N211="Not applicable",N211="Excluded with rationale",N211="Invalid"),"",IF(OR(F211=E211,D211&lt;E211,D211&gt;F211),"",IF(G211="Higher is better",(D211-E211)/(F211-E211)*100,IF(G211="Lower is better",(F211-D211)/(F211-E211)*100,""))))))</f>
      </c>
      <c r="I211" s="94"/>
      <c r="J211" s="74" t="str">
        <f>IF(OR(A211="",C211=""),"",IF(X211&lt;&gt;"VALID","",IF(OR(H211="",I211=""),"",H211*I211/100)))</f>
      </c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85" t="str">
        <f>IF(AND(A211="",C211=""),"",IF(AND(OR(G211="Higher is better",G211="Lower is better"),OR(K211="Observed",K211="Inferred",K211="Unresolved"),OR(N211="Complete",N211="Unknown",N211="Not applicable",N211="Excluded with rationale",N211="Invalid"),OR(P211="None",P211="Veto",P211="Floor",P211="Cap"),OR(R211="Yes",R211="No",R211="Not applicable"),OR(S211="None",S211="Open",S211="Resolved"),IF(N211="Complete",AND(ISNUMBER(D211),ISNUMBER(E211),ISNUMBER(F211),F211&gt;E211),TRUE)),"VALID","INVALID_CONTROLLED_INPUT"))</f>
      </c>
      <c r="Y211" s="85" t="str">
        <f>IF(AND(A211="",C211=""),"",IF(X211&lt;&gt;"VALID","Invalid input",IF(P211="None","Not applicable",IF(R211="No","Failed",IF(R211="Yes","Passed","Not tested")))))</f>
      </c>
    </row>
    <row r="212">
      <c r="A212" s="93"/>
      <c r="B212" s="93"/>
      <c r="C212" s="93"/>
      <c r="D212" s="94"/>
      <c r="E212" s="94"/>
      <c r="F212" s="94"/>
      <c r="G212" s="93"/>
      <c r="H212" s="74" t="str">
        <f>IF(OR(A212="",C212=""),"",IF(X212&lt;&gt;"VALID","",IF(OR(N212="Unknown",N212="Not applicable",N212="Excluded with rationale",N212="Invalid"),"",IF(OR(F212=E212,D212&lt;E212,D212&gt;F212),"",IF(G212="Higher is better",(D212-E212)/(F212-E212)*100,IF(G212="Lower is better",(F212-D212)/(F212-E212)*100,""))))))</f>
      </c>
      <c r="I212" s="94"/>
      <c r="J212" s="74" t="str">
        <f>IF(OR(A212="",C212=""),"",IF(X212&lt;&gt;"VALID","",IF(OR(H212="",I212=""),"",H212*I212/100)))</f>
      </c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85" t="str">
        <f>IF(AND(A212="",C212=""),"",IF(AND(OR(G212="Higher is better",G212="Lower is better"),OR(K212="Observed",K212="Inferred",K212="Unresolved"),OR(N212="Complete",N212="Unknown",N212="Not applicable",N212="Excluded with rationale",N212="Invalid"),OR(P212="None",P212="Veto",P212="Floor",P212="Cap"),OR(R212="Yes",R212="No",R212="Not applicable"),OR(S212="None",S212="Open",S212="Resolved"),IF(N212="Complete",AND(ISNUMBER(D212),ISNUMBER(E212),ISNUMBER(F212),F212&gt;E212),TRUE)),"VALID","INVALID_CONTROLLED_INPUT"))</f>
      </c>
      <c r="Y212" s="85" t="str">
        <f>IF(AND(A212="",C212=""),"",IF(X212&lt;&gt;"VALID","Invalid input",IF(P212="None","Not applicable",IF(R212="No","Failed",IF(R212="Yes","Passed","Not tested")))))</f>
      </c>
    </row>
    <row r="213">
      <c r="A213" s="93"/>
      <c r="B213" s="93"/>
      <c r="C213" s="93"/>
      <c r="D213" s="94"/>
      <c r="E213" s="94"/>
      <c r="F213" s="94"/>
      <c r="G213" s="93"/>
      <c r="H213" s="74" t="str">
        <f>IF(OR(A213="",C213=""),"",IF(X213&lt;&gt;"VALID","",IF(OR(N213="Unknown",N213="Not applicable",N213="Excluded with rationale",N213="Invalid"),"",IF(OR(F213=E213,D213&lt;E213,D213&gt;F213),"",IF(G213="Higher is better",(D213-E213)/(F213-E213)*100,IF(G213="Lower is better",(F213-D213)/(F213-E213)*100,""))))))</f>
      </c>
      <c r="I213" s="94"/>
      <c r="J213" s="74" t="str">
        <f>IF(OR(A213="",C213=""),"",IF(X213&lt;&gt;"VALID","",IF(OR(H213="",I213=""),"",H213*I213/100)))</f>
      </c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85" t="str">
        <f>IF(AND(A213="",C213=""),"",IF(AND(OR(G213="Higher is better",G213="Lower is better"),OR(K213="Observed",K213="Inferred",K213="Unresolved"),OR(N213="Complete",N213="Unknown",N213="Not applicable",N213="Excluded with rationale",N213="Invalid"),OR(P213="None",P213="Veto",P213="Floor",P213="Cap"),OR(R213="Yes",R213="No",R213="Not applicable"),OR(S213="None",S213="Open",S213="Resolved"),IF(N213="Complete",AND(ISNUMBER(D213),ISNUMBER(E213),ISNUMBER(F213),F213&gt;E213),TRUE)),"VALID","INVALID_CONTROLLED_INPUT"))</f>
      </c>
      <c r="Y213" s="85" t="str">
        <f>IF(AND(A213="",C213=""),"",IF(X213&lt;&gt;"VALID","Invalid input",IF(P213="None","Not applicable",IF(R213="No","Failed",IF(R213="Yes","Passed","Not tested")))))</f>
      </c>
    </row>
    <row r="214">
      <c r="A214" s="93"/>
      <c r="B214" s="93"/>
      <c r="C214" s="93"/>
      <c r="D214" s="94"/>
      <c r="E214" s="94"/>
      <c r="F214" s="94"/>
      <c r="G214" s="93"/>
      <c r="H214" s="74" t="str">
        <f>IF(OR(A214="",C214=""),"",IF(X214&lt;&gt;"VALID","",IF(OR(N214="Unknown",N214="Not applicable",N214="Excluded with rationale",N214="Invalid"),"",IF(OR(F214=E214,D214&lt;E214,D214&gt;F214),"",IF(G214="Higher is better",(D214-E214)/(F214-E214)*100,IF(G214="Lower is better",(F214-D214)/(F214-E214)*100,""))))))</f>
      </c>
      <c r="I214" s="94"/>
      <c r="J214" s="74" t="str">
        <f>IF(OR(A214="",C214=""),"",IF(X214&lt;&gt;"VALID","",IF(OR(H214="",I214=""),"",H214*I214/100)))</f>
      </c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85" t="str">
        <f>IF(AND(A214="",C214=""),"",IF(AND(OR(G214="Higher is better",G214="Lower is better"),OR(K214="Observed",K214="Inferred",K214="Unresolved"),OR(N214="Complete",N214="Unknown",N214="Not applicable",N214="Excluded with rationale",N214="Invalid"),OR(P214="None",P214="Veto",P214="Floor",P214="Cap"),OR(R214="Yes",R214="No",R214="Not applicable"),OR(S214="None",S214="Open",S214="Resolved"),IF(N214="Complete",AND(ISNUMBER(D214),ISNUMBER(E214),ISNUMBER(F214),F214&gt;E214),TRUE)),"VALID","INVALID_CONTROLLED_INPUT"))</f>
      </c>
      <c r="Y214" s="85" t="str">
        <f>IF(AND(A214="",C214=""),"",IF(X214&lt;&gt;"VALID","Invalid input",IF(P214="None","Not applicable",IF(R214="No","Failed",IF(R214="Yes","Passed","Not tested")))))</f>
      </c>
    </row>
    <row r="215">
      <c r="A215" s="93"/>
      <c r="B215" s="93"/>
      <c r="C215" s="93"/>
      <c r="D215" s="94"/>
      <c r="E215" s="94"/>
      <c r="F215" s="94"/>
      <c r="G215" s="93"/>
      <c r="H215" s="74" t="str">
        <f>IF(OR(A215="",C215=""),"",IF(X215&lt;&gt;"VALID","",IF(OR(N215="Unknown",N215="Not applicable",N215="Excluded with rationale",N215="Invalid"),"",IF(OR(F215=E215,D215&lt;E215,D215&gt;F215),"",IF(G215="Higher is better",(D215-E215)/(F215-E215)*100,IF(G215="Lower is better",(F215-D215)/(F215-E215)*100,""))))))</f>
      </c>
      <c r="I215" s="94"/>
      <c r="J215" s="74" t="str">
        <f>IF(OR(A215="",C215=""),"",IF(X215&lt;&gt;"VALID","",IF(OR(H215="",I215=""),"",H215*I215/100)))</f>
      </c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85" t="str">
        <f>IF(AND(A215="",C215=""),"",IF(AND(OR(G215="Higher is better",G215="Lower is better"),OR(K215="Observed",K215="Inferred",K215="Unresolved"),OR(N215="Complete",N215="Unknown",N215="Not applicable",N215="Excluded with rationale",N215="Invalid"),OR(P215="None",P215="Veto",P215="Floor",P215="Cap"),OR(R215="Yes",R215="No",R215="Not applicable"),OR(S215="None",S215="Open",S215="Resolved"),IF(N215="Complete",AND(ISNUMBER(D215),ISNUMBER(E215),ISNUMBER(F215),F215&gt;E215),TRUE)),"VALID","INVALID_CONTROLLED_INPUT"))</f>
      </c>
      <c r="Y215" s="85" t="str">
        <f>IF(AND(A215="",C215=""),"",IF(X215&lt;&gt;"VALID","Invalid input",IF(P215="None","Not applicable",IF(R215="No","Failed",IF(R215="Yes","Passed","Not tested")))))</f>
      </c>
    </row>
    <row r="216">
      <c r="A216" s="93"/>
      <c r="B216" s="93"/>
      <c r="C216" s="93"/>
      <c r="D216" s="94"/>
      <c r="E216" s="94"/>
      <c r="F216" s="94"/>
      <c r="G216" s="93"/>
      <c r="H216" s="74" t="str">
        <f>IF(OR(A216="",C216=""),"",IF(X216&lt;&gt;"VALID","",IF(OR(N216="Unknown",N216="Not applicable",N216="Excluded with rationale",N216="Invalid"),"",IF(OR(F216=E216,D216&lt;E216,D216&gt;F216),"",IF(G216="Higher is better",(D216-E216)/(F216-E216)*100,IF(G216="Lower is better",(F216-D216)/(F216-E216)*100,""))))))</f>
      </c>
      <c r="I216" s="94"/>
      <c r="J216" s="74" t="str">
        <f>IF(OR(A216="",C216=""),"",IF(X216&lt;&gt;"VALID","",IF(OR(H216="",I216=""),"",H216*I216/100)))</f>
      </c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85" t="str">
        <f>IF(AND(A216="",C216=""),"",IF(AND(OR(G216="Higher is better",G216="Lower is better"),OR(K216="Observed",K216="Inferred",K216="Unresolved"),OR(N216="Complete",N216="Unknown",N216="Not applicable",N216="Excluded with rationale",N216="Invalid"),OR(P216="None",P216="Veto",P216="Floor",P216="Cap"),OR(R216="Yes",R216="No",R216="Not applicable"),OR(S216="None",S216="Open",S216="Resolved"),IF(N216="Complete",AND(ISNUMBER(D216),ISNUMBER(E216),ISNUMBER(F216),F216&gt;E216),TRUE)),"VALID","INVALID_CONTROLLED_INPUT"))</f>
      </c>
      <c r="Y216" s="85" t="str">
        <f>IF(AND(A216="",C216=""),"",IF(X216&lt;&gt;"VALID","Invalid input",IF(P216="None","Not applicable",IF(R216="No","Failed",IF(R216="Yes","Passed","Not tested")))))</f>
      </c>
    </row>
    <row r="217">
      <c r="A217" s="93"/>
      <c r="B217" s="93"/>
      <c r="C217" s="93"/>
      <c r="D217" s="94"/>
      <c r="E217" s="94"/>
      <c r="F217" s="94"/>
      <c r="G217" s="93"/>
      <c r="H217" s="74" t="str">
        <f>IF(OR(A217="",C217=""),"",IF(X217&lt;&gt;"VALID","",IF(OR(N217="Unknown",N217="Not applicable",N217="Excluded with rationale",N217="Invalid"),"",IF(OR(F217=E217,D217&lt;E217,D217&gt;F217),"",IF(G217="Higher is better",(D217-E217)/(F217-E217)*100,IF(G217="Lower is better",(F217-D217)/(F217-E217)*100,""))))))</f>
      </c>
      <c r="I217" s="94"/>
      <c r="J217" s="74" t="str">
        <f>IF(OR(A217="",C217=""),"",IF(X217&lt;&gt;"VALID","",IF(OR(H217="",I217=""),"",H217*I217/100)))</f>
      </c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85" t="str">
        <f>IF(AND(A217="",C217=""),"",IF(AND(OR(G217="Higher is better",G217="Lower is better"),OR(K217="Observed",K217="Inferred",K217="Unresolved"),OR(N217="Complete",N217="Unknown",N217="Not applicable",N217="Excluded with rationale",N217="Invalid"),OR(P217="None",P217="Veto",P217="Floor",P217="Cap"),OR(R217="Yes",R217="No",R217="Not applicable"),OR(S217="None",S217="Open",S217="Resolved"),IF(N217="Complete",AND(ISNUMBER(D217),ISNUMBER(E217),ISNUMBER(F217),F217&gt;E217),TRUE)),"VALID","INVALID_CONTROLLED_INPUT"))</f>
      </c>
      <c r="Y217" s="85" t="str">
        <f>IF(AND(A217="",C217=""),"",IF(X217&lt;&gt;"VALID","Invalid input",IF(P217="None","Not applicable",IF(R217="No","Failed",IF(R217="Yes","Passed","Not tested")))))</f>
      </c>
    </row>
    <row r="218">
      <c r="A218" s="93"/>
      <c r="B218" s="93"/>
      <c r="C218" s="93"/>
      <c r="D218" s="94"/>
      <c r="E218" s="94"/>
      <c r="F218" s="94"/>
      <c r="G218" s="93"/>
      <c r="H218" s="74" t="str">
        <f>IF(OR(A218="",C218=""),"",IF(X218&lt;&gt;"VALID","",IF(OR(N218="Unknown",N218="Not applicable",N218="Excluded with rationale",N218="Invalid"),"",IF(OR(F218=E218,D218&lt;E218,D218&gt;F218),"",IF(G218="Higher is better",(D218-E218)/(F218-E218)*100,IF(G218="Lower is better",(F218-D218)/(F218-E218)*100,""))))))</f>
      </c>
      <c r="I218" s="94"/>
      <c r="J218" s="74" t="str">
        <f>IF(OR(A218="",C218=""),"",IF(X218&lt;&gt;"VALID","",IF(OR(H218="",I218=""),"",H218*I218/100)))</f>
      </c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85" t="str">
        <f>IF(AND(A218="",C218=""),"",IF(AND(OR(G218="Higher is better",G218="Lower is better"),OR(K218="Observed",K218="Inferred",K218="Unresolved"),OR(N218="Complete",N218="Unknown",N218="Not applicable",N218="Excluded with rationale",N218="Invalid"),OR(P218="None",P218="Veto",P218="Floor",P218="Cap"),OR(R218="Yes",R218="No",R218="Not applicable"),OR(S218="None",S218="Open",S218="Resolved"),IF(N218="Complete",AND(ISNUMBER(D218),ISNUMBER(E218),ISNUMBER(F218),F218&gt;E218),TRUE)),"VALID","INVALID_CONTROLLED_INPUT"))</f>
      </c>
      <c r="Y218" s="85" t="str">
        <f>IF(AND(A218="",C218=""),"",IF(X218&lt;&gt;"VALID","Invalid input",IF(P218="None","Not applicable",IF(R218="No","Failed",IF(R218="Yes","Passed","Not tested")))))</f>
      </c>
    </row>
    <row r="219">
      <c r="A219" s="93"/>
      <c r="B219" s="93"/>
      <c r="C219" s="93"/>
      <c r="D219" s="94"/>
      <c r="E219" s="94"/>
      <c r="F219" s="94"/>
      <c r="G219" s="93"/>
      <c r="H219" s="74" t="str">
        <f>IF(OR(A219="",C219=""),"",IF(X219&lt;&gt;"VALID","",IF(OR(N219="Unknown",N219="Not applicable",N219="Excluded with rationale",N219="Invalid"),"",IF(OR(F219=E219,D219&lt;E219,D219&gt;F219),"",IF(G219="Higher is better",(D219-E219)/(F219-E219)*100,IF(G219="Lower is better",(F219-D219)/(F219-E219)*100,""))))))</f>
      </c>
      <c r="I219" s="94"/>
      <c r="J219" s="74" t="str">
        <f>IF(OR(A219="",C219=""),"",IF(X219&lt;&gt;"VALID","",IF(OR(H219="",I219=""),"",H219*I219/100)))</f>
      </c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85" t="str">
        <f>IF(AND(A219="",C219=""),"",IF(AND(OR(G219="Higher is better",G219="Lower is better"),OR(K219="Observed",K219="Inferred",K219="Unresolved"),OR(N219="Complete",N219="Unknown",N219="Not applicable",N219="Excluded with rationale",N219="Invalid"),OR(P219="None",P219="Veto",P219="Floor",P219="Cap"),OR(R219="Yes",R219="No",R219="Not applicable"),OR(S219="None",S219="Open",S219="Resolved"),IF(N219="Complete",AND(ISNUMBER(D219),ISNUMBER(E219),ISNUMBER(F219),F219&gt;E219),TRUE)),"VALID","INVALID_CONTROLLED_INPUT"))</f>
      </c>
      <c r="Y219" s="85" t="str">
        <f>IF(AND(A219="",C219=""),"",IF(X219&lt;&gt;"VALID","Invalid input",IF(P219="None","Not applicable",IF(R219="No","Failed",IF(R219="Yes","Passed","Not tested")))))</f>
      </c>
    </row>
    <row r="220">
      <c r="A220" s="93"/>
      <c r="B220" s="93"/>
      <c r="C220" s="93"/>
      <c r="D220" s="94"/>
      <c r="E220" s="94"/>
      <c r="F220" s="94"/>
      <c r="G220" s="93"/>
      <c r="H220" s="74" t="str">
        <f>IF(OR(A220="",C220=""),"",IF(X220&lt;&gt;"VALID","",IF(OR(N220="Unknown",N220="Not applicable",N220="Excluded with rationale",N220="Invalid"),"",IF(OR(F220=E220,D220&lt;E220,D220&gt;F220),"",IF(G220="Higher is better",(D220-E220)/(F220-E220)*100,IF(G220="Lower is better",(F220-D220)/(F220-E220)*100,""))))))</f>
      </c>
      <c r="I220" s="94"/>
      <c r="J220" s="74" t="str">
        <f>IF(OR(A220="",C220=""),"",IF(X220&lt;&gt;"VALID","",IF(OR(H220="",I220=""),"",H220*I220/100)))</f>
      </c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85" t="str">
        <f>IF(AND(A220="",C220=""),"",IF(AND(OR(G220="Higher is better",G220="Lower is better"),OR(K220="Observed",K220="Inferred",K220="Unresolved"),OR(N220="Complete",N220="Unknown",N220="Not applicable",N220="Excluded with rationale",N220="Invalid"),OR(P220="None",P220="Veto",P220="Floor",P220="Cap"),OR(R220="Yes",R220="No",R220="Not applicable"),OR(S220="None",S220="Open",S220="Resolved"),IF(N220="Complete",AND(ISNUMBER(D220),ISNUMBER(E220),ISNUMBER(F220),F220&gt;E220),TRUE)),"VALID","INVALID_CONTROLLED_INPUT"))</f>
      </c>
      <c r="Y220" s="85" t="str">
        <f>IF(AND(A220="",C220=""),"",IF(X220&lt;&gt;"VALID","Invalid input",IF(P220="None","Not applicable",IF(R220="No","Failed",IF(R220="Yes","Passed","Not tested")))))</f>
      </c>
    </row>
    <row r="221">
      <c r="A221" s="93"/>
      <c r="B221" s="93"/>
      <c r="C221" s="93"/>
      <c r="D221" s="94"/>
      <c r="E221" s="94"/>
      <c r="F221" s="94"/>
      <c r="G221" s="93"/>
      <c r="H221" s="74" t="str">
        <f>IF(OR(A221="",C221=""),"",IF(X221&lt;&gt;"VALID","",IF(OR(N221="Unknown",N221="Not applicable",N221="Excluded with rationale",N221="Invalid"),"",IF(OR(F221=E221,D221&lt;E221,D221&gt;F221),"",IF(G221="Higher is better",(D221-E221)/(F221-E221)*100,IF(G221="Lower is better",(F221-D221)/(F221-E221)*100,""))))))</f>
      </c>
      <c r="I221" s="94"/>
      <c r="J221" s="74" t="str">
        <f>IF(OR(A221="",C221=""),"",IF(X221&lt;&gt;"VALID","",IF(OR(H221="",I221=""),"",H221*I221/100)))</f>
      </c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85" t="str">
        <f>IF(AND(A221="",C221=""),"",IF(AND(OR(G221="Higher is better",G221="Lower is better"),OR(K221="Observed",K221="Inferred",K221="Unresolved"),OR(N221="Complete",N221="Unknown",N221="Not applicable",N221="Excluded with rationale",N221="Invalid"),OR(P221="None",P221="Veto",P221="Floor",P221="Cap"),OR(R221="Yes",R221="No",R221="Not applicable"),OR(S221="None",S221="Open",S221="Resolved"),IF(N221="Complete",AND(ISNUMBER(D221),ISNUMBER(E221),ISNUMBER(F221),F221&gt;E221),TRUE)),"VALID","INVALID_CONTROLLED_INPUT"))</f>
      </c>
      <c r="Y221" s="85" t="str">
        <f>IF(AND(A221="",C221=""),"",IF(X221&lt;&gt;"VALID","Invalid input",IF(P221="None","Not applicable",IF(R221="No","Failed",IF(R221="Yes","Passed","Not tested")))))</f>
      </c>
    </row>
    <row r="222">
      <c r="A222" s="93"/>
      <c r="B222" s="93"/>
      <c r="C222" s="93"/>
      <c r="D222" s="94"/>
      <c r="E222" s="94"/>
      <c r="F222" s="94"/>
      <c r="G222" s="93"/>
      <c r="H222" s="74" t="str">
        <f>IF(OR(A222="",C222=""),"",IF(X222&lt;&gt;"VALID","",IF(OR(N222="Unknown",N222="Not applicable",N222="Excluded with rationale",N222="Invalid"),"",IF(OR(F222=E222,D222&lt;E222,D222&gt;F222),"",IF(G222="Higher is better",(D222-E222)/(F222-E222)*100,IF(G222="Lower is better",(F222-D222)/(F222-E222)*100,""))))))</f>
      </c>
      <c r="I222" s="94"/>
      <c r="J222" s="74" t="str">
        <f>IF(OR(A222="",C222=""),"",IF(X222&lt;&gt;"VALID","",IF(OR(H222="",I222=""),"",H222*I222/100)))</f>
      </c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85" t="str">
        <f>IF(AND(A222="",C222=""),"",IF(AND(OR(G222="Higher is better",G222="Lower is better"),OR(K222="Observed",K222="Inferred",K222="Unresolved"),OR(N222="Complete",N222="Unknown",N222="Not applicable",N222="Excluded with rationale",N222="Invalid"),OR(P222="None",P222="Veto",P222="Floor",P222="Cap"),OR(R222="Yes",R222="No",R222="Not applicable"),OR(S222="None",S222="Open",S222="Resolved"),IF(N222="Complete",AND(ISNUMBER(D222),ISNUMBER(E222),ISNUMBER(F222),F222&gt;E222),TRUE)),"VALID","INVALID_CONTROLLED_INPUT"))</f>
      </c>
      <c r="Y222" s="85" t="str">
        <f>IF(AND(A222="",C222=""),"",IF(X222&lt;&gt;"VALID","Invalid input",IF(P222="None","Not applicable",IF(R222="No","Failed",IF(R222="Yes","Passed","Not tested")))))</f>
      </c>
    </row>
    <row r="223">
      <c r="A223" s="93"/>
      <c r="B223" s="93"/>
      <c r="C223" s="93"/>
      <c r="D223" s="94"/>
      <c r="E223" s="94"/>
      <c r="F223" s="94"/>
      <c r="G223" s="93"/>
      <c r="H223" s="74" t="str">
        <f>IF(OR(A223="",C223=""),"",IF(X223&lt;&gt;"VALID","",IF(OR(N223="Unknown",N223="Not applicable",N223="Excluded with rationale",N223="Invalid"),"",IF(OR(F223=E223,D223&lt;E223,D223&gt;F223),"",IF(G223="Higher is better",(D223-E223)/(F223-E223)*100,IF(G223="Lower is better",(F223-D223)/(F223-E223)*100,""))))))</f>
      </c>
      <c r="I223" s="94"/>
      <c r="J223" s="74" t="str">
        <f>IF(OR(A223="",C223=""),"",IF(X223&lt;&gt;"VALID","",IF(OR(H223="",I223=""),"",H223*I223/100)))</f>
      </c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85" t="str">
        <f>IF(AND(A223="",C223=""),"",IF(AND(OR(G223="Higher is better",G223="Lower is better"),OR(K223="Observed",K223="Inferred",K223="Unresolved"),OR(N223="Complete",N223="Unknown",N223="Not applicable",N223="Excluded with rationale",N223="Invalid"),OR(P223="None",P223="Veto",P223="Floor",P223="Cap"),OR(R223="Yes",R223="No",R223="Not applicable"),OR(S223="None",S223="Open",S223="Resolved"),IF(N223="Complete",AND(ISNUMBER(D223),ISNUMBER(E223),ISNUMBER(F223),F223&gt;E223),TRUE)),"VALID","INVALID_CONTROLLED_INPUT"))</f>
      </c>
      <c r="Y223" s="85" t="str">
        <f>IF(AND(A223="",C223=""),"",IF(X223&lt;&gt;"VALID","Invalid input",IF(P223="None","Not applicable",IF(R223="No","Failed",IF(R223="Yes","Passed","Not tested")))))</f>
      </c>
    </row>
    <row r="224">
      <c r="A224" s="93"/>
      <c r="B224" s="93"/>
      <c r="C224" s="93"/>
      <c r="D224" s="94"/>
      <c r="E224" s="94"/>
      <c r="F224" s="94"/>
      <c r="G224" s="93"/>
      <c r="H224" s="74" t="str">
        <f>IF(OR(A224="",C224=""),"",IF(X224&lt;&gt;"VALID","",IF(OR(N224="Unknown",N224="Not applicable",N224="Excluded with rationale",N224="Invalid"),"",IF(OR(F224=E224,D224&lt;E224,D224&gt;F224),"",IF(G224="Higher is better",(D224-E224)/(F224-E224)*100,IF(G224="Lower is better",(F224-D224)/(F224-E224)*100,""))))))</f>
      </c>
      <c r="I224" s="94"/>
      <c r="J224" s="74" t="str">
        <f>IF(OR(A224="",C224=""),"",IF(X224&lt;&gt;"VALID","",IF(OR(H224="",I224=""),"",H224*I224/100)))</f>
      </c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85" t="str">
        <f>IF(AND(A224="",C224=""),"",IF(AND(OR(G224="Higher is better",G224="Lower is better"),OR(K224="Observed",K224="Inferred",K224="Unresolved"),OR(N224="Complete",N224="Unknown",N224="Not applicable",N224="Excluded with rationale",N224="Invalid"),OR(P224="None",P224="Veto",P224="Floor",P224="Cap"),OR(R224="Yes",R224="No",R224="Not applicable"),OR(S224="None",S224="Open",S224="Resolved"),IF(N224="Complete",AND(ISNUMBER(D224),ISNUMBER(E224),ISNUMBER(F224),F224&gt;E224),TRUE)),"VALID","INVALID_CONTROLLED_INPUT"))</f>
      </c>
      <c r="Y224" s="85" t="str">
        <f>IF(AND(A224="",C224=""),"",IF(X224&lt;&gt;"VALID","Invalid input",IF(P224="None","Not applicable",IF(R224="No","Failed",IF(R224="Yes","Passed","Not tested")))))</f>
      </c>
    </row>
    <row r="225">
      <c r="A225" s="93"/>
      <c r="B225" s="93"/>
      <c r="C225" s="93"/>
      <c r="D225" s="94"/>
      <c r="E225" s="94"/>
      <c r="F225" s="94"/>
      <c r="G225" s="93"/>
      <c r="H225" s="74" t="str">
        <f>IF(OR(A225="",C225=""),"",IF(X225&lt;&gt;"VALID","",IF(OR(N225="Unknown",N225="Not applicable",N225="Excluded with rationale",N225="Invalid"),"",IF(OR(F225=E225,D225&lt;E225,D225&gt;F225),"",IF(G225="Higher is better",(D225-E225)/(F225-E225)*100,IF(G225="Lower is better",(F225-D225)/(F225-E225)*100,""))))))</f>
      </c>
      <c r="I225" s="94"/>
      <c r="J225" s="74" t="str">
        <f>IF(OR(A225="",C225=""),"",IF(X225&lt;&gt;"VALID","",IF(OR(H225="",I225=""),"",H225*I225/100)))</f>
      </c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85" t="str">
        <f>IF(AND(A225="",C225=""),"",IF(AND(OR(G225="Higher is better",G225="Lower is better"),OR(K225="Observed",K225="Inferred",K225="Unresolved"),OR(N225="Complete",N225="Unknown",N225="Not applicable",N225="Excluded with rationale",N225="Invalid"),OR(P225="None",P225="Veto",P225="Floor",P225="Cap"),OR(R225="Yes",R225="No",R225="Not applicable"),OR(S225="None",S225="Open",S225="Resolved"),IF(N225="Complete",AND(ISNUMBER(D225),ISNUMBER(E225),ISNUMBER(F225),F225&gt;E225),TRUE)),"VALID","INVALID_CONTROLLED_INPUT"))</f>
      </c>
      <c r="Y225" s="85" t="str">
        <f>IF(AND(A225="",C225=""),"",IF(X225&lt;&gt;"VALID","Invalid input",IF(P225="None","Not applicable",IF(R225="No","Failed",IF(R225="Yes","Passed","Not tested")))))</f>
      </c>
    </row>
    <row r="226">
      <c r="A226" s="93"/>
      <c r="B226" s="93"/>
      <c r="C226" s="93"/>
      <c r="D226" s="94"/>
      <c r="E226" s="94"/>
      <c r="F226" s="94"/>
      <c r="G226" s="93"/>
      <c r="H226" s="74" t="str">
        <f>IF(OR(A226="",C226=""),"",IF(X226&lt;&gt;"VALID","",IF(OR(N226="Unknown",N226="Not applicable",N226="Excluded with rationale",N226="Invalid"),"",IF(OR(F226=E226,D226&lt;E226,D226&gt;F226),"",IF(G226="Higher is better",(D226-E226)/(F226-E226)*100,IF(G226="Lower is better",(F226-D226)/(F226-E226)*100,""))))))</f>
      </c>
      <c r="I226" s="94"/>
      <c r="J226" s="74" t="str">
        <f>IF(OR(A226="",C226=""),"",IF(X226&lt;&gt;"VALID","",IF(OR(H226="",I226=""),"",H226*I226/100)))</f>
      </c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85" t="str">
        <f>IF(AND(A226="",C226=""),"",IF(AND(OR(G226="Higher is better",G226="Lower is better"),OR(K226="Observed",K226="Inferred",K226="Unresolved"),OR(N226="Complete",N226="Unknown",N226="Not applicable",N226="Excluded with rationale",N226="Invalid"),OR(P226="None",P226="Veto",P226="Floor",P226="Cap"),OR(R226="Yes",R226="No",R226="Not applicable"),OR(S226="None",S226="Open",S226="Resolved"),IF(N226="Complete",AND(ISNUMBER(D226),ISNUMBER(E226),ISNUMBER(F226),F226&gt;E226),TRUE)),"VALID","INVALID_CONTROLLED_INPUT"))</f>
      </c>
      <c r="Y226" s="85" t="str">
        <f>IF(AND(A226="",C226=""),"",IF(X226&lt;&gt;"VALID","Invalid input",IF(P226="None","Not applicable",IF(R226="No","Failed",IF(R226="Yes","Passed","Not tested")))))</f>
      </c>
    </row>
    <row r="227">
      <c r="A227" s="93"/>
      <c r="B227" s="93"/>
      <c r="C227" s="93"/>
      <c r="D227" s="94"/>
      <c r="E227" s="94"/>
      <c r="F227" s="94"/>
      <c r="G227" s="93"/>
      <c r="H227" s="74" t="str">
        <f>IF(OR(A227="",C227=""),"",IF(X227&lt;&gt;"VALID","",IF(OR(N227="Unknown",N227="Not applicable",N227="Excluded with rationale",N227="Invalid"),"",IF(OR(F227=E227,D227&lt;E227,D227&gt;F227),"",IF(G227="Higher is better",(D227-E227)/(F227-E227)*100,IF(G227="Lower is better",(F227-D227)/(F227-E227)*100,""))))))</f>
      </c>
      <c r="I227" s="94"/>
      <c r="J227" s="74" t="str">
        <f>IF(OR(A227="",C227=""),"",IF(X227&lt;&gt;"VALID","",IF(OR(H227="",I227=""),"",H227*I227/100)))</f>
      </c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85" t="str">
        <f>IF(AND(A227="",C227=""),"",IF(AND(OR(G227="Higher is better",G227="Lower is better"),OR(K227="Observed",K227="Inferred",K227="Unresolved"),OR(N227="Complete",N227="Unknown",N227="Not applicable",N227="Excluded with rationale",N227="Invalid"),OR(P227="None",P227="Veto",P227="Floor",P227="Cap"),OR(R227="Yes",R227="No",R227="Not applicable"),OR(S227="None",S227="Open",S227="Resolved"),IF(N227="Complete",AND(ISNUMBER(D227),ISNUMBER(E227),ISNUMBER(F227),F227&gt;E227),TRUE)),"VALID","INVALID_CONTROLLED_INPUT"))</f>
      </c>
      <c r="Y227" s="85" t="str">
        <f>IF(AND(A227="",C227=""),"",IF(X227&lt;&gt;"VALID","Invalid input",IF(P227="None","Not applicable",IF(R227="No","Failed",IF(R227="Yes","Passed","Not tested")))))</f>
      </c>
    </row>
    <row r="228">
      <c r="A228" s="93"/>
      <c r="B228" s="93"/>
      <c r="C228" s="93"/>
      <c r="D228" s="94"/>
      <c r="E228" s="94"/>
      <c r="F228" s="94"/>
      <c r="G228" s="93"/>
      <c r="H228" s="74" t="str">
        <f>IF(OR(A228="",C228=""),"",IF(X228&lt;&gt;"VALID","",IF(OR(N228="Unknown",N228="Not applicable",N228="Excluded with rationale",N228="Invalid"),"",IF(OR(F228=E228,D228&lt;E228,D228&gt;F228),"",IF(G228="Higher is better",(D228-E228)/(F228-E228)*100,IF(G228="Lower is better",(F228-D228)/(F228-E228)*100,""))))))</f>
      </c>
      <c r="I228" s="94"/>
      <c r="J228" s="74" t="str">
        <f>IF(OR(A228="",C228=""),"",IF(X228&lt;&gt;"VALID","",IF(OR(H228="",I228=""),"",H228*I228/100)))</f>
      </c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85" t="str">
        <f>IF(AND(A228="",C228=""),"",IF(AND(OR(G228="Higher is better",G228="Lower is better"),OR(K228="Observed",K228="Inferred",K228="Unresolved"),OR(N228="Complete",N228="Unknown",N228="Not applicable",N228="Excluded with rationale",N228="Invalid"),OR(P228="None",P228="Veto",P228="Floor",P228="Cap"),OR(R228="Yes",R228="No",R228="Not applicable"),OR(S228="None",S228="Open",S228="Resolved"),IF(N228="Complete",AND(ISNUMBER(D228),ISNUMBER(E228),ISNUMBER(F228),F228&gt;E228),TRUE)),"VALID","INVALID_CONTROLLED_INPUT"))</f>
      </c>
      <c r="Y228" s="85" t="str">
        <f>IF(AND(A228="",C228=""),"",IF(X228&lt;&gt;"VALID","Invalid input",IF(P228="None","Not applicable",IF(R228="No","Failed",IF(R228="Yes","Passed","Not tested")))))</f>
      </c>
    </row>
    <row r="229">
      <c r="A229" s="93"/>
      <c r="B229" s="93"/>
      <c r="C229" s="93"/>
      <c r="D229" s="94"/>
      <c r="E229" s="94"/>
      <c r="F229" s="94"/>
      <c r="G229" s="93"/>
      <c r="H229" s="74" t="str">
        <f>IF(OR(A229="",C229=""),"",IF(X229&lt;&gt;"VALID","",IF(OR(N229="Unknown",N229="Not applicable",N229="Excluded with rationale",N229="Invalid"),"",IF(OR(F229=E229,D229&lt;E229,D229&gt;F229),"",IF(G229="Higher is better",(D229-E229)/(F229-E229)*100,IF(G229="Lower is better",(F229-D229)/(F229-E229)*100,""))))))</f>
      </c>
      <c r="I229" s="94"/>
      <c r="J229" s="74" t="str">
        <f>IF(OR(A229="",C229=""),"",IF(X229&lt;&gt;"VALID","",IF(OR(H229="",I229=""),"",H229*I229/100)))</f>
      </c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85" t="str">
        <f>IF(AND(A229="",C229=""),"",IF(AND(OR(G229="Higher is better",G229="Lower is better"),OR(K229="Observed",K229="Inferred",K229="Unresolved"),OR(N229="Complete",N229="Unknown",N229="Not applicable",N229="Excluded with rationale",N229="Invalid"),OR(P229="None",P229="Veto",P229="Floor",P229="Cap"),OR(R229="Yes",R229="No",R229="Not applicable"),OR(S229="None",S229="Open",S229="Resolved"),IF(N229="Complete",AND(ISNUMBER(D229),ISNUMBER(E229),ISNUMBER(F229),F229&gt;E229),TRUE)),"VALID","INVALID_CONTROLLED_INPUT"))</f>
      </c>
      <c r="Y229" s="85" t="str">
        <f>IF(AND(A229="",C229=""),"",IF(X229&lt;&gt;"VALID","Invalid input",IF(P229="None","Not applicable",IF(R229="No","Failed",IF(R229="Yes","Passed","Not tested")))))</f>
      </c>
    </row>
    <row r="230">
      <c r="A230" s="93"/>
      <c r="B230" s="93"/>
      <c r="C230" s="93"/>
      <c r="D230" s="94"/>
      <c r="E230" s="94"/>
      <c r="F230" s="94"/>
      <c r="G230" s="93"/>
      <c r="H230" s="74" t="str">
        <f>IF(OR(A230="",C230=""),"",IF(X230&lt;&gt;"VALID","",IF(OR(N230="Unknown",N230="Not applicable",N230="Excluded with rationale",N230="Invalid"),"",IF(OR(F230=E230,D230&lt;E230,D230&gt;F230),"",IF(G230="Higher is better",(D230-E230)/(F230-E230)*100,IF(G230="Lower is better",(F230-D230)/(F230-E230)*100,""))))))</f>
      </c>
      <c r="I230" s="94"/>
      <c r="J230" s="74" t="str">
        <f>IF(OR(A230="",C230=""),"",IF(X230&lt;&gt;"VALID","",IF(OR(H230="",I230=""),"",H230*I230/100)))</f>
      </c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85" t="str">
        <f>IF(AND(A230="",C230=""),"",IF(AND(OR(G230="Higher is better",G230="Lower is better"),OR(K230="Observed",K230="Inferred",K230="Unresolved"),OR(N230="Complete",N230="Unknown",N230="Not applicable",N230="Excluded with rationale",N230="Invalid"),OR(P230="None",P230="Veto",P230="Floor",P230="Cap"),OR(R230="Yes",R230="No",R230="Not applicable"),OR(S230="None",S230="Open",S230="Resolved"),IF(N230="Complete",AND(ISNUMBER(D230),ISNUMBER(E230),ISNUMBER(F230),F230&gt;E230),TRUE)),"VALID","INVALID_CONTROLLED_INPUT"))</f>
      </c>
      <c r="Y230" s="85" t="str">
        <f>IF(AND(A230="",C230=""),"",IF(X230&lt;&gt;"VALID","Invalid input",IF(P230="None","Not applicable",IF(R230="No","Failed",IF(R230="Yes","Passed","Not tested")))))</f>
      </c>
    </row>
    <row r="231">
      <c r="A231" s="93"/>
      <c r="B231" s="93"/>
      <c r="C231" s="93"/>
      <c r="D231" s="94"/>
      <c r="E231" s="94"/>
      <c r="F231" s="94"/>
      <c r="G231" s="93"/>
      <c r="H231" s="74" t="str">
        <f>IF(OR(A231="",C231=""),"",IF(X231&lt;&gt;"VALID","",IF(OR(N231="Unknown",N231="Not applicable",N231="Excluded with rationale",N231="Invalid"),"",IF(OR(F231=E231,D231&lt;E231,D231&gt;F231),"",IF(G231="Higher is better",(D231-E231)/(F231-E231)*100,IF(G231="Lower is better",(F231-D231)/(F231-E231)*100,""))))))</f>
      </c>
      <c r="I231" s="94"/>
      <c r="J231" s="74" t="str">
        <f>IF(OR(A231="",C231=""),"",IF(X231&lt;&gt;"VALID","",IF(OR(H231="",I231=""),"",H231*I231/100)))</f>
      </c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85" t="str">
        <f>IF(AND(A231="",C231=""),"",IF(AND(OR(G231="Higher is better",G231="Lower is better"),OR(K231="Observed",K231="Inferred",K231="Unresolved"),OR(N231="Complete",N231="Unknown",N231="Not applicable",N231="Excluded with rationale",N231="Invalid"),OR(P231="None",P231="Veto",P231="Floor",P231="Cap"),OR(R231="Yes",R231="No",R231="Not applicable"),OR(S231="None",S231="Open",S231="Resolved"),IF(N231="Complete",AND(ISNUMBER(D231),ISNUMBER(E231),ISNUMBER(F231),F231&gt;E231),TRUE)),"VALID","INVALID_CONTROLLED_INPUT"))</f>
      </c>
      <c r="Y231" s="85" t="str">
        <f>IF(AND(A231="",C231=""),"",IF(X231&lt;&gt;"VALID","Invalid input",IF(P231="None","Not applicable",IF(R231="No","Failed",IF(R231="Yes","Passed","Not tested")))))</f>
      </c>
    </row>
    <row r="232">
      <c r="A232" s="93"/>
      <c r="B232" s="93"/>
      <c r="C232" s="93"/>
      <c r="D232" s="94"/>
      <c r="E232" s="94"/>
      <c r="F232" s="94"/>
      <c r="G232" s="93"/>
      <c r="H232" s="74" t="str">
        <f>IF(OR(A232="",C232=""),"",IF(X232&lt;&gt;"VALID","",IF(OR(N232="Unknown",N232="Not applicable",N232="Excluded with rationale",N232="Invalid"),"",IF(OR(F232=E232,D232&lt;E232,D232&gt;F232),"",IF(G232="Higher is better",(D232-E232)/(F232-E232)*100,IF(G232="Lower is better",(F232-D232)/(F232-E232)*100,""))))))</f>
      </c>
      <c r="I232" s="94"/>
      <c r="J232" s="74" t="str">
        <f>IF(OR(A232="",C232=""),"",IF(X232&lt;&gt;"VALID","",IF(OR(H232="",I232=""),"",H232*I232/100)))</f>
      </c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85" t="str">
        <f>IF(AND(A232="",C232=""),"",IF(AND(OR(G232="Higher is better",G232="Lower is better"),OR(K232="Observed",K232="Inferred",K232="Unresolved"),OR(N232="Complete",N232="Unknown",N232="Not applicable",N232="Excluded with rationale",N232="Invalid"),OR(P232="None",P232="Veto",P232="Floor",P232="Cap"),OR(R232="Yes",R232="No",R232="Not applicable"),OR(S232="None",S232="Open",S232="Resolved"),IF(N232="Complete",AND(ISNUMBER(D232),ISNUMBER(E232),ISNUMBER(F232),F232&gt;E232),TRUE)),"VALID","INVALID_CONTROLLED_INPUT"))</f>
      </c>
      <c r="Y232" s="85" t="str">
        <f>IF(AND(A232="",C232=""),"",IF(X232&lt;&gt;"VALID","Invalid input",IF(P232="None","Not applicable",IF(R232="No","Failed",IF(R232="Yes","Passed","Not tested")))))</f>
      </c>
    </row>
    <row r="233">
      <c r="A233" s="93"/>
      <c r="B233" s="93"/>
      <c r="C233" s="93"/>
      <c r="D233" s="94"/>
      <c r="E233" s="94"/>
      <c r="F233" s="94"/>
      <c r="G233" s="93"/>
      <c r="H233" s="74" t="str">
        <f>IF(OR(A233="",C233=""),"",IF(X233&lt;&gt;"VALID","",IF(OR(N233="Unknown",N233="Not applicable",N233="Excluded with rationale",N233="Invalid"),"",IF(OR(F233=E233,D233&lt;E233,D233&gt;F233),"",IF(G233="Higher is better",(D233-E233)/(F233-E233)*100,IF(G233="Lower is better",(F233-D233)/(F233-E233)*100,""))))))</f>
      </c>
      <c r="I233" s="94"/>
      <c r="J233" s="74" t="str">
        <f>IF(OR(A233="",C233=""),"",IF(X233&lt;&gt;"VALID","",IF(OR(H233="",I233=""),"",H233*I233/100)))</f>
      </c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85" t="str">
        <f>IF(AND(A233="",C233=""),"",IF(AND(OR(G233="Higher is better",G233="Lower is better"),OR(K233="Observed",K233="Inferred",K233="Unresolved"),OR(N233="Complete",N233="Unknown",N233="Not applicable",N233="Excluded with rationale",N233="Invalid"),OR(P233="None",P233="Veto",P233="Floor",P233="Cap"),OR(R233="Yes",R233="No",R233="Not applicable"),OR(S233="None",S233="Open",S233="Resolved"),IF(N233="Complete",AND(ISNUMBER(D233),ISNUMBER(E233),ISNUMBER(F233),F233&gt;E233),TRUE)),"VALID","INVALID_CONTROLLED_INPUT"))</f>
      </c>
      <c r="Y233" s="85" t="str">
        <f>IF(AND(A233="",C233=""),"",IF(X233&lt;&gt;"VALID","Invalid input",IF(P233="None","Not applicable",IF(R233="No","Failed",IF(R233="Yes","Passed","Not tested")))))</f>
      </c>
    </row>
    <row r="234">
      <c r="A234" s="93"/>
      <c r="B234" s="93"/>
      <c r="C234" s="93"/>
      <c r="D234" s="94"/>
      <c r="E234" s="94"/>
      <c r="F234" s="94"/>
      <c r="G234" s="93"/>
      <c r="H234" s="74" t="str">
        <f>IF(OR(A234="",C234=""),"",IF(X234&lt;&gt;"VALID","",IF(OR(N234="Unknown",N234="Not applicable",N234="Excluded with rationale",N234="Invalid"),"",IF(OR(F234=E234,D234&lt;E234,D234&gt;F234),"",IF(G234="Higher is better",(D234-E234)/(F234-E234)*100,IF(G234="Lower is better",(F234-D234)/(F234-E234)*100,""))))))</f>
      </c>
      <c r="I234" s="94"/>
      <c r="J234" s="74" t="str">
        <f>IF(OR(A234="",C234=""),"",IF(X234&lt;&gt;"VALID","",IF(OR(H234="",I234=""),"",H234*I234/100)))</f>
      </c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85" t="str">
        <f>IF(AND(A234="",C234=""),"",IF(AND(OR(G234="Higher is better",G234="Lower is better"),OR(K234="Observed",K234="Inferred",K234="Unresolved"),OR(N234="Complete",N234="Unknown",N234="Not applicable",N234="Excluded with rationale",N234="Invalid"),OR(P234="None",P234="Veto",P234="Floor",P234="Cap"),OR(R234="Yes",R234="No",R234="Not applicable"),OR(S234="None",S234="Open",S234="Resolved"),IF(N234="Complete",AND(ISNUMBER(D234),ISNUMBER(E234),ISNUMBER(F234),F234&gt;E234),TRUE)),"VALID","INVALID_CONTROLLED_INPUT"))</f>
      </c>
      <c r="Y234" s="85" t="str">
        <f>IF(AND(A234="",C234=""),"",IF(X234&lt;&gt;"VALID","Invalid input",IF(P234="None","Not applicable",IF(R234="No","Failed",IF(R234="Yes","Passed","Not tested")))))</f>
      </c>
    </row>
    <row r="235">
      <c r="A235" s="93"/>
      <c r="B235" s="93"/>
      <c r="C235" s="93"/>
      <c r="D235" s="94"/>
      <c r="E235" s="94"/>
      <c r="F235" s="94"/>
      <c r="G235" s="93"/>
      <c r="H235" s="74" t="str">
        <f>IF(OR(A235="",C235=""),"",IF(X235&lt;&gt;"VALID","",IF(OR(N235="Unknown",N235="Not applicable",N235="Excluded with rationale",N235="Invalid"),"",IF(OR(F235=E235,D235&lt;E235,D235&gt;F235),"",IF(G235="Higher is better",(D235-E235)/(F235-E235)*100,IF(G235="Lower is better",(F235-D235)/(F235-E235)*100,""))))))</f>
      </c>
      <c r="I235" s="94"/>
      <c r="J235" s="74" t="str">
        <f>IF(OR(A235="",C235=""),"",IF(X235&lt;&gt;"VALID","",IF(OR(H235="",I235=""),"",H235*I235/100)))</f>
      </c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85" t="str">
        <f>IF(AND(A235="",C235=""),"",IF(AND(OR(G235="Higher is better",G235="Lower is better"),OR(K235="Observed",K235="Inferred",K235="Unresolved"),OR(N235="Complete",N235="Unknown",N235="Not applicable",N235="Excluded with rationale",N235="Invalid"),OR(P235="None",P235="Veto",P235="Floor",P235="Cap"),OR(R235="Yes",R235="No",R235="Not applicable"),OR(S235="None",S235="Open",S235="Resolved"),IF(N235="Complete",AND(ISNUMBER(D235),ISNUMBER(E235),ISNUMBER(F235),F235&gt;E235),TRUE)),"VALID","INVALID_CONTROLLED_INPUT"))</f>
      </c>
      <c r="Y235" s="85" t="str">
        <f>IF(AND(A235="",C235=""),"",IF(X235&lt;&gt;"VALID","Invalid input",IF(P235="None","Not applicable",IF(R235="No","Failed",IF(R235="Yes","Passed","Not tested")))))</f>
      </c>
    </row>
    <row r="236">
      <c r="A236" s="93"/>
      <c r="B236" s="93"/>
      <c r="C236" s="93"/>
      <c r="D236" s="94"/>
      <c r="E236" s="94"/>
      <c r="F236" s="94"/>
      <c r="G236" s="93"/>
      <c r="H236" s="74" t="str">
        <f>IF(OR(A236="",C236=""),"",IF(X236&lt;&gt;"VALID","",IF(OR(N236="Unknown",N236="Not applicable",N236="Excluded with rationale",N236="Invalid"),"",IF(OR(F236=E236,D236&lt;E236,D236&gt;F236),"",IF(G236="Higher is better",(D236-E236)/(F236-E236)*100,IF(G236="Lower is better",(F236-D236)/(F236-E236)*100,""))))))</f>
      </c>
      <c r="I236" s="94"/>
      <c r="J236" s="74" t="str">
        <f>IF(OR(A236="",C236=""),"",IF(X236&lt;&gt;"VALID","",IF(OR(H236="",I236=""),"",H236*I236/100)))</f>
      </c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85" t="str">
        <f>IF(AND(A236="",C236=""),"",IF(AND(OR(G236="Higher is better",G236="Lower is better"),OR(K236="Observed",K236="Inferred",K236="Unresolved"),OR(N236="Complete",N236="Unknown",N236="Not applicable",N236="Excluded with rationale",N236="Invalid"),OR(P236="None",P236="Veto",P236="Floor",P236="Cap"),OR(R236="Yes",R236="No",R236="Not applicable"),OR(S236="None",S236="Open",S236="Resolved"),IF(N236="Complete",AND(ISNUMBER(D236),ISNUMBER(E236),ISNUMBER(F236),F236&gt;E236),TRUE)),"VALID","INVALID_CONTROLLED_INPUT"))</f>
      </c>
      <c r="Y236" s="85" t="str">
        <f>IF(AND(A236="",C236=""),"",IF(X236&lt;&gt;"VALID","Invalid input",IF(P236="None","Not applicable",IF(R236="No","Failed",IF(R236="Yes","Passed","Not tested")))))</f>
      </c>
    </row>
    <row r="237">
      <c r="A237" s="93"/>
      <c r="B237" s="93"/>
      <c r="C237" s="93"/>
      <c r="D237" s="94"/>
      <c r="E237" s="94"/>
      <c r="F237" s="94"/>
      <c r="G237" s="93"/>
      <c r="H237" s="74" t="str">
        <f>IF(OR(A237="",C237=""),"",IF(X237&lt;&gt;"VALID","",IF(OR(N237="Unknown",N237="Not applicable",N237="Excluded with rationale",N237="Invalid"),"",IF(OR(F237=E237,D237&lt;E237,D237&gt;F237),"",IF(G237="Higher is better",(D237-E237)/(F237-E237)*100,IF(G237="Lower is better",(F237-D237)/(F237-E237)*100,""))))))</f>
      </c>
      <c r="I237" s="94"/>
      <c r="J237" s="74" t="str">
        <f>IF(OR(A237="",C237=""),"",IF(X237&lt;&gt;"VALID","",IF(OR(H237="",I237=""),"",H237*I237/100)))</f>
      </c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85" t="str">
        <f>IF(AND(A237="",C237=""),"",IF(AND(OR(G237="Higher is better",G237="Lower is better"),OR(K237="Observed",K237="Inferred",K237="Unresolved"),OR(N237="Complete",N237="Unknown",N237="Not applicable",N237="Excluded with rationale",N237="Invalid"),OR(P237="None",P237="Veto",P237="Floor",P237="Cap"),OR(R237="Yes",R237="No",R237="Not applicable"),OR(S237="None",S237="Open",S237="Resolved"),IF(N237="Complete",AND(ISNUMBER(D237),ISNUMBER(E237),ISNUMBER(F237),F237&gt;E237),TRUE)),"VALID","INVALID_CONTROLLED_INPUT"))</f>
      </c>
      <c r="Y237" s="85" t="str">
        <f>IF(AND(A237="",C237=""),"",IF(X237&lt;&gt;"VALID","Invalid input",IF(P237="None","Not applicable",IF(R237="No","Failed",IF(R237="Yes","Passed","Not tested")))))</f>
      </c>
    </row>
    <row r="238">
      <c r="A238" s="93"/>
      <c r="B238" s="93"/>
      <c r="C238" s="93"/>
      <c r="D238" s="94"/>
      <c r="E238" s="94"/>
      <c r="F238" s="94"/>
      <c r="G238" s="93"/>
      <c r="H238" s="74" t="str">
        <f>IF(OR(A238="",C238=""),"",IF(X238&lt;&gt;"VALID","",IF(OR(N238="Unknown",N238="Not applicable",N238="Excluded with rationale",N238="Invalid"),"",IF(OR(F238=E238,D238&lt;E238,D238&gt;F238),"",IF(G238="Higher is better",(D238-E238)/(F238-E238)*100,IF(G238="Lower is better",(F238-D238)/(F238-E238)*100,""))))))</f>
      </c>
      <c r="I238" s="94"/>
      <c r="J238" s="74" t="str">
        <f>IF(OR(A238="",C238=""),"",IF(X238&lt;&gt;"VALID","",IF(OR(H238="",I238=""),"",H238*I238/100)))</f>
      </c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85" t="str">
        <f>IF(AND(A238="",C238=""),"",IF(AND(OR(G238="Higher is better",G238="Lower is better"),OR(K238="Observed",K238="Inferred",K238="Unresolved"),OR(N238="Complete",N238="Unknown",N238="Not applicable",N238="Excluded with rationale",N238="Invalid"),OR(P238="None",P238="Veto",P238="Floor",P238="Cap"),OR(R238="Yes",R238="No",R238="Not applicable"),OR(S238="None",S238="Open",S238="Resolved"),IF(N238="Complete",AND(ISNUMBER(D238),ISNUMBER(E238),ISNUMBER(F238),F238&gt;E238),TRUE)),"VALID","INVALID_CONTROLLED_INPUT"))</f>
      </c>
      <c r="Y238" s="85" t="str">
        <f>IF(AND(A238="",C238=""),"",IF(X238&lt;&gt;"VALID","Invalid input",IF(P238="None","Not applicable",IF(R238="No","Failed",IF(R238="Yes","Passed","Not tested")))))</f>
      </c>
    </row>
    <row r="239">
      <c r="A239" s="93"/>
      <c r="B239" s="93"/>
      <c r="C239" s="93"/>
      <c r="D239" s="94"/>
      <c r="E239" s="94"/>
      <c r="F239" s="94"/>
      <c r="G239" s="93"/>
      <c r="H239" s="74" t="str">
        <f>IF(OR(A239="",C239=""),"",IF(X239&lt;&gt;"VALID","",IF(OR(N239="Unknown",N239="Not applicable",N239="Excluded with rationale",N239="Invalid"),"",IF(OR(F239=E239,D239&lt;E239,D239&gt;F239),"",IF(G239="Higher is better",(D239-E239)/(F239-E239)*100,IF(G239="Lower is better",(F239-D239)/(F239-E239)*100,""))))))</f>
      </c>
      <c r="I239" s="94"/>
      <c r="J239" s="74" t="str">
        <f>IF(OR(A239="",C239=""),"",IF(X239&lt;&gt;"VALID","",IF(OR(H239="",I239=""),"",H239*I239/100)))</f>
      </c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85" t="str">
        <f>IF(AND(A239="",C239=""),"",IF(AND(OR(G239="Higher is better",G239="Lower is better"),OR(K239="Observed",K239="Inferred",K239="Unresolved"),OR(N239="Complete",N239="Unknown",N239="Not applicable",N239="Excluded with rationale",N239="Invalid"),OR(P239="None",P239="Veto",P239="Floor",P239="Cap"),OR(R239="Yes",R239="No",R239="Not applicable"),OR(S239="None",S239="Open",S239="Resolved"),IF(N239="Complete",AND(ISNUMBER(D239),ISNUMBER(E239),ISNUMBER(F239),F239&gt;E239),TRUE)),"VALID","INVALID_CONTROLLED_INPUT"))</f>
      </c>
      <c r="Y239" s="85" t="str">
        <f>IF(AND(A239="",C239=""),"",IF(X239&lt;&gt;"VALID","Invalid input",IF(P239="None","Not applicable",IF(R239="No","Failed",IF(R239="Yes","Passed","Not tested")))))</f>
      </c>
    </row>
    <row r="240">
      <c r="A240" s="93"/>
      <c r="B240" s="93"/>
      <c r="C240" s="93"/>
      <c r="D240" s="94"/>
      <c r="E240" s="94"/>
      <c r="F240" s="94"/>
      <c r="G240" s="93"/>
      <c r="H240" s="74" t="str">
        <f>IF(OR(A240="",C240=""),"",IF(X240&lt;&gt;"VALID","",IF(OR(N240="Unknown",N240="Not applicable",N240="Excluded with rationale",N240="Invalid"),"",IF(OR(F240=E240,D240&lt;E240,D240&gt;F240),"",IF(G240="Higher is better",(D240-E240)/(F240-E240)*100,IF(G240="Lower is better",(F240-D240)/(F240-E240)*100,""))))))</f>
      </c>
      <c r="I240" s="94"/>
      <c r="J240" s="74" t="str">
        <f>IF(OR(A240="",C240=""),"",IF(X240&lt;&gt;"VALID","",IF(OR(H240="",I240=""),"",H240*I240/100)))</f>
      </c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85" t="str">
        <f>IF(AND(A240="",C240=""),"",IF(AND(OR(G240="Higher is better",G240="Lower is better"),OR(K240="Observed",K240="Inferred",K240="Unresolved"),OR(N240="Complete",N240="Unknown",N240="Not applicable",N240="Excluded with rationale",N240="Invalid"),OR(P240="None",P240="Veto",P240="Floor",P240="Cap"),OR(R240="Yes",R240="No",R240="Not applicable"),OR(S240="None",S240="Open",S240="Resolved"),IF(N240="Complete",AND(ISNUMBER(D240),ISNUMBER(E240),ISNUMBER(F240),F240&gt;E240),TRUE)),"VALID","INVALID_CONTROLLED_INPUT"))</f>
      </c>
      <c r="Y240" s="85" t="str">
        <f>IF(AND(A240="",C240=""),"",IF(X240&lt;&gt;"VALID","Invalid input",IF(P240="None","Not applicable",IF(R240="No","Failed",IF(R240="Yes","Passed","Not tested")))))</f>
      </c>
    </row>
    <row r="241">
      <c r="A241" s="93"/>
      <c r="B241" s="93"/>
      <c r="C241" s="93"/>
      <c r="D241" s="94"/>
      <c r="E241" s="94"/>
      <c r="F241" s="94"/>
      <c r="G241" s="93"/>
      <c r="H241" s="74" t="str">
        <f>IF(OR(A241="",C241=""),"",IF(X241&lt;&gt;"VALID","",IF(OR(N241="Unknown",N241="Not applicable",N241="Excluded with rationale",N241="Invalid"),"",IF(OR(F241=E241,D241&lt;E241,D241&gt;F241),"",IF(G241="Higher is better",(D241-E241)/(F241-E241)*100,IF(G241="Lower is better",(F241-D241)/(F241-E241)*100,""))))))</f>
      </c>
      <c r="I241" s="94"/>
      <c r="J241" s="74" t="str">
        <f>IF(OR(A241="",C241=""),"",IF(X241&lt;&gt;"VALID","",IF(OR(H241="",I241=""),"",H241*I241/100)))</f>
      </c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85" t="str">
        <f>IF(AND(A241="",C241=""),"",IF(AND(OR(G241="Higher is better",G241="Lower is better"),OR(K241="Observed",K241="Inferred",K241="Unresolved"),OR(N241="Complete",N241="Unknown",N241="Not applicable",N241="Excluded with rationale",N241="Invalid"),OR(P241="None",P241="Veto",P241="Floor",P241="Cap"),OR(R241="Yes",R241="No",R241="Not applicable"),OR(S241="None",S241="Open",S241="Resolved"),IF(N241="Complete",AND(ISNUMBER(D241),ISNUMBER(E241),ISNUMBER(F241),F241&gt;E241),TRUE)),"VALID","INVALID_CONTROLLED_INPUT"))</f>
      </c>
      <c r="Y241" s="85" t="str">
        <f>IF(AND(A241="",C241=""),"",IF(X241&lt;&gt;"VALID","Invalid input",IF(P241="None","Not applicable",IF(R241="No","Failed",IF(R241="Yes","Passed","Not tested")))))</f>
      </c>
    </row>
    <row r="242">
      <c r="A242" s="93"/>
      <c r="B242" s="93"/>
      <c r="C242" s="93"/>
      <c r="D242" s="94"/>
      <c r="E242" s="94"/>
      <c r="F242" s="94"/>
      <c r="G242" s="93"/>
      <c r="H242" s="74" t="str">
        <f>IF(OR(A242="",C242=""),"",IF(X242&lt;&gt;"VALID","",IF(OR(N242="Unknown",N242="Not applicable",N242="Excluded with rationale",N242="Invalid"),"",IF(OR(F242=E242,D242&lt;E242,D242&gt;F242),"",IF(G242="Higher is better",(D242-E242)/(F242-E242)*100,IF(G242="Lower is better",(F242-D242)/(F242-E242)*100,""))))))</f>
      </c>
      <c r="I242" s="94"/>
      <c r="J242" s="74" t="str">
        <f>IF(OR(A242="",C242=""),"",IF(X242&lt;&gt;"VALID","",IF(OR(H242="",I242=""),"",H242*I242/100)))</f>
      </c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85" t="str">
        <f>IF(AND(A242="",C242=""),"",IF(AND(OR(G242="Higher is better",G242="Lower is better"),OR(K242="Observed",K242="Inferred",K242="Unresolved"),OR(N242="Complete",N242="Unknown",N242="Not applicable",N242="Excluded with rationale",N242="Invalid"),OR(P242="None",P242="Veto",P242="Floor",P242="Cap"),OR(R242="Yes",R242="No",R242="Not applicable"),OR(S242="None",S242="Open",S242="Resolved"),IF(N242="Complete",AND(ISNUMBER(D242),ISNUMBER(E242),ISNUMBER(F242),F242&gt;E242),TRUE)),"VALID","INVALID_CONTROLLED_INPUT"))</f>
      </c>
      <c r="Y242" s="85" t="str">
        <f>IF(AND(A242="",C242=""),"",IF(X242&lt;&gt;"VALID","Invalid input",IF(P242="None","Not applicable",IF(R242="No","Failed",IF(R242="Yes","Passed","Not tested")))))</f>
      </c>
    </row>
    <row r="243">
      <c r="A243" s="93"/>
      <c r="B243" s="93"/>
      <c r="C243" s="93"/>
      <c r="D243" s="94"/>
      <c r="E243" s="94"/>
      <c r="F243" s="94"/>
      <c r="G243" s="93"/>
      <c r="H243" s="74" t="str">
        <f>IF(OR(A243="",C243=""),"",IF(X243&lt;&gt;"VALID","",IF(OR(N243="Unknown",N243="Not applicable",N243="Excluded with rationale",N243="Invalid"),"",IF(OR(F243=E243,D243&lt;E243,D243&gt;F243),"",IF(G243="Higher is better",(D243-E243)/(F243-E243)*100,IF(G243="Lower is better",(F243-D243)/(F243-E243)*100,""))))))</f>
      </c>
      <c r="I243" s="94"/>
      <c r="J243" s="74" t="str">
        <f>IF(OR(A243="",C243=""),"",IF(X243&lt;&gt;"VALID","",IF(OR(H243="",I243=""),"",H243*I243/100)))</f>
      </c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85" t="str">
        <f>IF(AND(A243="",C243=""),"",IF(AND(OR(G243="Higher is better",G243="Lower is better"),OR(K243="Observed",K243="Inferred",K243="Unresolved"),OR(N243="Complete",N243="Unknown",N243="Not applicable",N243="Excluded with rationale",N243="Invalid"),OR(P243="None",P243="Veto",P243="Floor",P243="Cap"),OR(R243="Yes",R243="No",R243="Not applicable"),OR(S243="None",S243="Open",S243="Resolved"),IF(N243="Complete",AND(ISNUMBER(D243),ISNUMBER(E243),ISNUMBER(F243),F243&gt;E243),TRUE)),"VALID","INVALID_CONTROLLED_INPUT"))</f>
      </c>
      <c r="Y243" s="85" t="str">
        <f>IF(AND(A243="",C243=""),"",IF(X243&lt;&gt;"VALID","Invalid input",IF(P243="None","Not applicable",IF(R243="No","Failed",IF(R243="Yes","Passed","Not tested")))))</f>
      </c>
    </row>
    <row r="244">
      <c r="A244" s="93"/>
      <c r="B244" s="93"/>
      <c r="C244" s="93"/>
      <c r="D244" s="94"/>
      <c r="E244" s="94"/>
      <c r="F244" s="94"/>
      <c r="G244" s="93"/>
      <c r="H244" s="74" t="str">
        <f>IF(OR(A244="",C244=""),"",IF(X244&lt;&gt;"VALID","",IF(OR(N244="Unknown",N244="Not applicable",N244="Excluded with rationale",N244="Invalid"),"",IF(OR(F244=E244,D244&lt;E244,D244&gt;F244),"",IF(G244="Higher is better",(D244-E244)/(F244-E244)*100,IF(G244="Lower is better",(F244-D244)/(F244-E244)*100,""))))))</f>
      </c>
      <c r="I244" s="94"/>
      <c r="J244" s="74" t="str">
        <f>IF(OR(A244="",C244=""),"",IF(X244&lt;&gt;"VALID","",IF(OR(H244="",I244=""),"",H244*I244/100)))</f>
      </c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85" t="str">
        <f>IF(AND(A244="",C244=""),"",IF(AND(OR(G244="Higher is better",G244="Lower is better"),OR(K244="Observed",K244="Inferred",K244="Unresolved"),OR(N244="Complete",N244="Unknown",N244="Not applicable",N244="Excluded with rationale",N244="Invalid"),OR(P244="None",P244="Veto",P244="Floor",P244="Cap"),OR(R244="Yes",R244="No",R244="Not applicable"),OR(S244="None",S244="Open",S244="Resolved"),IF(N244="Complete",AND(ISNUMBER(D244),ISNUMBER(E244),ISNUMBER(F244),F244&gt;E244),TRUE)),"VALID","INVALID_CONTROLLED_INPUT"))</f>
      </c>
      <c r="Y244" s="85" t="str">
        <f>IF(AND(A244="",C244=""),"",IF(X244&lt;&gt;"VALID","Invalid input",IF(P244="None","Not applicable",IF(R244="No","Failed",IF(R244="Yes","Passed","Not tested")))))</f>
      </c>
    </row>
    <row r="245">
      <c r="A245" s="93"/>
      <c r="B245" s="93"/>
      <c r="C245" s="93"/>
      <c r="D245" s="94"/>
      <c r="E245" s="94"/>
      <c r="F245" s="94"/>
      <c r="G245" s="93"/>
      <c r="H245" s="74" t="str">
        <f>IF(OR(A245="",C245=""),"",IF(X245&lt;&gt;"VALID","",IF(OR(N245="Unknown",N245="Not applicable",N245="Excluded with rationale",N245="Invalid"),"",IF(OR(F245=E245,D245&lt;E245,D245&gt;F245),"",IF(G245="Higher is better",(D245-E245)/(F245-E245)*100,IF(G245="Lower is better",(F245-D245)/(F245-E245)*100,""))))))</f>
      </c>
      <c r="I245" s="94"/>
      <c r="J245" s="74" t="str">
        <f>IF(OR(A245="",C245=""),"",IF(X245&lt;&gt;"VALID","",IF(OR(H245="",I245=""),"",H245*I245/100)))</f>
      </c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85" t="str">
        <f>IF(AND(A245="",C245=""),"",IF(AND(OR(G245="Higher is better",G245="Lower is better"),OR(K245="Observed",K245="Inferred",K245="Unresolved"),OR(N245="Complete",N245="Unknown",N245="Not applicable",N245="Excluded with rationale",N245="Invalid"),OR(P245="None",P245="Veto",P245="Floor",P245="Cap"),OR(R245="Yes",R245="No",R245="Not applicable"),OR(S245="None",S245="Open",S245="Resolved"),IF(N245="Complete",AND(ISNUMBER(D245),ISNUMBER(E245),ISNUMBER(F245),F245&gt;E245),TRUE)),"VALID","INVALID_CONTROLLED_INPUT"))</f>
      </c>
      <c r="Y245" s="85" t="str">
        <f>IF(AND(A245="",C245=""),"",IF(X245&lt;&gt;"VALID","Invalid input",IF(P245="None","Not applicable",IF(R245="No","Failed",IF(R245="Yes","Passed","Not tested")))))</f>
      </c>
    </row>
    <row r="246">
      <c r="A246" s="93"/>
      <c r="B246" s="93"/>
      <c r="C246" s="93"/>
      <c r="D246" s="94"/>
      <c r="E246" s="94"/>
      <c r="F246" s="94"/>
      <c r="G246" s="93"/>
      <c r="H246" s="74" t="str">
        <f>IF(OR(A246="",C246=""),"",IF(X246&lt;&gt;"VALID","",IF(OR(N246="Unknown",N246="Not applicable",N246="Excluded with rationale",N246="Invalid"),"",IF(OR(F246=E246,D246&lt;E246,D246&gt;F246),"",IF(G246="Higher is better",(D246-E246)/(F246-E246)*100,IF(G246="Lower is better",(F246-D246)/(F246-E246)*100,""))))))</f>
      </c>
      <c r="I246" s="94"/>
      <c r="J246" s="74" t="str">
        <f>IF(OR(A246="",C246=""),"",IF(X246&lt;&gt;"VALID","",IF(OR(H246="",I246=""),"",H246*I246/100)))</f>
      </c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85" t="str">
        <f>IF(AND(A246="",C246=""),"",IF(AND(OR(G246="Higher is better",G246="Lower is better"),OR(K246="Observed",K246="Inferred",K246="Unresolved"),OR(N246="Complete",N246="Unknown",N246="Not applicable",N246="Excluded with rationale",N246="Invalid"),OR(P246="None",P246="Veto",P246="Floor",P246="Cap"),OR(R246="Yes",R246="No",R246="Not applicable"),OR(S246="None",S246="Open",S246="Resolved"),IF(N246="Complete",AND(ISNUMBER(D246),ISNUMBER(E246),ISNUMBER(F246),F246&gt;E246),TRUE)),"VALID","INVALID_CONTROLLED_INPUT"))</f>
      </c>
      <c r="Y246" s="85" t="str">
        <f>IF(AND(A246="",C246=""),"",IF(X246&lt;&gt;"VALID","Invalid input",IF(P246="None","Not applicable",IF(R246="No","Failed",IF(R246="Yes","Passed","Not tested")))))</f>
      </c>
    </row>
    <row r="247">
      <c r="A247" s="93"/>
      <c r="B247" s="93"/>
      <c r="C247" s="93"/>
      <c r="D247" s="94"/>
      <c r="E247" s="94"/>
      <c r="F247" s="94"/>
      <c r="G247" s="93"/>
      <c r="H247" s="74" t="str">
        <f>IF(OR(A247="",C247=""),"",IF(X247&lt;&gt;"VALID","",IF(OR(N247="Unknown",N247="Not applicable",N247="Excluded with rationale",N247="Invalid"),"",IF(OR(F247=E247,D247&lt;E247,D247&gt;F247),"",IF(G247="Higher is better",(D247-E247)/(F247-E247)*100,IF(G247="Lower is better",(F247-D247)/(F247-E247)*100,""))))))</f>
      </c>
      <c r="I247" s="94"/>
      <c r="J247" s="74" t="str">
        <f>IF(OR(A247="",C247=""),"",IF(X247&lt;&gt;"VALID","",IF(OR(H247="",I247=""),"",H247*I247/100)))</f>
      </c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85" t="str">
        <f>IF(AND(A247="",C247=""),"",IF(AND(OR(G247="Higher is better",G247="Lower is better"),OR(K247="Observed",K247="Inferred",K247="Unresolved"),OR(N247="Complete",N247="Unknown",N247="Not applicable",N247="Excluded with rationale",N247="Invalid"),OR(P247="None",P247="Veto",P247="Floor",P247="Cap"),OR(R247="Yes",R247="No",R247="Not applicable"),OR(S247="None",S247="Open",S247="Resolved"),IF(N247="Complete",AND(ISNUMBER(D247),ISNUMBER(E247),ISNUMBER(F247),F247&gt;E247),TRUE)),"VALID","INVALID_CONTROLLED_INPUT"))</f>
      </c>
      <c r="Y247" s="85" t="str">
        <f>IF(AND(A247="",C247=""),"",IF(X247&lt;&gt;"VALID","Invalid input",IF(P247="None","Not applicable",IF(R247="No","Failed",IF(R247="Yes","Passed","Not tested")))))</f>
      </c>
    </row>
    <row r="248">
      <c r="A248" s="93"/>
      <c r="B248" s="93"/>
      <c r="C248" s="93"/>
      <c r="D248" s="94"/>
      <c r="E248" s="94"/>
      <c r="F248" s="94"/>
      <c r="G248" s="93"/>
      <c r="H248" s="74" t="str">
        <f>IF(OR(A248="",C248=""),"",IF(X248&lt;&gt;"VALID","",IF(OR(N248="Unknown",N248="Not applicable",N248="Excluded with rationale",N248="Invalid"),"",IF(OR(F248=E248,D248&lt;E248,D248&gt;F248),"",IF(G248="Higher is better",(D248-E248)/(F248-E248)*100,IF(G248="Lower is better",(F248-D248)/(F248-E248)*100,""))))))</f>
      </c>
      <c r="I248" s="94"/>
      <c r="J248" s="74" t="str">
        <f>IF(OR(A248="",C248=""),"",IF(X248&lt;&gt;"VALID","",IF(OR(H248="",I248=""),"",H248*I248/100)))</f>
      </c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85" t="str">
        <f>IF(AND(A248="",C248=""),"",IF(AND(OR(G248="Higher is better",G248="Lower is better"),OR(K248="Observed",K248="Inferred",K248="Unresolved"),OR(N248="Complete",N248="Unknown",N248="Not applicable",N248="Excluded with rationale",N248="Invalid"),OR(P248="None",P248="Veto",P248="Floor",P248="Cap"),OR(R248="Yes",R248="No",R248="Not applicable"),OR(S248="None",S248="Open",S248="Resolved"),IF(N248="Complete",AND(ISNUMBER(D248),ISNUMBER(E248),ISNUMBER(F248),F248&gt;E248),TRUE)),"VALID","INVALID_CONTROLLED_INPUT"))</f>
      </c>
      <c r="Y248" s="85" t="str">
        <f>IF(AND(A248="",C248=""),"",IF(X248&lt;&gt;"VALID","Invalid input",IF(P248="None","Not applicable",IF(R248="No","Failed",IF(R248="Yes","Passed","Not tested")))))</f>
      </c>
    </row>
    <row r="249">
      <c r="A249" s="93"/>
      <c r="B249" s="93"/>
      <c r="C249" s="93"/>
      <c r="D249" s="94"/>
      <c r="E249" s="94"/>
      <c r="F249" s="94"/>
      <c r="G249" s="93"/>
      <c r="H249" s="74" t="str">
        <f>IF(OR(A249="",C249=""),"",IF(X249&lt;&gt;"VALID","",IF(OR(N249="Unknown",N249="Not applicable",N249="Excluded with rationale",N249="Invalid"),"",IF(OR(F249=E249,D249&lt;E249,D249&gt;F249),"",IF(G249="Higher is better",(D249-E249)/(F249-E249)*100,IF(G249="Lower is better",(F249-D249)/(F249-E249)*100,""))))))</f>
      </c>
      <c r="I249" s="94"/>
      <c r="J249" s="74" t="str">
        <f>IF(OR(A249="",C249=""),"",IF(X249&lt;&gt;"VALID","",IF(OR(H249="",I249=""),"",H249*I249/100)))</f>
      </c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85" t="str">
        <f>IF(AND(A249="",C249=""),"",IF(AND(OR(G249="Higher is better",G249="Lower is better"),OR(K249="Observed",K249="Inferred",K249="Unresolved"),OR(N249="Complete",N249="Unknown",N249="Not applicable",N249="Excluded with rationale",N249="Invalid"),OR(P249="None",P249="Veto",P249="Floor",P249="Cap"),OR(R249="Yes",R249="No",R249="Not applicable"),OR(S249="None",S249="Open",S249="Resolved"),IF(N249="Complete",AND(ISNUMBER(D249),ISNUMBER(E249),ISNUMBER(F249),F249&gt;E249),TRUE)),"VALID","INVALID_CONTROLLED_INPUT"))</f>
      </c>
      <c r="Y249" s="85" t="str">
        <f>IF(AND(A249="",C249=""),"",IF(X249&lt;&gt;"VALID","Invalid input",IF(P249="None","Not applicable",IF(R249="No","Failed",IF(R249="Yes","Passed","Not tested")))))</f>
      </c>
    </row>
    <row r="250">
      <c r="A250" s="93"/>
      <c r="B250" s="93"/>
      <c r="C250" s="93"/>
      <c r="D250" s="94"/>
      <c r="E250" s="94"/>
      <c r="F250" s="94"/>
      <c r="G250" s="93"/>
      <c r="H250" s="74" t="str">
        <f>IF(OR(A250="",C250=""),"",IF(X250&lt;&gt;"VALID","",IF(OR(N250="Unknown",N250="Not applicable",N250="Excluded with rationale",N250="Invalid"),"",IF(OR(F250=E250,D250&lt;E250,D250&gt;F250),"",IF(G250="Higher is better",(D250-E250)/(F250-E250)*100,IF(G250="Lower is better",(F250-D250)/(F250-E250)*100,""))))))</f>
      </c>
      <c r="I250" s="94"/>
      <c r="J250" s="74" t="str">
        <f>IF(OR(A250="",C250=""),"",IF(X250&lt;&gt;"VALID","",IF(OR(H250="",I250=""),"",H250*I250/100)))</f>
      </c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85" t="str">
        <f>IF(AND(A250="",C250=""),"",IF(AND(OR(G250="Higher is better",G250="Lower is better"),OR(K250="Observed",K250="Inferred",K250="Unresolved"),OR(N250="Complete",N250="Unknown",N250="Not applicable",N250="Excluded with rationale",N250="Invalid"),OR(P250="None",P250="Veto",P250="Floor",P250="Cap"),OR(R250="Yes",R250="No",R250="Not applicable"),OR(S250="None",S250="Open",S250="Resolved"),IF(N250="Complete",AND(ISNUMBER(D250),ISNUMBER(E250),ISNUMBER(F250),F250&gt;E250),TRUE)),"VALID","INVALID_CONTROLLED_INPUT"))</f>
      </c>
      <c r="Y250" s="85" t="str">
        <f>IF(AND(A250="",C250=""),"",IF(X250&lt;&gt;"VALID","Invalid input",IF(P250="None","Not applicable",IF(R250="No","Failed",IF(R250="Yes","Passed","Not tested")))))</f>
      </c>
    </row>
    <row r="251">
      <c r="A251" s="93"/>
      <c r="B251" s="93"/>
      <c r="C251" s="93"/>
      <c r="D251" s="94"/>
      <c r="E251" s="94"/>
      <c r="F251" s="94"/>
      <c r="G251" s="93"/>
      <c r="H251" s="74" t="str">
        <f>IF(OR(A251="",C251=""),"",IF(X251&lt;&gt;"VALID","",IF(OR(N251="Unknown",N251="Not applicable",N251="Excluded with rationale",N251="Invalid"),"",IF(OR(F251=E251,D251&lt;E251,D251&gt;F251),"",IF(G251="Higher is better",(D251-E251)/(F251-E251)*100,IF(G251="Lower is better",(F251-D251)/(F251-E251)*100,""))))))</f>
      </c>
      <c r="I251" s="94"/>
      <c r="J251" s="74" t="str">
        <f>IF(OR(A251="",C251=""),"",IF(X251&lt;&gt;"VALID","",IF(OR(H251="",I251=""),"",H251*I251/100)))</f>
      </c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85" t="str">
        <f>IF(AND(A251="",C251=""),"",IF(AND(OR(G251="Higher is better",G251="Lower is better"),OR(K251="Observed",K251="Inferred",K251="Unresolved"),OR(N251="Complete",N251="Unknown",N251="Not applicable",N251="Excluded with rationale",N251="Invalid"),OR(P251="None",P251="Veto",P251="Floor",P251="Cap"),OR(R251="Yes",R251="No",R251="Not applicable"),OR(S251="None",S251="Open",S251="Resolved"),IF(N251="Complete",AND(ISNUMBER(D251),ISNUMBER(E251),ISNUMBER(F251),F251&gt;E251),TRUE)),"VALID","INVALID_CONTROLLED_INPUT"))</f>
      </c>
      <c r="Y251" s="85" t="str">
        <f>IF(AND(A251="",C251=""),"",IF(X251&lt;&gt;"VALID","Invalid input",IF(P251="None","Not applicable",IF(R251="No","Failed",IF(R251="Yes","Passed","Not tested")))))</f>
      </c>
    </row>
    <row r="252">
      <c r="A252" s="93"/>
      <c r="B252" s="93"/>
      <c r="C252" s="93"/>
      <c r="D252" s="94"/>
      <c r="E252" s="94"/>
      <c r="F252" s="94"/>
      <c r="G252" s="93"/>
      <c r="H252" s="74" t="str">
        <f>IF(OR(A252="",C252=""),"",IF(X252&lt;&gt;"VALID","",IF(OR(N252="Unknown",N252="Not applicable",N252="Excluded with rationale",N252="Invalid"),"",IF(OR(F252=E252,D252&lt;E252,D252&gt;F252),"",IF(G252="Higher is better",(D252-E252)/(F252-E252)*100,IF(G252="Lower is better",(F252-D252)/(F252-E252)*100,""))))))</f>
      </c>
      <c r="I252" s="94"/>
      <c r="J252" s="74" t="str">
        <f>IF(OR(A252="",C252=""),"",IF(X252&lt;&gt;"VALID","",IF(OR(H252="",I252=""),"",H252*I252/100)))</f>
      </c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85" t="str">
        <f>IF(AND(A252="",C252=""),"",IF(AND(OR(G252="Higher is better",G252="Lower is better"),OR(K252="Observed",K252="Inferred",K252="Unresolved"),OR(N252="Complete",N252="Unknown",N252="Not applicable",N252="Excluded with rationale",N252="Invalid"),OR(P252="None",P252="Veto",P252="Floor",P252="Cap"),OR(R252="Yes",R252="No",R252="Not applicable"),OR(S252="None",S252="Open",S252="Resolved"),IF(N252="Complete",AND(ISNUMBER(D252),ISNUMBER(E252),ISNUMBER(F252),F252&gt;E252),TRUE)),"VALID","INVALID_CONTROLLED_INPUT"))</f>
      </c>
      <c r="Y252" s="85" t="str">
        <f>IF(AND(A252="",C252=""),"",IF(X252&lt;&gt;"VALID","Invalid input",IF(P252="None","Not applicable",IF(R252="No","Failed",IF(R252="Yes","Passed","Not tested")))))</f>
      </c>
    </row>
    <row r="253">
      <c r="A253" s="93"/>
      <c r="B253" s="93"/>
      <c r="C253" s="93"/>
      <c r="D253" s="94"/>
      <c r="E253" s="94"/>
      <c r="F253" s="94"/>
      <c r="G253" s="93"/>
      <c r="H253" s="74" t="str">
        <f>IF(OR(A253="",C253=""),"",IF(X253&lt;&gt;"VALID","",IF(OR(N253="Unknown",N253="Not applicable",N253="Excluded with rationale",N253="Invalid"),"",IF(OR(F253=E253,D253&lt;E253,D253&gt;F253),"",IF(G253="Higher is better",(D253-E253)/(F253-E253)*100,IF(G253="Lower is better",(F253-D253)/(F253-E253)*100,""))))))</f>
      </c>
      <c r="I253" s="94"/>
      <c r="J253" s="74" t="str">
        <f>IF(OR(A253="",C253=""),"",IF(X253&lt;&gt;"VALID","",IF(OR(H253="",I253=""),"",H253*I253/100)))</f>
      </c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85" t="str">
        <f>IF(AND(A253="",C253=""),"",IF(AND(OR(G253="Higher is better",G253="Lower is better"),OR(K253="Observed",K253="Inferred",K253="Unresolved"),OR(N253="Complete",N253="Unknown",N253="Not applicable",N253="Excluded with rationale",N253="Invalid"),OR(P253="None",P253="Veto",P253="Floor",P253="Cap"),OR(R253="Yes",R253="No",R253="Not applicable"),OR(S253="None",S253="Open",S253="Resolved"),IF(N253="Complete",AND(ISNUMBER(D253),ISNUMBER(E253),ISNUMBER(F253),F253&gt;E253),TRUE)),"VALID","INVALID_CONTROLLED_INPUT"))</f>
      </c>
      <c r="Y253" s="85" t="str">
        <f>IF(AND(A253="",C253=""),"",IF(X253&lt;&gt;"VALID","Invalid input",IF(P253="None","Not applicable",IF(R253="No","Failed",IF(R253="Yes","Passed","Not tested")))))</f>
      </c>
    </row>
    <row r="254">
      <c r="A254" s="93"/>
      <c r="B254" s="93"/>
      <c r="C254" s="93"/>
      <c r="D254" s="94"/>
      <c r="E254" s="94"/>
      <c r="F254" s="94"/>
      <c r="G254" s="93"/>
      <c r="H254" s="74" t="str">
        <f>IF(OR(A254="",C254=""),"",IF(X254&lt;&gt;"VALID","",IF(OR(N254="Unknown",N254="Not applicable",N254="Excluded with rationale",N254="Invalid"),"",IF(OR(F254=E254,D254&lt;E254,D254&gt;F254),"",IF(G254="Higher is better",(D254-E254)/(F254-E254)*100,IF(G254="Lower is better",(F254-D254)/(F254-E254)*100,""))))))</f>
      </c>
      <c r="I254" s="94"/>
      <c r="J254" s="74" t="str">
        <f>IF(OR(A254="",C254=""),"",IF(X254&lt;&gt;"VALID","",IF(OR(H254="",I254=""),"",H254*I254/100)))</f>
      </c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85" t="str">
        <f>IF(AND(A254="",C254=""),"",IF(AND(OR(G254="Higher is better",G254="Lower is better"),OR(K254="Observed",K254="Inferred",K254="Unresolved"),OR(N254="Complete",N254="Unknown",N254="Not applicable",N254="Excluded with rationale",N254="Invalid"),OR(P254="None",P254="Veto",P254="Floor",P254="Cap"),OR(R254="Yes",R254="No",R254="Not applicable"),OR(S254="None",S254="Open",S254="Resolved"),IF(N254="Complete",AND(ISNUMBER(D254),ISNUMBER(E254),ISNUMBER(F254),F254&gt;E254),TRUE)),"VALID","INVALID_CONTROLLED_INPUT"))</f>
      </c>
      <c r="Y254" s="85" t="str">
        <f>IF(AND(A254="",C254=""),"",IF(X254&lt;&gt;"VALID","Invalid input",IF(P254="None","Not applicable",IF(R254="No","Failed",IF(R254="Yes","Passed","Not tested")))))</f>
      </c>
    </row>
    <row r="255">
      <c r="A255" s="93"/>
      <c r="B255" s="93"/>
      <c r="C255" s="93"/>
      <c r="D255" s="94"/>
      <c r="E255" s="94"/>
      <c r="F255" s="94"/>
      <c r="G255" s="93"/>
      <c r="H255" s="74" t="str">
        <f>IF(OR(A255="",C255=""),"",IF(X255&lt;&gt;"VALID","",IF(OR(N255="Unknown",N255="Not applicable",N255="Excluded with rationale",N255="Invalid"),"",IF(OR(F255=E255,D255&lt;E255,D255&gt;F255),"",IF(G255="Higher is better",(D255-E255)/(F255-E255)*100,IF(G255="Lower is better",(F255-D255)/(F255-E255)*100,""))))))</f>
      </c>
      <c r="I255" s="94"/>
      <c r="J255" s="74" t="str">
        <f>IF(OR(A255="",C255=""),"",IF(X255&lt;&gt;"VALID","",IF(OR(H255="",I255=""),"",H255*I255/100)))</f>
      </c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85" t="str">
        <f>IF(AND(A255="",C255=""),"",IF(AND(OR(G255="Higher is better",G255="Lower is better"),OR(K255="Observed",K255="Inferred",K255="Unresolved"),OR(N255="Complete",N255="Unknown",N255="Not applicable",N255="Excluded with rationale",N255="Invalid"),OR(P255="None",P255="Veto",P255="Floor",P255="Cap"),OR(R255="Yes",R255="No",R255="Not applicable"),OR(S255="None",S255="Open",S255="Resolved"),IF(N255="Complete",AND(ISNUMBER(D255),ISNUMBER(E255),ISNUMBER(F255),F255&gt;E255),TRUE)),"VALID","INVALID_CONTROLLED_INPUT"))</f>
      </c>
      <c r="Y255" s="85" t="str">
        <f>IF(AND(A255="",C255=""),"",IF(X255&lt;&gt;"VALID","Invalid input",IF(P255="None","Not applicable",IF(R255="No","Failed",IF(R255="Yes","Passed","Not tested")))))</f>
      </c>
    </row>
    <row r="256">
      <c r="A256" s="93"/>
      <c r="B256" s="93"/>
      <c r="C256" s="93"/>
      <c r="D256" s="94"/>
      <c r="E256" s="94"/>
      <c r="F256" s="94"/>
      <c r="G256" s="93"/>
      <c r="H256" s="74" t="str">
        <f>IF(OR(A256="",C256=""),"",IF(X256&lt;&gt;"VALID","",IF(OR(N256="Unknown",N256="Not applicable",N256="Excluded with rationale",N256="Invalid"),"",IF(OR(F256=E256,D256&lt;E256,D256&gt;F256),"",IF(G256="Higher is better",(D256-E256)/(F256-E256)*100,IF(G256="Lower is better",(F256-D256)/(F256-E256)*100,""))))))</f>
      </c>
      <c r="I256" s="94"/>
      <c r="J256" s="74" t="str">
        <f>IF(OR(A256="",C256=""),"",IF(X256&lt;&gt;"VALID","",IF(OR(H256="",I256=""),"",H256*I256/100)))</f>
      </c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85" t="str">
        <f>IF(AND(A256="",C256=""),"",IF(AND(OR(G256="Higher is better",G256="Lower is better"),OR(K256="Observed",K256="Inferred",K256="Unresolved"),OR(N256="Complete",N256="Unknown",N256="Not applicable",N256="Excluded with rationale",N256="Invalid"),OR(P256="None",P256="Veto",P256="Floor",P256="Cap"),OR(R256="Yes",R256="No",R256="Not applicable"),OR(S256="None",S256="Open",S256="Resolved"),IF(N256="Complete",AND(ISNUMBER(D256),ISNUMBER(E256),ISNUMBER(F256),F256&gt;E256),TRUE)),"VALID","INVALID_CONTROLLED_INPUT"))</f>
      </c>
      <c r="Y256" s="85" t="str">
        <f>IF(AND(A256="",C256=""),"",IF(X256&lt;&gt;"VALID","Invalid input",IF(P256="None","Not applicable",IF(R256="No","Failed",IF(R256="Yes","Passed","Not tested")))))</f>
      </c>
    </row>
    <row r="257">
      <c r="A257" s="93"/>
      <c r="B257" s="93"/>
      <c r="C257" s="93"/>
      <c r="D257" s="94"/>
      <c r="E257" s="94"/>
      <c r="F257" s="94"/>
      <c r="G257" s="93"/>
      <c r="H257" s="74" t="str">
        <f>IF(OR(A257="",C257=""),"",IF(X257&lt;&gt;"VALID","",IF(OR(N257="Unknown",N257="Not applicable",N257="Excluded with rationale",N257="Invalid"),"",IF(OR(F257=E257,D257&lt;E257,D257&gt;F257),"",IF(G257="Higher is better",(D257-E257)/(F257-E257)*100,IF(G257="Lower is better",(F257-D257)/(F257-E257)*100,""))))))</f>
      </c>
      <c r="I257" s="94"/>
      <c r="J257" s="74" t="str">
        <f>IF(OR(A257="",C257=""),"",IF(X257&lt;&gt;"VALID","",IF(OR(H257="",I257=""),"",H257*I257/100)))</f>
      </c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85" t="str">
        <f>IF(AND(A257="",C257=""),"",IF(AND(OR(G257="Higher is better",G257="Lower is better"),OR(K257="Observed",K257="Inferred",K257="Unresolved"),OR(N257="Complete",N257="Unknown",N257="Not applicable",N257="Excluded with rationale",N257="Invalid"),OR(P257="None",P257="Veto",P257="Floor",P257="Cap"),OR(R257="Yes",R257="No",R257="Not applicable"),OR(S257="None",S257="Open",S257="Resolved"),IF(N257="Complete",AND(ISNUMBER(D257),ISNUMBER(E257),ISNUMBER(F257),F257&gt;E257),TRUE)),"VALID","INVALID_CONTROLLED_INPUT"))</f>
      </c>
      <c r="Y257" s="85" t="str">
        <f>IF(AND(A257="",C257=""),"",IF(X257&lt;&gt;"VALID","Invalid input",IF(P257="None","Not applicable",IF(R257="No","Failed",IF(R257="Yes","Passed","Not tested")))))</f>
      </c>
    </row>
    <row r="258">
      <c r="A258" s="93"/>
      <c r="B258" s="93"/>
      <c r="C258" s="93"/>
      <c r="D258" s="94"/>
      <c r="E258" s="94"/>
      <c r="F258" s="94"/>
      <c r="G258" s="93"/>
      <c r="H258" s="74" t="str">
        <f>IF(OR(A258="",C258=""),"",IF(X258&lt;&gt;"VALID","",IF(OR(N258="Unknown",N258="Not applicable",N258="Excluded with rationale",N258="Invalid"),"",IF(OR(F258=E258,D258&lt;E258,D258&gt;F258),"",IF(G258="Higher is better",(D258-E258)/(F258-E258)*100,IF(G258="Lower is better",(F258-D258)/(F258-E258)*100,""))))))</f>
      </c>
      <c r="I258" s="94"/>
      <c r="J258" s="74" t="str">
        <f>IF(OR(A258="",C258=""),"",IF(X258&lt;&gt;"VALID","",IF(OR(H258="",I258=""),"",H258*I258/100)))</f>
      </c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85" t="str">
        <f>IF(AND(A258="",C258=""),"",IF(AND(OR(G258="Higher is better",G258="Lower is better"),OR(K258="Observed",K258="Inferred",K258="Unresolved"),OR(N258="Complete",N258="Unknown",N258="Not applicable",N258="Excluded with rationale",N258="Invalid"),OR(P258="None",P258="Veto",P258="Floor",P258="Cap"),OR(R258="Yes",R258="No",R258="Not applicable"),OR(S258="None",S258="Open",S258="Resolved"),IF(N258="Complete",AND(ISNUMBER(D258),ISNUMBER(E258),ISNUMBER(F258),F258&gt;E258),TRUE)),"VALID","INVALID_CONTROLLED_INPUT"))</f>
      </c>
      <c r="Y258" s="85" t="str">
        <f>IF(AND(A258="",C258=""),"",IF(X258&lt;&gt;"VALID","Invalid input",IF(P258="None","Not applicable",IF(R258="No","Failed",IF(R258="Yes","Passed","Not tested")))))</f>
      </c>
    </row>
    <row r="259">
      <c r="A259" s="93"/>
      <c r="B259" s="93"/>
      <c r="C259" s="93"/>
      <c r="D259" s="94"/>
      <c r="E259" s="94"/>
      <c r="F259" s="94"/>
      <c r="G259" s="93"/>
      <c r="H259" s="74" t="str">
        <f>IF(OR(A259="",C259=""),"",IF(X259&lt;&gt;"VALID","",IF(OR(N259="Unknown",N259="Not applicable",N259="Excluded with rationale",N259="Invalid"),"",IF(OR(F259=E259,D259&lt;E259,D259&gt;F259),"",IF(G259="Higher is better",(D259-E259)/(F259-E259)*100,IF(G259="Lower is better",(F259-D259)/(F259-E259)*100,""))))))</f>
      </c>
      <c r="I259" s="94"/>
      <c r="J259" s="74" t="str">
        <f>IF(OR(A259="",C259=""),"",IF(X259&lt;&gt;"VALID","",IF(OR(H259="",I259=""),"",H259*I259/100)))</f>
      </c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85" t="str">
        <f>IF(AND(A259="",C259=""),"",IF(AND(OR(G259="Higher is better",G259="Lower is better"),OR(K259="Observed",K259="Inferred",K259="Unresolved"),OR(N259="Complete",N259="Unknown",N259="Not applicable",N259="Excluded with rationale",N259="Invalid"),OR(P259="None",P259="Veto",P259="Floor",P259="Cap"),OR(R259="Yes",R259="No",R259="Not applicable"),OR(S259="None",S259="Open",S259="Resolved"),IF(N259="Complete",AND(ISNUMBER(D259),ISNUMBER(E259),ISNUMBER(F259),F259&gt;E259),TRUE)),"VALID","INVALID_CONTROLLED_INPUT"))</f>
      </c>
      <c r="Y259" s="85" t="str">
        <f>IF(AND(A259="",C259=""),"",IF(X259&lt;&gt;"VALID","Invalid input",IF(P259="None","Not applicable",IF(R259="No","Failed",IF(R259="Yes","Passed","Not tested")))))</f>
      </c>
    </row>
    <row r="260">
      <c r="A260" s="93"/>
      <c r="B260" s="93"/>
      <c r="C260" s="93"/>
      <c r="D260" s="94"/>
      <c r="E260" s="94"/>
      <c r="F260" s="94"/>
      <c r="G260" s="93"/>
      <c r="H260" s="74" t="str">
        <f>IF(OR(A260="",C260=""),"",IF(X260&lt;&gt;"VALID","",IF(OR(N260="Unknown",N260="Not applicable",N260="Excluded with rationale",N260="Invalid"),"",IF(OR(F260=E260,D260&lt;E260,D260&gt;F260),"",IF(G260="Higher is better",(D260-E260)/(F260-E260)*100,IF(G260="Lower is better",(F260-D260)/(F260-E260)*100,""))))))</f>
      </c>
      <c r="I260" s="94"/>
      <c r="J260" s="74" t="str">
        <f>IF(OR(A260="",C260=""),"",IF(X260&lt;&gt;"VALID","",IF(OR(H260="",I260=""),"",H260*I260/100)))</f>
      </c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85" t="str">
        <f>IF(AND(A260="",C260=""),"",IF(AND(OR(G260="Higher is better",G260="Lower is better"),OR(K260="Observed",K260="Inferred",K260="Unresolved"),OR(N260="Complete",N260="Unknown",N260="Not applicable",N260="Excluded with rationale",N260="Invalid"),OR(P260="None",P260="Veto",P260="Floor",P260="Cap"),OR(R260="Yes",R260="No",R260="Not applicable"),OR(S260="None",S260="Open",S260="Resolved"),IF(N260="Complete",AND(ISNUMBER(D260),ISNUMBER(E260),ISNUMBER(F260),F260&gt;E260),TRUE)),"VALID","INVALID_CONTROLLED_INPUT"))</f>
      </c>
      <c r="Y260" s="85" t="str">
        <f>IF(AND(A260="",C260=""),"",IF(X260&lt;&gt;"VALID","Invalid input",IF(P260="None","Not applicable",IF(R260="No","Failed",IF(R260="Yes","Passed","Not tested")))))</f>
      </c>
    </row>
    <row r="261">
      <c r="A261" s="93"/>
      <c r="B261" s="93"/>
      <c r="C261" s="93"/>
      <c r="D261" s="94"/>
      <c r="E261" s="94"/>
      <c r="F261" s="94"/>
      <c r="G261" s="93"/>
      <c r="H261" s="74" t="str">
        <f>IF(OR(A261="",C261=""),"",IF(X261&lt;&gt;"VALID","",IF(OR(N261="Unknown",N261="Not applicable",N261="Excluded with rationale",N261="Invalid"),"",IF(OR(F261=E261,D261&lt;E261,D261&gt;F261),"",IF(G261="Higher is better",(D261-E261)/(F261-E261)*100,IF(G261="Lower is better",(F261-D261)/(F261-E261)*100,""))))))</f>
      </c>
      <c r="I261" s="94"/>
      <c r="J261" s="74" t="str">
        <f>IF(OR(A261="",C261=""),"",IF(X261&lt;&gt;"VALID","",IF(OR(H261="",I261=""),"",H261*I261/100)))</f>
      </c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85" t="str">
        <f>IF(AND(A261="",C261=""),"",IF(AND(OR(G261="Higher is better",G261="Lower is better"),OR(K261="Observed",K261="Inferred",K261="Unresolved"),OR(N261="Complete",N261="Unknown",N261="Not applicable",N261="Excluded with rationale",N261="Invalid"),OR(P261="None",P261="Veto",P261="Floor",P261="Cap"),OR(R261="Yes",R261="No",R261="Not applicable"),OR(S261="None",S261="Open",S261="Resolved"),IF(N261="Complete",AND(ISNUMBER(D261),ISNUMBER(E261),ISNUMBER(F261),F261&gt;E261),TRUE)),"VALID","INVALID_CONTROLLED_INPUT"))</f>
      </c>
      <c r="Y261" s="85" t="str">
        <f>IF(AND(A261="",C261=""),"",IF(X261&lt;&gt;"VALID","Invalid input",IF(P261="None","Not applicable",IF(R261="No","Failed",IF(R261="Yes","Passed","Not tested")))))</f>
      </c>
    </row>
    <row r="262">
      <c r="A262" s="93"/>
      <c r="B262" s="93"/>
      <c r="C262" s="93"/>
      <c r="D262" s="94"/>
      <c r="E262" s="94"/>
      <c r="F262" s="94"/>
      <c r="G262" s="93"/>
      <c r="H262" s="74" t="str">
        <f>IF(OR(A262="",C262=""),"",IF(X262&lt;&gt;"VALID","",IF(OR(N262="Unknown",N262="Not applicable",N262="Excluded with rationale",N262="Invalid"),"",IF(OR(F262=E262,D262&lt;E262,D262&gt;F262),"",IF(G262="Higher is better",(D262-E262)/(F262-E262)*100,IF(G262="Lower is better",(F262-D262)/(F262-E262)*100,""))))))</f>
      </c>
      <c r="I262" s="94"/>
      <c r="J262" s="74" t="str">
        <f>IF(OR(A262="",C262=""),"",IF(X262&lt;&gt;"VALID","",IF(OR(H262="",I262=""),"",H262*I262/100)))</f>
      </c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85" t="str">
        <f>IF(AND(A262="",C262=""),"",IF(AND(OR(G262="Higher is better",G262="Lower is better"),OR(K262="Observed",K262="Inferred",K262="Unresolved"),OR(N262="Complete",N262="Unknown",N262="Not applicable",N262="Excluded with rationale",N262="Invalid"),OR(P262="None",P262="Veto",P262="Floor",P262="Cap"),OR(R262="Yes",R262="No",R262="Not applicable"),OR(S262="None",S262="Open",S262="Resolved"),IF(N262="Complete",AND(ISNUMBER(D262),ISNUMBER(E262),ISNUMBER(F262),F262&gt;E262),TRUE)),"VALID","INVALID_CONTROLLED_INPUT"))</f>
      </c>
      <c r="Y262" s="85" t="str">
        <f>IF(AND(A262="",C262=""),"",IF(X262&lt;&gt;"VALID","Invalid input",IF(P262="None","Not applicable",IF(R262="No","Failed",IF(R262="Yes","Passed","Not tested")))))</f>
      </c>
    </row>
    <row r="263">
      <c r="A263" s="93"/>
      <c r="B263" s="93"/>
      <c r="C263" s="93"/>
      <c r="D263" s="94"/>
      <c r="E263" s="94"/>
      <c r="F263" s="94"/>
      <c r="G263" s="93"/>
      <c r="H263" s="74" t="str">
        <f>IF(OR(A263="",C263=""),"",IF(X263&lt;&gt;"VALID","",IF(OR(N263="Unknown",N263="Not applicable",N263="Excluded with rationale",N263="Invalid"),"",IF(OR(F263=E263,D263&lt;E263,D263&gt;F263),"",IF(G263="Higher is better",(D263-E263)/(F263-E263)*100,IF(G263="Lower is better",(F263-D263)/(F263-E263)*100,""))))))</f>
      </c>
      <c r="I263" s="94"/>
      <c r="J263" s="74" t="str">
        <f>IF(OR(A263="",C263=""),"",IF(X263&lt;&gt;"VALID","",IF(OR(H263="",I263=""),"",H263*I263/100)))</f>
      </c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85" t="str">
        <f>IF(AND(A263="",C263=""),"",IF(AND(OR(G263="Higher is better",G263="Lower is better"),OR(K263="Observed",K263="Inferred",K263="Unresolved"),OR(N263="Complete",N263="Unknown",N263="Not applicable",N263="Excluded with rationale",N263="Invalid"),OR(P263="None",P263="Veto",P263="Floor",P263="Cap"),OR(R263="Yes",R263="No",R263="Not applicable"),OR(S263="None",S263="Open",S263="Resolved"),IF(N263="Complete",AND(ISNUMBER(D263),ISNUMBER(E263),ISNUMBER(F263),F263&gt;E263),TRUE)),"VALID","INVALID_CONTROLLED_INPUT"))</f>
      </c>
      <c r="Y263" s="85" t="str">
        <f>IF(AND(A263="",C263=""),"",IF(X263&lt;&gt;"VALID","Invalid input",IF(P263="None","Not applicable",IF(R263="No","Failed",IF(R263="Yes","Passed","Not tested")))))</f>
      </c>
    </row>
    <row r="264">
      <c r="A264" s="93"/>
      <c r="B264" s="93"/>
      <c r="C264" s="93"/>
      <c r="D264" s="94"/>
      <c r="E264" s="94"/>
      <c r="F264" s="94"/>
      <c r="G264" s="93"/>
      <c r="H264" s="74" t="str">
        <f>IF(OR(A264="",C264=""),"",IF(X264&lt;&gt;"VALID","",IF(OR(N264="Unknown",N264="Not applicable",N264="Excluded with rationale",N264="Invalid"),"",IF(OR(F264=E264,D264&lt;E264,D264&gt;F264),"",IF(G264="Higher is better",(D264-E264)/(F264-E264)*100,IF(G264="Lower is better",(F264-D264)/(F264-E264)*100,""))))))</f>
      </c>
      <c r="I264" s="94"/>
      <c r="J264" s="74" t="str">
        <f>IF(OR(A264="",C264=""),"",IF(X264&lt;&gt;"VALID","",IF(OR(H264="",I264=""),"",H264*I264/100)))</f>
      </c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85" t="str">
        <f>IF(AND(A264="",C264=""),"",IF(AND(OR(G264="Higher is better",G264="Lower is better"),OR(K264="Observed",K264="Inferred",K264="Unresolved"),OR(N264="Complete",N264="Unknown",N264="Not applicable",N264="Excluded with rationale",N264="Invalid"),OR(P264="None",P264="Veto",P264="Floor",P264="Cap"),OR(R264="Yes",R264="No",R264="Not applicable"),OR(S264="None",S264="Open",S264="Resolved"),IF(N264="Complete",AND(ISNUMBER(D264),ISNUMBER(E264),ISNUMBER(F264),F264&gt;E264),TRUE)),"VALID","INVALID_CONTROLLED_INPUT"))</f>
      </c>
      <c r="Y264" s="85" t="str">
        <f>IF(AND(A264="",C264=""),"",IF(X264&lt;&gt;"VALID","Invalid input",IF(P264="None","Not applicable",IF(R264="No","Failed",IF(R264="Yes","Passed","Not tested")))))</f>
      </c>
    </row>
    <row r="265">
      <c r="A265" s="93"/>
      <c r="B265" s="93"/>
      <c r="C265" s="93"/>
      <c r="D265" s="94"/>
      <c r="E265" s="94"/>
      <c r="F265" s="94"/>
      <c r="G265" s="93"/>
      <c r="H265" s="74" t="str">
        <f>IF(OR(A265="",C265=""),"",IF(X265&lt;&gt;"VALID","",IF(OR(N265="Unknown",N265="Not applicable",N265="Excluded with rationale",N265="Invalid"),"",IF(OR(F265=E265,D265&lt;E265,D265&gt;F265),"",IF(G265="Higher is better",(D265-E265)/(F265-E265)*100,IF(G265="Lower is better",(F265-D265)/(F265-E265)*100,""))))))</f>
      </c>
      <c r="I265" s="94"/>
      <c r="J265" s="74" t="str">
        <f>IF(OR(A265="",C265=""),"",IF(X265&lt;&gt;"VALID","",IF(OR(H265="",I265=""),"",H265*I265/100)))</f>
      </c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85" t="str">
        <f>IF(AND(A265="",C265=""),"",IF(AND(OR(G265="Higher is better",G265="Lower is better"),OR(K265="Observed",K265="Inferred",K265="Unresolved"),OR(N265="Complete",N265="Unknown",N265="Not applicable",N265="Excluded with rationale",N265="Invalid"),OR(P265="None",P265="Veto",P265="Floor",P265="Cap"),OR(R265="Yes",R265="No",R265="Not applicable"),OR(S265="None",S265="Open",S265="Resolved"),IF(N265="Complete",AND(ISNUMBER(D265),ISNUMBER(E265),ISNUMBER(F265),F265&gt;E265),TRUE)),"VALID","INVALID_CONTROLLED_INPUT"))</f>
      </c>
      <c r="Y265" s="85" t="str">
        <f>IF(AND(A265="",C265=""),"",IF(X265&lt;&gt;"VALID","Invalid input",IF(P265="None","Not applicable",IF(R265="No","Failed",IF(R265="Yes","Passed","Not tested")))))</f>
      </c>
    </row>
    <row r="266">
      <c r="A266" s="93"/>
      <c r="B266" s="93"/>
      <c r="C266" s="93"/>
      <c r="D266" s="94"/>
      <c r="E266" s="94"/>
      <c r="F266" s="94"/>
      <c r="G266" s="93"/>
      <c r="H266" s="74" t="str">
        <f>IF(OR(A266="",C266=""),"",IF(X266&lt;&gt;"VALID","",IF(OR(N266="Unknown",N266="Not applicable",N266="Excluded with rationale",N266="Invalid"),"",IF(OR(F266=E266,D266&lt;E266,D266&gt;F266),"",IF(G266="Higher is better",(D266-E266)/(F266-E266)*100,IF(G266="Lower is better",(F266-D266)/(F266-E266)*100,""))))))</f>
      </c>
      <c r="I266" s="94"/>
      <c r="J266" s="74" t="str">
        <f>IF(OR(A266="",C266=""),"",IF(X266&lt;&gt;"VALID","",IF(OR(H266="",I266=""),"",H266*I266/100)))</f>
      </c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85" t="str">
        <f>IF(AND(A266="",C266=""),"",IF(AND(OR(G266="Higher is better",G266="Lower is better"),OR(K266="Observed",K266="Inferred",K266="Unresolved"),OR(N266="Complete",N266="Unknown",N266="Not applicable",N266="Excluded with rationale",N266="Invalid"),OR(P266="None",P266="Veto",P266="Floor",P266="Cap"),OR(R266="Yes",R266="No",R266="Not applicable"),OR(S266="None",S266="Open",S266="Resolved"),IF(N266="Complete",AND(ISNUMBER(D266),ISNUMBER(E266),ISNUMBER(F266),F266&gt;E266),TRUE)),"VALID","INVALID_CONTROLLED_INPUT"))</f>
      </c>
      <c r="Y266" s="85" t="str">
        <f>IF(AND(A266="",C266=""),"",IF(X266&lt;&gt;"VALID","Invalid input",IF(P266="None","Not applicable",IF(R266="No","Failed",IF(R266="Yes","Passed","Not tested")))))</f>
      </c>
    </row>
    <row r="267">
      <c r="A267" s="93"/>
      <c r="B267" s="93"/>
      <c r="C267" s="93"/>
      <c r="D267" s="94"/>
      <c r="E267" s="94"/>
      <c r="F267" s="94"/>
      <c r="G267" s="93"/>
      <c r="H267" s="74" t="str">
        <f>IF(OR(A267="",C267=""),"",IF(X267&lt;&gt;"VALID","",IF(OR(N267="Unknown",N267="Not applicable",N267="Excluded with rationale",N267="Invalid"),"",IF(OR(F267=E267,D267&lt;E267,D267&gt;F267),"",IF(G267="Higher is better",(D267-E267)/(F267-E267)*100,IF(G267="Lower is better",(F267-D267)/(F267-E267)*100,""))))))</f>
      </c>
      <c r="I267" s="94"/>
      <c r="J267" s="74" t="str">
        <f>IF(OR(A267="",C267=""),"",IF(X267&lt;&gt;"VALID","",IF(OR(H267="",I267=""),"",H267*I267/100)))</f>
      </c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85" t="str">
        <f>IF(AND(A267="",C267=""),"",IF(AND(OR(G267="Higher is better",G267="Lower is better"),OR(K267="Observed",K267="Inferred",K267="Unresolved"),OR(N267="Complete",N267="Unknown",N267="Not applicable",N267="Excluded with rationale",N267="Invalid"),OR(P267="None",P267="Veto",P267="Floor",P267="Cap"),OR(R267="Yes",R267="No",R267="Not applicable"),OR(S267="None",S267="Open",S267="Resolved"),IF(N267="Complete",AND(ISNUMBER(D267),ISNUMBER(E267),ISNUMBER(F267),F267&gt;E267),TRUE)),"VALID","INVALID_CONTROLLED_INPUT"))</f>
      </c>
      <c r="Y267" s="85" t="str">
        <f>IF(AND(A267="",C267=""),"",IF(X267&lt;&gt;"VALID","Invalid input",IF(P267="None","Not applicable",IF(R267="No","Failed",IF(R267="Yes","Passed","Not tested")))))</f>
      </c>
    </row>
    <row r="268">
      <c r="A268" s="93"/>
      <c r="B268" s="93"/>
      <c r="C268" s="93"/>
      <c r="D268" s="94"/>
      <c r="E268" s="94"/>
      <c r="F268" s="94"/>
      <c r="G268" s="93"/>
      <c r="H268" s="74" t="str">
        <f>IF(OR(A268="",C268=""),"",IF(X268&lt;&gt;"VALID","",IF(OR(N268="Unknown",N268="Not applicable",N268="Excluded with rationale",N268="Invalid"),"",IF(OR(F268=E268,D268&lt;E268,D268&gt;F268),"",IF(G268="Higher is better",(D268-E268)/(F268-E268)*100,IF(G268="Lower is better",(F268-D268)/(F268-E268)*100,""))))))</f>
      </c>
      <c r="I268" s="94"/>
      <c r="J268" s="74" t="str">
        <f>IF(OR(A268="",C268=""),"",IF(X268&lt;&gt;"VALID","",IF(OR(H268="",I268=""),"",H268*I268/100)))</f>
      </c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85" t="str">
        <f>IF(AND(A268="",C268=""),"",IF(AND(OR(G268="Higher is better",G268="Lower is better"),OR(K268="Observed",K268="Inferred",K268="Unresolved"),OR(N268="Complete",N268="Unknown",N268="Not applicable",N268="Excluded with rationale",N268="Invalid"),OR(P268="None",P268="Veto",P268="Floor",P268="Cap"),OR(R268="Yes",R268="No",R268="Not applicable"),OR(S268="None",S268="Open",S268="Resolved"),IF(N268="Complete",AND(ISNUMBER(D268),ISNUMBER(E268),ISNUMBER(F268),F268&gt;E268),TRUE)),"VALID","INVALID_CONTROLLED_INPUT"))</f>
      </c>
      <c r="Y268" s="85" t="str">
        <f>IF(AND(A268="",C268=""),"",IF(X268&lt;&gt;"VALID","Invalid input",IF(P268="None","Not applicable",IF(R268="No","Failed",IF(R268="Yes","Passed","Not tested")))))</f>
      </c>
    </row>
    <row r="269">
      <c r="A269" s="93"/>
      <c r="B269" s="93"/>
      <c r="C269" s="93"/>
      <c r="D269" s="94"/>
      <c r="E269" s="94"/>
      <c r="F269" s="94"/>
      <c r="G269" s="93"/>
      <c r="H269" s="74" t="str">
        <f>IF(OR(A269="",C269=""),"",IF(X269&lt;&gt;"VALID","",IF(OR(N269="Unknown",N269="Not applicable",N269="Excluded with rationale",N269="Invalid"),"",IF(OR(F269=E269,D269&lt;E269,D269&gt;F269),"",IF(G269="Higher is better",(D269-E269)/(F269-E269)*100,IF(G269="Lower is better",(F269-D269)/(F269-E269)*100,""))))))</f>
      </c>
      <c r="I269" s="94"/>
      <c r="J269" s="74" t="str">
        <f>IF(OR(A269="",C269=""),"",IF(X269&lt;&gt;"VALID","",IF(OR(H269="",I269=""),"",H269*I269/100)))</f>
      </c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85" t="str">
        <f>IF(AND(A269="",C269=""),"",IF(AND(OR(G269="Higher is better",G269="Lower is better"),OR(K269="Observed",K269="Inferred",K269="Unresolved"),OR(N269="Complete",N269="Unknown",N269="Not applicable",N269="Excluded with rationale",N269="Invalid"),OR(P269="None",P269="Veto",P269="Floor",P269="Cap"),OR(R269="Yes",R269="No",R269="Not applicable"),OR(S269="None",S269="Open",S269="Resolved"),IF(N269="Complete",AND(ISNUMBER(D269),ISNUMBER(E269),ISNUMBER(F269),F269&gt;E269),TRUE)),"VALID","INVALID_CONTROLLED_INPUT"))</f>
      </c>
      <c r="Y269" s="85" t="str">
        <f>IF(AND(A269="",C269=""),"",IF(X269&lt;&gt;"VALID","Invalid input",IF(P269="None","Not applicable",IF(R269="No","Failed",IF(R269="Yes","Passed","Not tested")))))</f>
      </c>
    </row>
    <row r="270">
      <c r="A270" s="93"/>
      <c r="B270" s="93"/>
      <c r="C270" s="93"/>
      <c r="D270" s="94"/>
      <c r="E270" s="94"/>
      <c r="F270" s="94"/>
      <c r="G270" s="93"/>
      <c r="H270" s="74" t="str">
        <f>IF(OR(A270="",C270=""),"",IF(X270&lt;&gt;"VALID","",IF(OR(N270="Unknown",N270="Not applicable",N270="Excluded with rationale",N270="Invalid"),"",IF(OR(F270=E270,D270&lt;E270,D270&gt;F270),"",IF(G270="Higher is better",(D270-E270)/(F270-E270)*100,IF(G270="Lower is better",(F270-D270)/(F270-E270)*100,""))))))</f>
      </c>
      <c r="I270" s="94"/>
      <c r="J270" s="74" t="str">
        <f>IF(OR(A270="",C270=""),"",IF(X270&lt;&gt;"VALID","",IF(OR(H270="",I270=""),"",H270*I270/100)))</f>
      </c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85" t="str">
        <f>IF(AND(A270="",C270=""),"",IF(AND(OR(G270="Higher is better",G270="Lower is better"),OR(K270="Observed",K270="Inferred",K270="Unresolved"),OR(N270="Complete",N270="Unknown",N270="Not applicable",N270="Excluded with rationale",N270="Invalid"),OR(P270="None",P270="Veto",P270="Floor",P270="Cap"),OR(R270="Yes",R270="No",R270="Not applicable"),OR(S270="None",S270="Open",S270="Resolved"),IF(N270="Complete",AND(ISNUMBER(D270),ISNUMBER(E270),ISNUMBER(F270),F270&gt;E270),TRUE)),"VALID","INVALID_CONTROLLED_INPUT"))</f>
      </c>
      <c r="Y270" s="85" t="str">
        <f>IF(AND(A270="",C270=""),"",IF(X270&lt;&gt;"VALID","Invalid input",IF(P270="None","Not applicable",IF(R270="No","Failed",IF(R270="Yes","Passed","Not tested")))))</f>
      </c>
    </row>
    <row r="271">
      <c r="A271" s="93"/>
      <c r="B271" s="93"/>
      <c r="C271" s="93"/>
      <c r="D271" s="94"/>
      <c r="E271" s="94"/>
      <c r="F271" s="94"/>
      <c r="G271" s="93"/>
      <c r="H271" s="74" t="str">
        <f>IF(OR(A271="",C271=""),"",IF(X271&lt;&gt;"VALID","",IF(OR(N271="Unknown",N271="Not applicable",N271="Excluded with rationale",N271="Invalid"),"",IF(OR(F271=E271,D271&lt;E271,D271&gt;F271),"",IF(G271="Higher is better",(D271-E271)/(F271-E271)*100,IF(G271="Lower is better",(F271-D271)/(F271-E271)*100,""))))))</f>
      </c>
      <c r="I271" s="94"/>
      <c r="J271" s="74" t="str">
        <f>IF(OR(A271="",C271=""),"",IF(X271&lt;&gt;"VALID","",IF(OR(H271="",I271=""),"",H271*I271/100)))</f>
      </c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85" t="str">
        <f>IF(AND(A271="",C271=""),"",IF(AND(OR(G271="Higher is better",G271="Lower is better"),OR(K271="Observed",K271="Inferred",K271="Unresolved"),OR(N271="Complete",N271="Unknown",N271="Not applicable",N271="Excluded with rationale",N271="Invalid"),OR(P271="None",P271="Veto",P271="Floor",P271="Cap"),OR(R271="Yes",R271="No",R271="Not applicable"),OR(S271="None",S271="Open",S271="Resolved"),IF(N271="Complete",AND(ISNUMBER(D271),ISNUMBER(E271),ISNUMBER(F271),F271&gt;E271),TRUE)),"VALID","INVALID_CONTROLLED_INPUT"))</f>
      </c>
      <c r="Y271" s="85" t="str">
        <f>IF(AND(A271="",C271=""),"",IF(X271&lt;&gt;"VALID","Invalid input",IF(P271="None","Not applicable",IF(R271="No","Failed",IF(R271="Yes","Passed","Not tested")))))</f>
      </c>
    </row>
    <row r="272">
      <c r="A272" s="93"/>
      <c r="B272" s="93"/>
      <c r="C272" s="93"/>
      <c r="D272" s="94"/>
      <c r="E272" s="94"/>
      <c r="F272" s="94"/>
      <c r="G272" s="93"/>
      <c r="H272" s="74" t="str">
        <f>IF(OR(A272="",C272=""),"",IF(X272&lt;&gt;"VALID","",IF(OR(N272="Unknown",N272="Not applicable",N272="Excluded with rationale",N272="Invalid"),"",IF(OR(F272=E272,D272&lt;E272,D272&gt;F272),"",IF(G272="Higher is better",(D272-E272)/(F272-E272)*100,IF(G272="Lower is better",(F272-D272)/(F272-E272)*100,""))))))</f>
      </c>
      <c r="I272" s="94"/>
      <c r="J272" s="74" t="str">
        <f>IF(OR(A272="",C272=""),"",IF(X272&lt;&gt;"VALID","",IF(OR(H272="",I272=""),"",H272*I272/100)))</f>
      </c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85" t="str">
        <f>IF(AND(A272="",C272=""),"",IF(AND(OR(G272="Higher is better",G272="Lower is better"),OR(K272="Observed",K272="Inferred",K272="Unresolved"),OR(N272="Complete",N272="Unknown",N272="Not applicable",N272="Excluded with rationale",N272="Invalid"),OR(P272="None",P272="Veto",P272="Floor",P272="Cap"),OR(R272="Yes",R272="No",R272="Not applicable"),OR(S272="None",S272="Open",S272="Resolved"),IF(N272="Complete",AND(ISNUMBER(D272),ISNUMBER(E272),ISNUMBER(F272),F272&gt;E272),TRUE)),"VALID","INVALID_CONTROLLED_INPUT"))</f>
      </c>
      <c r="Y272" s="85" t="str">
        <f>IF(AND(A272="",C272=""),"",IF(X272&lt;&gt;"VALID","Invalid input",IF(P272="None","Not applicable",IF(R272="No","Failed",IF(R272="Yes","Passed","Not tested")))))</f>
      </c>
    </row>
    <row r="273">
      <c r="A273" s="93"/>
      <c r="B273" s="93"/>
      <c r="C273" s="93"/>
      <c r="D273" s="94"/>
      <c r="E273" s="94"/>
      <c r="F273" s="94"/>
      <c r="G273" s="93"/>
      <c r="H273" s="74" t="str">
        <f>IF(OR(A273="",C273=""),"",IF(X273&lt;&gt;"VALID","",IF(OR(N273="Unknown",N273="Not applicable",N273="Excluded with rationale",N273="Invalid"),"",IF(OR(F273=E273,D273&lt;E273,D273&gt;F273),"",IF(G273="Higher is better",(D273-E273)/(F273-E273)*100,IF(G273="Lower is better",(F273-D273)/(F273-E273)*100,""))))))</f>
      </c>
      <c r="I273" s="94"/>
      <c r="J273" s="74" t="str">
        <f>IF(OR(A273="",C273=""),"",IF(X273&lt;&gt;"VALID","",IF(OR(H273="",I273=""),"",H273*I273/100)))</f>
      </c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85" t="str">
        <f>IF(AND(A273="",C273=""),"",IF(AND(OR(G273="Higher is better",G273="Lower is better"),OR(K273="Observed",K273="Inferred",K273="Unresolved"),OR(N273="Complete",N273="Unknown",N273="Not applicable",N273="Excluded with rationale",N273="Invalid"),OR(P273="None",P273="Veto",P273="Floor",P273="Cap"),OR(R273="Yes",R273="No",R273="Not applicable"),OR(S273="None",S273="Open",S273="Resolved"),IF(N273="Complete",AND(ISNUMBER(D273),ISNUMBER(E273),ISNUMBER(F273),F273&gt;E273),TRUE)),"VALID","INVALID_CONTROLLED_INPUT"))</f>
      </c>
      <c r="Y273" s="85" t="str">
        <f>IF(AND(A273="",C273=""),"",IF(X273&lt;&gt;"VALID","Invalid input",IF(P273="None","Not applicable",IF(R273="No","Failed",IF(R273="Yes","Passed","Not tested")))))</f>
      </c>
    </row>
    <row r="274">
      <c r="A274" s="93"/>
      <c r="B274" s="93"/>
      <c r="C274" s="93"/>
      <c r="D274" s="94"/>
      <c r="E274" s="94"/>
      <c r="F274" s="94"/>
      <c r="G274" s="93"/>
      <c r="H274" s="74" t="str">
        <f>IF(OR(A274="",C274=""),"",IF(X274&lt;&gt;"VALID","",IF(OR(N274="Unknown",N274="Not applicable",N274="Excluded with rationale",N274="Invalid"),"",IF(OR(F274=E274,D274&lt;E274,D274&gt;F274),"",IF(G274="Higher is better",(D274-E274)/(F274-E274)*100,IF(G274="Lower is better",(F274-D274)/(F274-E274)*100,""))))))</f>
      </c>
      <c r="I274" s="94"/>
      <c r="J274" s="74" t="str">
        <f>IF(OR(A274="",C274=""),"",IF(X274&lt;&gt;"VALID","",IF(OR(H274="",I274=""),"",H274*I274/100)))</f>
      </c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85" t="str">
        <f>IF(AND(A274="",C274=""),"",IF(AND(OR(G274="Higher is better",G274="Lower is better"),OR(K274="Observed",K274="Inferred",K274="Unresolved"),OR(N274="Complete",N274="Unknown",N274="Not applicable",N274="Excluded with rationale",N274="Invalid"),OR(P274="None",P274="Veto",P274="Floor",P274="Cap"),OR(R274="Yes",R274="No",R274="Not applicable"),OR(S274="None",S274="Open",S274="Resolved"),IF(N274="Complete",AND(ISNUMBER(D274),ISNUMBER(E274),ISNUMBER(F274),F274&gt;E274),TRUE)),"VALID","INVALID_CONTROLLED_INPUT"))</f>
      </c>
      <c r="Y274" s="85" t="str">
        <f>IF(AND(A274="",C274=""),"",IF(X274&lt;&gt;"VALID","Invalid input",IF(P274="None","Not applicable",IF(R274="No","Failed",IF(R274="Yes","Passed","Not tested")))))</f>
      </c>
    </row>
    <row r="275">
      <c r="A275" s="93"/>
      <c r="B275" s="93"/>
      <c r="C275" s="93"/>
      <c r="D275" s="94"/>
      <c r="E275" s="94"/>
      <c r="F275" s="94"/>
      <c r="G275" s="93"/>
      <c r="H275" s="74" t="str">
        <f>IF(OR(A275="",C275=""),"",IF(X275&lt;&gt;"VALID","",IF(OR(N275="Unknown",N275="Not applicable",N275="Excluded with rationale",N275="Invalid"),"",IF(OR(F275=E275,D275&lt;E275,D275&gt;F275),"",IF(G275="Higher is better",(D275-E275)/(F275-E275)*100,IF(G275="Lower is better",(F275-D275)/(F275-E275)*100,""))))))</f>
      </c>
      <c r="I275" s="94"/>
      <c r="J275" s="74" t="str">
        <f>IF(OR(A275="",C275=""),"",IF(X275&lt;&gt;"VALID","",IF(OR(H275="",I275=""),"",H275*I275/100)))</f>
      </c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85" t="str">
        <f>IF(AND(A275="",C275=""),"",IF(AND(OR(G275="Higher is better",G275="Lower is better"),OR(K275="Observed",K275="Inferred",K275="Unresolved"),OR(N275="Complete",N275="Unknown",N275="Not applicable",N275="Excluded with rationale",N275="Invalid"),OR(P275="None",P275="Veto",P275="Floor",P275="Cap"),OR(R275="Yes",R275="No",R275="Not applicable"),OR(S275="None",S275="Open",S275="Resolved"),IF(N275="Complete",AND(ISNUMBER(D275),ISNUMBER(E275),ISNUMBER(F275),F275&gt;E275),TRUE)),"VALID","INVALID_CONTROLLED_INPUT"))</f>
      </c>
      <c r="Y275" s="85" t="str">
        <f>IF(AND(A275="",C275=""),"",IF(X275&lt;&gt;"VALID","Invalid input",IF(P275="None","Not applicable",IF(R275="No","Failed",IF(R275="Yes","Passed","Not tested")))))</f>
      </c>
    </row>
    <row r="276">
      <c r="A276" s="93"/>
      <c r="B276" s="93"/>
      <c r="C276" s="93"/>
      <c r="D276" s="94"/>
      <c r="E276" s="94"/>
      <c r="F276" s="94"/>
      <c r="G276" s="93"/>
      <c r="H276" s="74" t="str">
        <f>IF(OR(A276="",C276=""),"",IF(X276&lt;&gt;"VALID","",IF(OR(N276="Unknown",N276="Not applicable",N276="Excluded with rationale",N276="Invalid"),"",IF(OR(F276=E276,D276&lt;E276,D276&gt;F276),"",IF(G276="Higher is better",(D276-E276)/(F276-E276)*100,IF(G276="Lower is better",(F276-D276)/(F276-E276)*100,""))))))</f>
      </c>
      <c r="I276" s="94"/>
      <c r="J276" s="74" t="str">
        <f>IF(OR(A276="",C276=""),"",IF(X276&lt;&gt;"VALID","",IF(OR(H276="",I276=""),"",H276*I276/100)))</f>
      </c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85" t="str">
        <f>IF(AND(A276="",C276=""),"",IF(AND(OR(G276="Higher is better",G276="Lower is better"),OR(K276="Observed",K276="Inferred",K276="Unresolved"),OR(N276="Complete",N276="Unknown",N276="Not applicable",N276="Excluded with rationale",N276="Invalid"),OR(P276="None",P276="Veto",P276="Floor",P276="Cap"),OR(R276="Yes",R276="No",R276="Not applicable"),OR(S276="None",S276="Open",S276="Resolved"),IF(N276="Complete",AND(ISNUMBER(D276),ISNUMBER(E276),ISNUMBER(F276),F276&gt;E276),TRUE)),"VALID","INVALID_CONTROLLED_INPUT"))</f>
      </c>
      <c r="Y276" s="85" t="str">
        <f>IF(AND(A276="",C276=""),"",IF(X276&lt;&gt;"VALID","Invalid input",IF(P276="None","Not applicable",IF(R276="No","Failed",IF(R276="Yes","Passed","Not tested")))))</f>
      </c>
    </row>
    <row r="277">
      <c r="A277" s="93"/>
      <c r="B277" s="93"/>
      <c r="C277" s="93"/>
      <c r="D277" s="94"/>
      <c r="E277" s="94"/>
      <c r="F277" s="94"/>
      <c r="G277" s="93"/>
      <c r="H277" s="74" t="str">
        <f>IF(OR(A277="",C277=""),"",IF(X277&lt;&gt;"VALID","",IF(OR(N277="Unknown",N277="Not applicable",N277="Excluded with rationale",N277="Invalid"),"",IF(OR(F277=E277,D277&lt;E277,D277&gt;F277),"",IF(G277="Higher is better",(D277-E277)/(F277-E277)*100,IF(G277="Lower is better",(F277-D277)/(F277-E277)*100,""))))))</f>
      </c>
      <c r="I277" s="94"/>
      <c r="J277" s="74" t="str">
        <f>IF(OR(A277="",C277=""),"",IF(X277&lt;&gt;"VALID","",IF(OR(H277="",I277=""),"",H277*I277/100)))</f>
      </c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85" t="str">
        <f>IF(AND(A277="",C277=""),"",IF(AND(OR(G277="Higher is better",G277="Lower is better"),OR(K277="Observed",K277="Inferred",K277="Unresolved"),OR(N277="Complete",N277="Unknown",N277="Not applicable",N277="Excluded with rationale",N277="Invalid"),OR(P277="None",P277="Veto",P277="Floor",P277="Cap"),OR(R277="Yes",R277="No",R277="Not applicable"),OR(S277="None",S277="Open",S277="Resolved"),IF(N277="Complete",AND(ISNUMBER(D277),ISNUMBER(E277),ISNUMBER(F277),F277&gt;E277),TRUE)),"VALID","INVALID_CONTROLLED_INPUT"))</f>
      </c>
      <c r="Y277" s="85" t="str">
        <f>IF(AND(A277="",C277=""),"",IF(X277&lt;&gt;"VALID","Invalid input",IF(P277="None","Not applicable",IF(R277="No","Failed",IF(R277="Yes","Passed","Not tested")))))</f>
      </c>
    </row>
    <row r="278">
      <c r="A278" s="93"/>
      <c r="B278" s="93"/>
      <c r="C278" s="93"/>
      <c r="D278" s="94"/>
      <c r="E278" s="94"/>
      <c r="F278" s="94"/>
      <c r="G278" s="93"/>
      <c r="H278" s="74" t="str">
        <f>IF(OR(A278="",C278=""),"",IF(X278&lt;&gt;"VALID","",IF(OR(N278="Unknown",N278="Not applicable",N278="Excluded with rationale",N278="Invalid"),"",IF(OR(F278=E278,D278&lt;E278,D278&gt;F278),"",IF(G278="Higher is better",(D278-E278)/(F278-E278)*100,IF(G278="Lower is better",(F278-D278)/(F278-E278)*100,""))))))</f>
      </c>
      <c r="I278" s="94"/>
      <c r="J278" s="74" t="str">
        <f>IF(OR(A278="",C278=""),"",IF(X278&lt;&gt;"VALID","",IF(OR(H278="",I278=""),"",H278*I278/100)))</f>
      </c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85" t="str">
        <f>IF(AND(A278="",C278=""),"",IF(AND(OR(G278="Higher is better",G278="Lower is better"),OR(K278="Observed",K278="Inferred",K278="Unresolved"),OR(N278="Complete",N278="Unknown",N278="Not applicable",N278="Excluded with rationale",N278="Invalid"),OR(P278="None",P278="Veto",P278="Floor",P278="Cap"),OR(R278="Yes",R278="No",R278="Not applicable"),OR(S278="None",S278="Open",S278="Resolved"),IF(N278="Complete",AND(ISNUMBER(D278),ISNUMBER(E278),ISNUMBER(F278),F278&gt;E278),TRUE)),"VALID","INVALID_CONTROLLED_INPUT"))</f>
      </c>
      <c r="Y278" s="85" t="str">
        <f>IF(AND(A278="",C278=""),"",IF(X278&lt;&gt;"VALID","Invalid input",IF(P278="None","Not applicable",IF(R278="No","Failed",IF(R278="Yes","Passed","Not tested")))))</f>
      </c>
    </row>
    <row r="279">
      <c r="A279" s="93"/>
      <c r="B279" s="93"/>
      <c r="C279" s="93"/>
      <c r="D279" s="94"/>
      <c r="E279" s="94"/>
      <c r="F279" s="94"/>
      <c r="G279" s="93"/>
      <c r="H279" s="74" t="str">
        <f>IF(OR(A279="",C279=""),"",IF(X279&lt;&gt;"VALID","",IF(OR(N279="Unknown",N279="Not applicable",N279="Excluded with rationale",N279="Invalid"),"",IF(OR(F279=E279,D279&lt;E279,D279&gt;F279),"",IF(G279="Higher is better",(D279-E279)/(F279-E279)*100,IF(G279="Lower is better",(F279-D279)/(F279-E279)*100,""))))))</f>
      </c>
      <c r="I279" s="94"/>
      <c r="J279" s="74" t="str">
        <f>IF(OR(A279="",C279=""),"",IF(X279&lt;&gt;"VALID","",IF(OR(H279="",I279=""),"",H279*I279/100)))</f>
      </c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85" t="str">
        <f>IF(AND(A279="",C279=""),"",IF(AND(OR(G279="Higher is better",G279="Lower is better"),OR(K279="Observed",K279="Inferred",K279="Unresolved"),OR(N279="Complete",N279="Unknown",N279="Not applicable",N279="Excluded with rationale",N279="Invalid"),OR(P279="None",P279="Veto",P279="Floor",P279="Cap"),OR(R279="Yes",R279="No",R279="Not applicable"),OR(S279="None",S279="Open",S279="Resolved"),IF(N279="Complete",AND(ISNUMBER(D279),ISNUMBER(E279),ISNUMBER(F279),F279&gt;E279),TRUE)),"VALID","INVALID_CONTROLLED_INPUT"))</f>
      </c>
      <c r="Y279" s="85" t="str">
        <f>IF(AND(A279="",C279=""),"",IF(X279&lt;&gt;"VALID","Invalid input",IF(P279="None","Not applicable",IF(R279="No","Failed",IF(R279="Yes","Passed","Not tested")))))</f>
      </c>
    </row>
    <row r="280">
      <c r="A280" s="93"/>
      <c r="B280" s="93"/>
      <c r="C280" s="93"/>
      <c r="D280" s="94"/>
      <c r="E280" s="94"/>
      <c r="F280" s="94"/>
      <c r="G280" s="93"/>
      <c r="H280" s="74" t="str">
        <f>IF(OR(A280="",C280=""),"",IF(X280&lt;&gt;"VALID","",IF(OR(N280="Unknown",N280="Not applicable",N280="Excluded with rationale",N280="Invalid"),"",IF(OR(F280=E280,D280&lt;E280,D280&gt;F280),"",IF(G280="Higher is better",(D280-E280)/(F280-E280)*100,IF(G280="Lower is better",(F280-D280)/(F280-E280)*100,""))))))</f>
      </c>
      <c r="I280" s="94"/>
      <c r="J280" s="74" t="str">
        <f>IF(OR(A280="",C280=""),"",IF(X280&lt;&gt;"VALID","",IF(OR(H280="",I280=""),"",H280*I280/100)))</f>
      </c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85" t="str">
        <f>IF(AND(A280="",C280=""),"",IF(AND(OR(G280="Higher is better",G280="Lower is better"),OR(K280="Observed",K280="Inferred",K280="Unresolved"),OR(N280="Complete",N280="Unknown",N280="Not applicable",N280="Excluded with rationale",N280="Invalid"),OR(P280="None",P280="Veto",P280="Floor",P280="Cap"),OR(R280="Yes",R280="No",R280="Not applicable"),OR(S280="None",S280="Open",S280="Resolved"),IF(N280="Complete",AND(ISNUMBER(D280),ISNUMBER(E280),ISNUMBER(F280),F280&gt;E280),TRUE)),"VALID","INVALID_CONTROLLED_INPUT"))</f>
      </c>
      <c r="Y280" s="85" t="str">
        <f>IF(AND(A280="",C280=""),"",IF(X280&lt;&gt;"VALID","Invalid input",IF(P280="None","Not applicable",IF(R280="No","Failed",IF(R280="Yes","Passed","Not tested")))))</f>
      </c>
    </row>
    <row r="281">
      <c r="A281" s="93"/>
      <c r="B281" s="93"/>
      <c r="C281" s="93"/>
      <c r="D281" s="94"/>
      <c r="E281" s="94"/>
      <c r="F281" s="94"/>
      <c r="G281" s="93"/>
      <c r="H281" s="74" t="str">
        <f>IF(OR(A281="",C281=""),"",IF(X281&lt;&gt;"VALID","",IF(OR(N281="Unknown",N281="Not applicable",N281="Excluded with rationale",N281="Invalid"),"",IF(OR(F281=E281,D281&lt;E281,D281&gt;F281),"",IF(G281="Higher is better",(D281-E281)/(F281-E281)*100,IF(G281="Lower is better",(F281-D281)/(F281-E281)*100,""))))))</f>
      </c>
      <c r="I281" s="94"/>
      <c r="J281" s="74" t="str">
        <f>IF(OR(A281="",C281=""),"",IF(X281&lt;&gt;"VALID","",IF(OR(H281="",I281=""),"",H281*I281/100)))</f>
      </c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85" t="str">
        <f>IF(AND(A281="",C281=""),"",IF(AND(OR(G281="Higher is better",G281="Lower is better"),OR(K281="Observed",K281="Inferred",K281="Unresolved"),OR(N281="Complete",N281="Unknown",N281="Not applicable",N281="Excluded with rationale",N281="Invalid"),OR(P281="None",P281="Veto",P281="Floor",P281="Cap"),OR(R281="Yes",R281="No",R281="Not applicable"),OR(S281="None",S281="Open",S281="Resolved"),IF(N281="Complete",AND(ISNUMBER(D281),ISNUMBER(E281),ISNUMBER(F281),F281&gt;E281),TRUE)),"VALID","INVALID_CONTROLLED_INPUT"))</f>
      </c>
      <c r="Y281" s="85" t="str">
        <f>IF(AND(A281="",C281=""),"",IF(X281&lt;&gt;"VALID","Invalid input",IF(P281="None","Not applicable",IF(R281="No","Failed",IF(R281="Yes","Passed","Not tested")))))</f>
      </c>
    </row>
    <row r="282">
      <c r="A282" s="93"/>
      <c r="B282" s="93"/>
      <c r="C282" s="93"/>
      <c r="D282" s="94"/>
      <c r="E282" s="94"/>
      <c r="F282" s="94"/>
      <c r="G282" s="93"/>
      <c r="H282" s="74" t="str">
        <f>IF(OR(A282="",C282=""),"",IF(X282&lt;&gt;"VALID","",IF(OR(N282="Unknown",N282="Not applicable",N282="Excluded with rationale",N282="Invalid"),"",IF(OR(F282=E282,D282&lt;E282,D282&gt;F282),"",IF(G282="Higher is better",(D282-E282)/(F282-E282)*100,IF(G282="Lower is better",(F282-D282)/(F282-E282)*100,""))))))</f>
      </c>
      <c r="I282" s="94"/>
      <c r="J282" s="74" t="str">
        <f>IF(OR(A282="",C282=""),"",IF(X282&lt;&gt;"VALID","",IF(OR(H282="",I282=""),"",H282*I282/100)))</f>
      </c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85" t="str">
        <f>IF(AND(A282="",C282=""),"",IF(AND(OR(G282="Higher is better",G282="Lower is better"),OR(K282="Observed",K282="Inferred",K282="Unresolved"),OR(N282="Complete",N282="Unknown",N282="Not applicable",N282="Excluded with rationale",N282="Invalid"),OR(P282="None",P282="Veto",P282="Floor",P282="Cap"),OR(R282="Yes",R282="No",R282="Not applicable"),OR(S282="None",S282="Open",S282="Resolved"),IF(N282="Complete",AND(ISNUMBER(D282),ISNUMBER(E282),ISNUMBER(F282),F282&gt;E282),TRUE)),"VALID","INVALID_CONTROLLED_INPUT"))</f>
      </c>
      <c r="Y282" s="85" t="str">
        <f>IF(AND(A282="",C282=""),"",IF(X282&lt;&gt;"VALID","Invalid input",IF(P282="None","Not applicable",IF(R282="No","Failed",IF(R282="Yes","Passed","Not tested")))))</f>
      </c>
    </row>
    <row r="283">
      <c r="A283" s="93"/>
      <c r="B283" s="93"/>
      <c r="C283" s="93"/>
      <c r="D283" s="94"/>
      <c r="E283" s="94"/>
      <c r="F283" s="94"/>
      <c r="G283" s="93"/>
      <c r="H283" s="74" t="str">
        <f>IF(OR(A283="",C283=""),"",IF(X283&lt;&gt;"VALID","",IF(OR(N283="Unknown",N283="Not applicable",N283="Excluded with rationale",N283="Invalid"),"",IF(OR(F283=E283,D283&lt;E283,D283&gt;F283),"",IF(G283="Higher is better",(D283-E283)/(F283-E283)*100,IF(G283="Lower is better",(F283-D283)/(F283-E283)*100,""))))))</f>
      </c>
      <c r="I283" s="94"/>
      <c r="J283" s="74" t="str">
        <f>IF(OR(A283="",C283=""),"",IF(X283&lt;&gt;"VALID","",IF(OR(H283="",I283=""),"",H283*I283/100)))</f>
      </c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85" t="str">
        <f>IF(AND(A283="",C283=""),"",IF(AND(OR(G283="Higher is better",G283="Lower is better"),OR(K283="Observed",K283="Inferred",K283="Unresolved"),OR(N283="Complete",N283="Unknown",N283="Not applicable",N283="Excluded with rationale",N283="Invalid"),OR(P283="None",P283="Veto",P283="Floor",P283="Cap"),OR(R283="Yes",R283="No",R283="Not applicable"),OR(S283="None",S283="Open",S283="Resolved"),IF(N283="Complete",AND(ISNUMBER(D283),ISNUMBER(E283),ISNUMBER(F283),F283&gt;E283),TRUE)),"VALID","INVALID_CONTROLLED_INPUT"))</f>
      </c>
      <c r="Y283" s="85" t="str">
        <f>IF(AND(A283="",C283=""),"",IF(X283&lt;&gt;"VALID","Invalid input",IF(P283="None","Not applicable",IF(R283="No","Failed",IF(R283="Yes","Passed","Not tested")))))</f>
      </c>
    </row>
    <row r="284">
      <c r="A284" s="93"/>
      <c r="B284" s="93"/>
      <c r="C284" s="93"/>
      <c r="D284" s="94"/>
      <c r="E284" s="94"/>
      <c r="F284" s="94"/>
      <c r="G284" s="93"/>
      <c r="H284" s="74" t="str">
        <f>IF(OR(A284="",C284=""),"",IF(X284&lt;&gt;"VALID","",IF(OR(N284="Unknown",N284="Not applicable",N284="Excluded with rationale",N284="Invalid"),"",IF(OR(F284=E284,D284&lt;E284,D284&gt;F284),"",IF(G284="Higher is better",(D284-E284)/(F284-E284)*100,IF(G284="Lower is better",(F284-D284)/(F284-E284)*100,""))))))</f>
      </c>
      <c r="I284" s="94"/>
      <c r="J284" s="74" t="str">
        <f>IF(OR(A284="",C284=""),"",IF(X284&lt;&gt;"VALID","",IF(OR(H284="",I284=""),"",H284*I284/100)))</f>
      </c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85" t="str">
        <f>IF(AND(A284="",C284=""),"",IF(AND(OR(G284="Higher is better",G284="Lower is better"),OR(K284="Observed",K284="Inferred",K284="Unresolved"),OR(N284="Complete",N284="Unknown",N284="Not applicable",N284="Excluded with rationale",N284="Invalid"),OR(P284="None",P284="Veto",P284="Floor",P284="Cap"),OR(R284="Yes",R284="No",R284="Not applicable"),OR(S284="None",S284="Open",S284="Resolved"),IF(N284="Complete",AND(ISNUMBER(D284),ISNUMBER(E284),ISNUMBER(F284),F284&gt;E284),TRUE)),"VALID","INVALID_CONTROLLED_INPUT"))</f>
      </c>
      <c r="Y284" s="85" t="str">
        <f>IF(AND(A284="",C284=""),"",IF(X284&lt;&gt;"VALID","Invalid input",IF(P284="None","Not applicable",IF(R284="No","Failed",IF(R284="Yes","Passed","Not tested")))))</f>
      </c>
    </row>
    <row r="285">
      <c r="A285" s="93"/>
      <c r="B285" s="93"/>
      <c r="C285" s="93"/>
      <c r="D285" s="94"/>
      <c r="E285" s="94"/>
      <c r="F285" s="94"/>
      <c r="G285" s="93"/>
      <c r="H285" s="74" t="str">
        <f>IF(OR(A285="",C285=""),"",IF(X285&lt;&gt;"VALID","",IF(OR(N285="Unknown",N285="Not applicable",N285="Excluded with rationale",N285="Invalid"),"",IF(OR(F285=E285,D285&lt;E285,D285&gt;F285),"",IF(G285="Higher is better",(D285-E285)/(F285-E285)*100,IF(G285="Lower is better",(F285-D285)/(F285-E285)*100,""))))))</f>
      </c>
      <c r="I285" s="94"/>
      <c r="J285" s="74" t="str">
        <f>IF(OR(A285="",C285=""),"",IF(X285&lt;&gt;"VALID","",IF(OR(H285="",I285=""),"",H285*I285/100)))</f>
      </c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85" t="str">
        <f>IF(AND(A285="",C285=""),"",IF(AND(OR(G285="Higher is better",G285="Lower is better"),OR(K285="Observed",K285="Inferred",K285="Unresolved"),OR(N285="Complete",N285="Unknown",N285="Not applicable",N285="Excluded with rationale",N285="Invalid"),OR(P285="None",P285="Veto",P285="Floor",P285="Cap"),OR(R285="Yes",R285="No",R285="Not applicable"),OR(S285="None",S285="Open",S285="Resolved"),IF(N285="Complete",AND(ISNUMBER(D285),ISNUMBER(E285),ISNUMBER(F285),F285&gt;E285),TRUE)),"VALID","INVALID_CONTROLLED_INPUT"))</f>
      </c>
      <c r="Y285" s="85" t="str">
        <f>IF(AND(A285="",C285=""),"",IF(X285&lt;&gt;"VALID","Invalid input",IF(P285="None","Not applicable",IF(R285="No","Failed",IF(R285="Yes","Passed","Not tested")))))</f>
      </c>
    </row>
    <row r="286">
      <c r="A286" s="93"/>
      <c r="B286" s="93"/>
      <c r="C286" s="93"/>
      <c r="D286" s="94"/>
      <c r="E286" s="94"/>
      <c r="F286" s="94"/>
      <c r="G286" s="93"/>
      <c r="H286" s="74" t="str">
        <f>IF(OR(A286="",C286=""),"",IF(X286&lt;&gt;"VALID","",IF(OR(N286="Unknown",N286="Not applicable",N286="Excluded with rationale",N286="Invalid"),"",IF(OR(F286=E286,D286&lt;E286,D286&gt;F286),"",IF(G286="Higher is better",(D286-E286)/(F286-E286)*100,IF(G286="Lower is better",(F286-D286)/(F286-E286)*100,""))))))</f>
      </c>
      <c r="I286" s="94"/>
      <c r="J286" s="74" t="str">
        <f>IF(OR(A286="",C286=""),"",IF(X286&lt;&gt;"VALID","",IF(OR(H286="",I286=""),"",H286*I286/100)))</f>
      </c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85" t="str">
        <f>IF(AND(A286="",C286=""),"",IF(AND(OR(G286="Higher is better",G286="Lower is better"),OR(K286="Observed",K286="Inferred",K286="Unresolved"),OR(N286="Complete",N286="Unknown",N286="Not applicable",N286="Excluded with rationale",N286="Invalid"),OR(P286="None",P286="Veto",P286="Floor",P286="Cap"),OR(R286="Yes",R286="No",R286="Not applicable"),OR(S286="None",S286="Open",S286="Resolved"),IF(N286="Complete",AND(ISNUMBER(D286),ISNUMBER(E286),ISNUMBER(F286),F286&gt;E286),TRUE)),"VALID","INVALID_CONTROLLED_INPUT"))</f>
      </c>
      <c r="Y286" s="85" t="str">
        <f>IF(AND(A286="",C286=""),"",IF(X286&lt;&gt;"VALID","Invalid input",IF(P286="None","Not applicable",IF(R286="No","Failed",IF(R286="Yes","Passed","Not tested")))))</f>
      </c>
    </row>
    <row r="287">
      <c r="A287" s="93"/>
      <c r="B287" s="93"/>
      <c r="C287" s="93"/>
      <c r="D287" s="94"/>
      <c r="E287" s="94"/>
      <c r="F287" s="94"/>
      <c r="G287" s="93"/>
      <c r="H287" s="74" t="str">
        <f>IF(OR(A287="",C287=""),"",IF(X287&lt;&gt;"VALID","",IF(OR(N287="Unknown",N287="Not applicable",N287="Excluded with rationale",N287="Invalid"),"",IF(OR(F287=E287,D287&lt;E287,D287&gt;F287),"",IF(G287="Higher is better",(D287-E287)/(F287-E287)*100,IF(G287="Lower is better",(F287-D287)/(F287-E287)*100,""))))))</f>
      </c>
      <c r="I287" s="94"/>
      <c r="J287" s="74" t="str">
        <f>IF(OR(A287="",C287=""),"",IF(X287&lt;&gt;"VALID","",IF(OR(H287="",I287=""),"",H287*I287/100)))</f>
      </c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85" t="str">
        <f>IF(AND(A287="",C287=""),"",IF(AND(OR(G287="Higher is better",G287="Lower is better"),OR(K287="Observed",K287="Inferred",K287="Unresolved"),OR(N287="Complete",N287="Unknown",N287="Not applicable",N287="Excluded with rationale",N287="Invalid"),OR(P287="None",P287="Veto",P287="Floor",P287="Cap"),OR(R287="Yes",R287="No",R287="Not applicable"),OR(S287="None",S287="Open",S287="Resolved"),IF(N287="Complete",AND(ISNUMBER(D287),ISNUMBER(E287),ISNUMBER(F287),F287&gt;E287),TRUE)),"VALID","INVALID_CONTROLLED_INPUT"))</f>
      </c>
      <c r="Y287" s="85" t="str">
        <f>IF(AND(A287="",C287=""),"",IF(X287&lt;&gt;"VALID","Invalid input",IF(P287="None","Not applicable",IF(R287="No","Failed",IF(R287="Yes","Passed","Not tested")))))</f>
      </c>
    </row>
    <row r="288">
      <c r="A288" s="93"/>
      <c r="B288" s="93"/>
      <c r="C288" s="93"/>
      <c r="D288" s="94"/>
      <c r="E288" s="94"/>
      <c r="F288" s="94"/>
      <c r="G288" s="93"/>
      <c r="H288" s="74" t="str">
        <f>IF(OR(A288="",C288=""),"",IF(X288&lt;&gt;"VALID","",IF(OR(N288="Unknown",N288="Not applicable",N288="Excluded with rationale",N288="Invalid"),"",IF(OR(F288=E288,D288&lt;E288,D288&gt;F288),"",IF(G288="Higher is better",(D288-E288)/(F288-E288)*100,IF(G288="Lower is better",(F288-D288)/(F288-E288)*100,""))))))</f>
      </c>
      <c r="I288" s="94"/>
      <c r="J288" s="74" t="str">
        <f>IF(OR(A288="",C288=""),"",IF(X288&lt;&gt;"VALID","",IF(OR(H288="",I288=""),"",H288*I288/100)))</f>
      </c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85" t="str">
        <f>IF(AND(A288="",C288=""),"",IF(AND(OR(G288="Higher is better",G288="Lower is better"),OR(K288="Observed",K288="Inferred",K288="Unresolved"),OR(N288="Complete",N288="Unknown",N288="Not applicable",N288="Excluded with rationale",N288="Invalid"),OR(P288="None",P288="Veto",P288="Floor",P288="Cap"),OR(R288="Yes",R288="No",R288="Not applicable"),OR(S288="None",S288="Open",S288="Resolved"),IF(N288="Complete",AND(ISNUMBER(D288),ISNUMBER(E288),ISNUMBER(F288),F288&gt;E288),TRUE)),"VALID","INVALID_CONTROLLED_INPUT"))</f>
      </c>
      <c r="Y288" s="85" t="str">
        <f>IF(AND(A288="",C288=""),"",IF(X288&lt;&gt;"VALID","Invalid input",IF(P288="None","Not applicable",IF(R288="No","Failed",IF(R288="Yes","Passed","Not tested")))))</f>
      </c>
    </row>
    <row r="289">
      <c r="A289" s="93"/>
      <c r="B289" s="93"/>
      <c r="C289" s="93"/>
      <c r="D289" s="94"/>
      <c r="E289" s="94"/>
      <c r="F289" s="94"/>
      <c r="G289" s="93"/>
      <c r="H289" s="74" t="str">
        <f>IF(OR(A289="",C289=""),"",IF(X289&lt;&gt;"VALID","",IF(OR(N289="Unknown",N289="Not applicable",N289="Excluded with rationale",N289="Invalid"),"",IF(OR(F289=E289,D289&lt;E289,D289&gt;F289),"",IF(G289="Higher is better",(D289-E289)/(F289-E289)*100,IF(G289="Lower is better",(F289-D289)/(F289-E289)*100,""))))))</f>
      </c>
      <c r="I289" s="94"/>
      <c r="J289" s="74" t="str">
        <f>IF(OR(A289="",C289=""),"",IF(X289&lt;&gt;"VALID","",IF(OR(H289="",I289=""),"",H289*I289/100)))</f>
      </c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85" t="str">
        <f>IF(AND(A289="",C289=""),"",IF(AND(OR(G289="Higher is better",G289="Lower is better"),OR(K289="Observed",K289="Inferred",K289="Unresolved"),OR(N289="Complete",N289="Unknown",N289="Not applicable",N289="Excluded with rationale",N289="Invalid"),OR(P289="None",P289="Veto",P289="Floor",P289="Cap"),OR(R289="Yes",R289="No",R289="Not applicable"),OR(S289="None",S289="Open",S289="Resolved"),IF(N289="Complete",AND(ISNUMBER(D289),ISNUMBER(E289),ISNUMBER(F289),F289&gt;E289),TRUE)),"VALID","INVALID_CONTROLLED_INPUT"))</f>
      </c>
      <c r="Y289" s="85" t="str">
        <f>IF(AND(A289="",C289=""),"",IF(X289&lt;&gt;"VALID","Invalid input",IF(P289="None","Not applicable",IF(R289="No","Failed",IF(R289="Yes","Passed","Not tested")))))</f>
      </c>
    </row>
    <row r="290">
      <c r="A290" s="93"/>
      <c r="B290" s="93"/>
      <c r="C290" s="93"/>
      <c r="D290" s="94"/>
      <c r="E290" s="94"/>
      <c r="F290" s="94"/>
      <c r="G290" s="93"/>
      <c r="H290" s="74" t="str">
        <f>IF(OR(A290="",C290=""),"",IF(X290&lt;&gt;"VALID","",IF(OR(N290="Unknown",N290="Not applicable",N290="Excluded with rationale",N290="Invalid"),"",IF(OR(F290=E290,D290&lt;E290,D290&gt;F290),"",IF(G290="Higher is better",(D290-E290)/(F290-E290)*100,IF(G290="Lower is better",(F290-D290)/(F290-E290)*100,""))))))</f>
      </c>
      <c r="I290" s="94"/>
      <c r="J290" s="74" t="str">
        <f>IF(OR(A290="",C290=""),"",IF(X290&lt;&gt;"VALID","",IF(OR(H290="",I290=""),"",H290*I290/100)))</f>
      </c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85" t="str">
        <f>IF(AND(A290="",C290=""),"",IF(AND(OR(G290="Higher is better",G290="Lower is better"),OR(K290="Observed",K290="Inferred",K290="Unresolved"),OR(N290="Complete",N290="Unknown",N290="Not applicable",N290="Excluded with rationale",N290="Invalid"),OR(P290="None",P290="Veto",P290="Floor",P290="Cap"),OR(R290="Yes",R290="No",R290="Not applicable"),OR(S290="None",S290="Open",S290="Resolved"),IF(N290="Complete",AND(ISNUMBER(D290),ISNUMBER(E290),ISNUMBER(F290),F290&gt;E290),TRUE)),"VALID","INVALID_CONTROLLED_INPUT"))</f>
      </c>
      <c r="Y290" s="85" t="str">
        <f>IF(AND(A290="",C290=""),"",IF(X290&lt;&gt;"VALID","Invalid input",IF(P290="None","Not applicable",IF(R290="No","Failed",IF(R290="Yes","Passed","Not tested")))))</f>
      </c>
    </row>
    <row r="291">
      <c r="A291" s="93"/>
      <c r="B291" s="93"/>
      <c r="C291" s="93"/>
      <c r="D291" s="94"/>
      <c r="E291" s="94"/>
      <c r="F291" s="94"/>
      <c r="G291" s="93"/>
      <c r="H291" s="74" t="str">
        <f>IF(OR(A291="",C291=""),"",IF(X291&lt;&gt;"VALID","",IF(OR(N291="Unknown",N291="Not applicable",N291="Excluded with rationale",N291="Invalid"),"",IF(OR(F291=E291,D291&lt;E291,D291&gt;F291),"",IF(G291="Higher is better",(D291-E291)/(F291-E291)*100,IF(G291="Lower is better",(F291-D291)/(F291-E291)*100,""))))))</f>
      </c>
      <c r="I291" s="94"/>
      <c r="J291" s="74" t="str">
        <f>IF(OR(A291="",C291=""),"",IF(X291&lt;&gt;"VALID","",IF(OR(H291="",I291=""),"",H291*I291/100)))</f>
      </c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85" t="str">
        <f>IF(AND(A291="",C291=""),"",IF(AND(OR(G291="Higher is better",G291="Lower is better"),OR(K291="Observed",K291="Inferred",K291="Unresolved"),OR(N291="Complete",N291="Unknown",N291="Not applicable",N291="Excluded with rationale",N291="Invalid"),OR(P291="None",P291="Veto",P291="Floor",P291="Cap"),OR(R291="Yes",R291="No",R291="Not applicable"),OR(S291="None",S291="Open",S291="Resolved"),IF(N291="Complete",AND(ISNUMBER(D291),ISNUMBER(E291),ISNUMBER(F291),F291&gt;E291),TRUE)),"VALID","INVALID_CONTROLLED_INPUT"))</f>
      </c>
      <c r="Y291" s="85" t="str">
        <f>IF(AND(A291="",C291=""),"",IF(X291&lt;&gt;"VALID","Invalid input",IF(P291="None","Not applicable",IF(R291="No","Failed",IF(R291="Yes","Passed","Not tested")))))</f>
      </c>
    </row>
    <row r="292">
      <c r="A292" s="93"/>
      <c r="B292" s="93"/>
      <c r="C292" s="93"/>
      <c r="D292" s="94"/>
      <c r="E292" s="94"/>
      <c r="F292" s="94"/>
      <c r="G292" s="93"/>
      <c r="H292" s="74" t="str">
        <f>IF(OR(A292="",C292=""),"",IF(X292&lt;&gt;"VALID","",IF(OR(N292="Unknown",N292="Not applicable",N292="Excluded with rationale",N292="Invalid"),"",IF(OR(F292=E292,D292&lt;E292,D292&gt;F292),"",IF(G292="Higher is better",(D292-E292)/(F292-E292)*100,IF(G292="Lower is better",(F292-D292)/(F292-E292)*100,""))))))</f>
      </c>
      <c r="I292" s="94"/>
      <c r="J292" s="74" t="str">
        <f>IF(OR(A292="",C292=""),"",IF(X292&lt;&gt;"VALID","",IF(OR(H292="",I292=""),"",H292*I292/100)))</f>
      </c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85" t="str">
        <f>IF(AND(A292="",C292=""),"",IF(AND(OR(G292="Higher is better",G292="Lower is better"),OR(K292="Observed",K292="Inferred",K292="Unresolved"),OR(N292="Complete",N292="Unknown",N292="Not applicable",N292="Excluded with rationale",N292="Invalid"),OR(P292="None",P292="Veto",P292="Floor",P292="Cap"),OR(R292="Yes",R292="No",R292="Not applicable"),OR(S292="None",S292="Open",S292="Resolved"),IF(N292="Complete",AND(ISNUMBER(D292),ISNUMBER(E292),ISNUMBER(F292),F292&gt;E292),TRUE)),"VALID","INVALID_CONTROLLED_INPUT"))</f>
      </c>
      <c r="Y292" s="85" t="str">
        <f>IF(AND(A292="",C292=""),"",IF(X292&lt;&gt;"VALID","Invalid input",IF(P292="None","Not applicable",IF(R292="No","Failed",IF(R292="Yes","Passed","Not tested")))))</f>
      </c>
    </row>
    <row r="293">
      <c r="A293" s="93"/>
      <c r="B293" s="93"/>
      <c r="C293" s="93"/>
      <c r="D293" s="94"/>
      <c r="E293" s="94"/>
      <c r="F293" s="94"/>
      <c r="G293" s="93"/>
      <c r="H293" s="74" t="str">
        <f>IF(OR(A293="",C293=""),"",IF(X293&lt;&gt;"VALID","",IF(OR(N293="Unknown",N293="Not applicable",N293="Excluded with rationale",N293="Invalid"),"",IF(OR(F293=E293,D293&lt;E293,D293&gt;F293),"",IF(G293="Higher is better",(D293-E293)/(F293-E293)*100,IF(G293="Lower is better",(F293-D293)/(F293-E293)*100,""))))))</f>
      </c>
      <c r="I293" s="94"/>
      <c r="J293" s="74" t="str">
        <f>IF(OR(A293="",C293=""),"",IF(X293&lt;&gt;"VALID","",IF(OR(H293="",I293=""),"",H293*I293/100)))</f>
      </c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85" t="str">
        <f>IF(AND(A293="",C293=""),"",IF(AND(OR(G293="Higher is better",G293="Lower is better"),OR(K293="Observed",K293="Inferred",K293="Unresolved"),OR(N293="Complete",N293="Unknown",N293="Not applicable",N293="Excluded with rationale",N293="Invalid"),OR(P293="None",P293="Veto",P293="Floor",P293="Cap"),OR(R293="Yes",R293="No",R293="Not applicable"),OR(S293="None",S293="Open",S293="Resolved"),IF(N293="Complete",AND(ISNUMBER(D293),ISNUMBER(E293),ISNUMBER(F293),F293&gt;E293),TRUE)),"VALID","INVALID_CONTROLLED_INPUT"))</f>
      </c>
      <c r="Y293" s="85" t="str">
        <f>IF(AND(A293="",C293=""),"",IF(X293&lt;&gt;"VALID","Invalid input",IF(P293="None","Not applicable",IF(R293="No","Failed",IF(R293="Yes","Passed","Not tested")))))</f>
      </c>
    </row>
    <row r="294">
      <c r="A294" s="93"/>
      <c r="B294" s="93"/>
      <c r="C294" s="93"/>
      <c r="D294" s="94"/>
      <c r="E294" s="94"/>
      <c r="F294" s="94"/>
      <c r="G294" s="93"/>
      <c r="H294" s="74" t="str">
        <f>IF(OR(A294="",C294=""),"",IF(X294&lt;&gt;"VALID","",IF(OR(N294="Unknown",N294="Not applicable",N294="Excluded with rationale",N294="Invalid"),"",IF(OR(F294=E294,D294&lt;E294,D294&gt;F294),"",IF(G294="Higher is better",(D294-E294)/(F294-E294)*100,IF(G294="Lower is better",(F294-D294)/(F294-E294)*100,""))))))</f>
      </c>
      <c r="I294" s="94"/>
      <c r="J294" s="74" t="str">
        <f>IF(OR(A294="",C294=""),"",IF(X294&lt;&gt;"VALID","",IF(OR(H294="",I294=""),"",H294*I294/100)))</f>
      </c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85" t="str">
        <f>IF(AND(A294="",C294=""),"",IF(AND(OR(G294="Higher is better",G294="Lower is better"),OR(K294="Observed",K294="Inferred",K294="Unresolved"),OR(N294="Complete",N294="Unknown",N294="Not applicable",N294="Excluded with rationale",N294="Invalid"),OR(P294="None",P294="Veto",P294="Floor",P294="Cap"),OR(R294="Yes",R294="No",R294="Not applicable"),OR(S294="None",S294="Open",S294="Resolved"),IF(N294="Complete",AND(ISNUMBER(D294),ISNUMBER(E294),ISNUMBER(F294),F294&gt;E294),TRUE)),"VALID","INVALID_CONTROLLED_INPUT"))</f>
      </c>
      <c r="Y294" s="85" t="str">
        <f>IF(AND(A294="",C294=""),"",IF(X294&lt;&gt;"VALID","Invalid input",IF(P294="None","Not applicable",IF(R294="No","Failed",IF(R294="Yes","Passed","Not tested")))))</f>
      </c>
    </row>
    <row r="295">
      <c r="A295" s="93"/>
      <c r="B295" s="93"/>
      <c r="C295" s="93"/>
      <c r="D295" s="94"/>
      <c r="E295" s="94"/>
      <c r="F295" s="94"/>
      <c r="G295" s="93"/>
      <c r="H295" s="74" t="str">
        <f>IF(OR(A295="",C295=""),"",IF(X295&lt;&gt;"VALID","",IF(OR(N295="Unknown",N295="Not applicable",N295="Excluded with rationale",N295="Invalid"),"",IF(OR(F295=E295,D295&lt;E295,D295&gt;F295),"",IF(G295="Higher is better",(D295-E295)/(F295-E295)*100,IF(G295="Lower is better",(F295-D295)/(F295-E295)*100,""))))))</f>
      </c>
      <c r="I295" s="94"/>
      <c r="J295" s="74" t="str">
        <f>IF(OR(A295="",C295=""),"",IF(X295&lt;&gt;"VALID","",IF(OR(H295="",I295=""),"",H295*I295/100)))</f>
      </c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85" t="str">
        <f>IF(AND(A295="",C295=""),"",IF(AND(OR(G295="Higher is better",G295="Lower is better"),OR(K295="Observed",K295="Inferred",K295="Unresolved"),OR(N295="Complete",N295="Unknown",N295="Not applicable",N295="Excluded with rationale",N295="Invalid"),OR(P295="None",P295="Veto",P295="Floor",P295="Cap"),OR(R295="Yes",R295="No",R295="Not applicable"),OR(S295="None",S295="Open",S295="Resolved"),IF(N295="Complete",AND(ISNUMBER(D295),ISNUMBER(E295),ISNUMBER(F295),F295&gt;E295),TRUE)),"VALID","INVALID_CONTROLLED_INPUT"))</f>
      </c>
      <c r="Y295" s="85" t="str">
        <f>IF(AND(A295="",C295=""),"",IF(X295&lt;&gt;"VALID","Invalid input",IF(P295="None","Not applicable",IF(R295="No","Failed",IF(R295="Yes","Passed","Not tested")))))</f>
      </c>
    </row>
    <row r="296">
      <c r="A296" s="93"/>
      <c r="B296" s="93"/>
      <c r="C296" s="93"/>
      <c r="D296" s="94"/>
      <c r="E296" s="94"/>
      <c r="F296" s="94"/>
      <c r="G296" s="93"/>
      <c r="H296" s="74" t="str">
        <f>IF(OR(A296="",C296=""),"",IF(X296&lt;&gt;"VALID","",IF(OR(N296="Unknown",N296="Not applicable",N296="Excluded with rationale",N296="Invalid"),"",IF(OR(F296=E296,D296&lt;E296,D296&gt;F296),"",IF(G296="Higher is better",(D296-E296)/(F296-E296)*100,IF(G296="Lower is better",(F296-D296)/(F296-E296)*100,""))))))</f>
      </c>
      <c r="I296" s="94"/>
      <c r="J296" s="74" t="str">
        <f>IF(OR(A296="",C296=""),"",IF(X296&lt;&gt;"VALID","",IF(OR(H296="",I296=""),"",H296*I296/100)))</f>
      </c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85" t="str">
        <f>IF(AND(A296="",C296=""),"",IF(AND(OR(G296="Higher is better",G296="Lower is better"),OR(K296="Observed",K296="Inferred",K296="Unresolved"),OR(N296="Complete",N296="Unknown",N296="Not applicable",N296="Excluded with rationale",N296="Invalid"),OR(P296="None",P296="Veto",P296="Floor",P296="Cap"),OR(R296="Yes",R296="No",R296="Not applicable"),OR(S296="None",S296="Open",S296="Resolved"),IF(N296="Complete",AND(ISNUMBER(D296),ISNUMBER(E296),ISNUMBER(F296),F296&gt;E296),TRUE)),"VALID","INVALID_CONTROLLED_INPUT"))</f>
      </c>
      <c r="Y296" s="85" t="str">
        <f>IF(AND(A296="",C296=""),"",IF(X296&lt;&gt;"VALID","Invalid input",IF(P296="None","Not applicable",IF(R296="No","Failed",IF(R296="Yes","Passed","Not tested")))))</f>
      </c>
    </row>
    <row r="297">
      <c r="A297" s="93"/>
      <c r="B297" s="93"/>
      <c r="C297" s="93"/>
      <c r="D297" s="94"/>
      <c r="E297" s="94"/>
      <c r="F297" s="94"/>
      <c r="G297" s="93"/>
      <c r="H297" s="74" t="str">
        <f>IF(OR(A297="",C297=""),"",IF(X297&lt;&gt;"VALID","",IF(OR(N297="Unknown",N297="Not applicable",N297="Excluded with rationale",N297="Invalid"),"",IF(OR(F297=E297,D297&lt;E297,D297&gt;F297),"",IF(G297="Higher is better",(D297-E297)/(F297-E297)*100,IF(G297="Lower is better",(F297-D297)/(F297-E297)*100,""))))))</f>
      </c>
      <c r="I297" s="94"/>
      <c r="J297" s="74" t="str">
        <f>IF(OR(A297="",C297=""),"",IF(X297&lt;&gt;"VALID","",IF(OR(H297="",I297=""),"",H297*I297/100)))</f>
      </c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85" t="str">
        <f>IF(AND(A297="",C297=""),"",IF(AND(OR(G297="Higher is better",G297="Lower is better"),OR(K297="Observed",K297="Inferred",K297="Unresolved"),OR(N297="Complete",N297="Unknown",N297="Not applicable",N297="Excluded with rationale",N297="Invalid"),OR(P297="None",P297="Veto",P297="Floor",P297="Cap"),OR(R297="Yes",R297="No",R297="Not applicable"),OR(S297="None",S297="Open",S297="Resolved"),IF(N297="Complete",AND(ISNUMBER(D297),ISNUMBER(E297),ISNUMBER(F297),F297&gt;E297),TRUE)),"VALID","INVALID_CONTROLLED_INPUT"))</f>
      </c>
      <c r="Y297" s="85" t="str">
        <f>IF(AND(A297="",C297=""),"",IF(X297&lt;&gt;"VALID","Invalid input",IF(P297="None","Not applicable",IF(R297="No","Failed",IF(R297="Yes","Passed","Not tested")))))</f>
      </c>
    </row>
    <row r="298">
      <c r="A298" s="93"/>
      <c r="B298" s="93"/>
      <c r="C298" s="93"/>
      <c r="D298" s="94"/>
      <c r="E298" s="94"/>
      <c r="F298" s="94"/>
      <c r="G298" s="93"/>
      <c r="H298" s="74" t="str">
        <f>IF(OR(A298="",C298=""),"",IF(X298&lt;&gt;"VALID","",IF(OR(N298="Unknown",N298="Not applicable",N298="Excluded with rationale",N298="Invalid"),"",IF(OR(F298=E298,D298&lt;E298,D298&gt;F298),"",IF(G298="Higher is better",(D298-E298)/(F298-E298)*100,IF(G298="Lower is better",(F298-D298)/(F298-E298)*100,""))))))</f>
      </c>
      <c r="I298" s="94"/>
      <c r="J298" s="74" t="str">
        <f>IF(OR(A298="",C298=""),"",IF(X298&lt;&gt;"VALID","",IF(OR(H298="",I298=""),"",H298*I298/100)))</f>
      </c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85" t="str">
        <f>IF(AND(A298="",C298=""),"",IF(AND(OR(G298="Higher is better",G298="Lower is better"),OR(K298="Observed",K298="Inferred",K298="Unresolved"),OR(N298="Complete",N298="Unknown",N298="Not applicable",N298="Excluded with rationale",N298="Invalid"),OR(P298="None",P298="Veto",P298="Floor",P298="Cap"),OR(R298="Yes",R298="No",R298="Not applicable"),OR(S298="None",S298="Open",S298="Resolved"),IF(N298="Complete",AND(ISNUMBER(D298),ISNUMBER(E298),ISNUMBER(F298),F298&gt;E298),TRUE)),"VALID","INVALID_CONTROLLED_INPUT"))</f>
      </c>
      <c r="Y298" s="85" t="str">
        <f>IF(AND(A298="",C298=""),"",IF(X298&lt;&gt;"VALID","Invalid input",IF(P298="None","Not applicable",IF(R298="No","Failed",IF(R298="Yes","Passed","Not tested")))))</f>
      </c>
    </row>
    <row r="299">
      <c r="A299" s="93"/>
      <c r="B299" s="93"/>
      <c r="C299" s="93"/>
      <c r="D299" s="94"/>
      <c r="E299" s="94"/>
      <c r="F299" s="94"/>
      <c r="G299" s="93"/>
      <c r="H299" s="74" t="str">
        <f>IF(OR(A299="",C299=""),"",IF(X299&lt;&gt;"VALID","",IF(OR(N299="Unknown",N299="Not applicable",N299="Excluded with rationale",N299="Invalid"),"",IF(OR(F299=E299,D299&lt;E299,D299&gt;F299),"",IF(G299="Higher is better",(D299-E299)/(F299-E299)*100,IF(G299="Lower is better",(F299-D299)/(F299-E299)*100,""))))))</f>
      </c>
      <c r="I299" s="94"/>
      <c r="J299" s="74" t="str">
        <f>IF(OR(A299="",C299=""),"",IF(X299&lt;&gt;"VALID","",IF(OR(H299="",I299=""),"",H299*I299/100)))</f>
      </c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85" t="str">
        <f>IF(AND(A299="",C299=""),"",IF(AND(OR(G299="Higher is better",G299="Lower is better"),OR(K299="Observed",K299="Inferred",K299="Unresolved"),OR(N299="Complete",N299="Unknown",N299="Not applicable",N299="Excluded with rationale",N299="Invalid"),OR(P299="None",P299="Veto",P299="Floor",P299="Cap"),OR(R299="Yes",R299="No",R299="Not applicable"),OR(S299="None",S299="Open",S299="Resolved"),IF(N299="Complete",AND(ISNUMBER(D299),ISNUMBER(E299),ISNUMBER(F299),F299&gt;E299),TRUE)),"VALID","INVALID_CONTROLLED_INPUT"))</f>
      </c>
      <c r="Y299" s="85" t="str">
        <f>IF(AND(A299="",C299=""),"",IF(X299&lt;&gt;"VALID","Invalid input",IF(P299="None","Not applicable",IF(R299="No","Failed",IF(R299="Yes","Passed","Not tested")))))</f>
      </c>
    </row>
    <row r="300">
      <c r="A300" s="93"/>
      <c r="B300" s="93"/>
      <c r="C300" s="93"/>
      <c r="D300" s="94"/>
      <c r="E300" s="94"/>
      <c r="F300" s="94"/>
      <c r="G300" s="93"/>
      <c r="H300" s="74" t="str">
        <f>IF(OR(A300="",C300=""),"",IF(X300&lt;&gt;"VALID","",IF(OR(N300="Unknown",N300="Not applicable",N300="Excluded with rationale",N300="Invalid"),"",IF(OR(F300=E300,D300&lt;E300,D300&gt;F300),"",IF(G300="Higher is better",(D300-E300)/(F300-E300)*100,IF(G300="Lower is better",(F300-D300)/(F300-E300)*100,""))))))</f>
      </c>
      <c r="I300" s="94"/>
      <c r="J300" s="74" t="str">
        <f>IF(OR(A300="",C300=""),"",IF(X300&lt;&gt;"VALID","",IF(OR(H300="",I300=""),"",H300*I300/100)))</f>
      </c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85" t="str">
        <f>IF(AND(A300="",C300=""),"",IF(AND(OR(G300="Higher is better",G300="Lower is better"),OR(K300="Observed",K300="Inferred",K300="Unresolved"),OR(N300="Complete",N300="Unknown",N300="Not applicable",N300="Excluded with rationale",N300="Invalid"),OR(P300="None",P300="Veto",P300="Floor",P300="Cap"),OR(R300="Yes",R300="No",R300="Not applicable"),OR(S300="None",S300="Open",S300="Resolved"),IF(N300="Complete",AND(ISNUMBER(D300),ISNUMBER(E300),ISNUMBER(F300),F300&gt;E300),TRUE)),"VALID","INVALID_CONTROLLED_INPUT"))</f>
      </c>
      <c r="Y300" s="85" t="str">
        <f>IF(AND(A300="",C300=""),"",IF(X300&lt;&gt;"VALID","Invalid input",IF(P300="None","Not applicable",IF(R300="No","Failed",IF(R300="Yes","Passed","Not tested")))))</f>
      </c>
    </row>
    <row r="301">
      <c r="A301" s="93"/>
      <c r="B301" s="93"/>
      <c r="C301" s="93"/>
      <c r="D301" s="94"/>
      <c r="E301" s="94"/>
      <c r="F301" s="94"/>
      <c r="G301" s="93"/>
      <c r="H301" s="74" t="str">
        <f>IF(OR(A301="",C301=""),"",IF(X301&lt;&gt;"VALID","",IF(OR(N301="Unknown",N301="Not applicable",N301="Excluded with rationale",N301="Invalid"),"",IF(OR(F301=E301,D301&lt;E301,D301&gt;F301),"",IF(G301="Higher is better",(D301-E301)/(F301-E301)*100,IF(G301="Lower is better",(F301-D301)/(F301-E301)*100,""))))))</f>
      </c>
      <c r="I301" s="94"/>
      <c r="J301" s="74" t="str">
        <f>IF(OR(A301="",C301=""),"",IF(X301&lt;&gt;"VALID","",IF(OR(H301="",I301=""),"",H301*I301/100)))</f>
      </c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85" t="str">
        <f>IF(AND(A301="",C301=""),"",IF(AND(OR(G301="Higher is better",G301="Lower is better"),OR(K301="Observed",K301="Inferred",K301="Unresolved"),OR(N301="Complete",N301="Unknown",N301="Not applicable",N301="Excluded with rationale",N301="Invalid"),OR(P301="None",P301="Veto",P301="Floor",P301="Cap"),OR(R301="Yes",R301="No",R301="Not applicable"),OR(S301="None",S301="Open",S301="Resolved"),IF(N301="Complete",AND(ISNUMBER(D301),ISNUMBER(E301),ISNUMBER(F301),F301&gt;E301),TRUE)),"VALID","INVALID_CONTROLLED_INPUT"))</f>
      </c>
      <c r="Y301" s="85" t="str">
        <f>IF(AND(A301="",C301=""),"",IF(X301&lt;&gt;"VALID","Invalid input",IF(P301="None","Not applicable",IF(R301="No","Failed",IF(R301="Yes","Passed","Not tested")))))</f>
      </c>
    </row>
    <row r="302">
      <c r="A302" s="93"/>
      <c r="B302" s="93"/>
      <c r="C302" s="93"/>
      <c r="D302" s="94"/>
      <c r="E302" s="94"/>
      <c r="F302" s="94"/>
      <c r="G302" s="93"/>
      <c r="H302" s="74" t="str">
        <f>IF(OR(A302="",C302=""),"",IF(X302&lt;&gt;"VALID","",IF(OR(N302="Unknown",N302="Not applicable",N302="Excluded with rationale",N302="Invalid"),"",IF(OR(F302=E302,D302&lt;E302,D302&gt;F302),"",IF(G302="Higher is better",(D302-E302)/(F302-E302)*100,IF(G302="Lower is better",(F302-D302)/(F302-E302)*100,""))))))</f>
      </c>
      <c r="I302" s="94"/>
      <c r="J302" s="74" t="str">
        <f>IF(OR(A302="",C302=""),"",IF(X302&lt;&gt;"VALID","",IF(OR(H302="",I302=""),"",H302*I302/100)))</f>
      </c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85" t="str">
        <f>IF(AND(A302="",C302=""),"",IF(AND(OR(G302="Higher is better",G302="Lower is better"),OR(K302="Observed",K302="Inferred",K302="Unresolved"),OR(N302="Complete",N302="Unknown",N302="Not applicable",N302="Excluded with rationale",N302="Invalid"),OR(P302="None",P302="Veto",P302="Floor",P302="Cap"),OR(R302="Yes",R302="No",R302="Not applicable"),OR(S302="None",S302="Open",S302="Resolved"),IF(N302="Complete",AND(ISNUMBER(D302),ISNUMBER(E302),ISNUMBER(F302),F302&gt;E302),TRUE)),"VALID","INVALID_CONTROLLED_INPUT"))</f>
      </c>
      <c r="Y302" s="85" t="str">
        <f>IF(AND(A302="",C302=""),"",IF(X302&lt;&gt;"VALID","Invalid input",IF(P302="None","Not applicable",IF(R302="No","Failed",IF(R302="Yes","Passed","Not tested")))))</f>
      </c>
    </row>
    <row r="303">
      <c r="A303" s="93"/>
      <c r="B303" s="93"/>
      <c r="C303" s="93"/>
      <c r="D303" s="94"/>
      <c r="E303" s="94"/>
      <c r="F303" s="94"/>
      <c r="G303" s="93"/>
      <c r="H303" s="74" t="str">
        <f>IF(OR(A303="",C303=""),"",IF(X303&lt;&gt;"VALID","",IF(OR(N303="Unknown",N303="Not applicable",N303="Excluded with rationale",N303="Invalid"),"",IF(OR(F303=E303,D303&lt;E303,D303&gt;F303),"",IF(G303="Higher is better",(D303-E303)/(F303-E303)*100,IF(G303="Lower is better",(F303-D303)/(F303-E303)*100,""))))))</f>
      </c>
      <c r="I303" s="94"/>
      <c r="J303" s="74" t="str">
        <f>IF(OR(A303="",C303=""),"",IF(X303&lt;&gt;"VALID","",IF(OR(H303="",I303=""),"",H303*I303/100)))</f>
      </c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85" t="str">
        <f>IF(AND(A303="",C303=""),"",IF(AND(OR(G303="Higher is better",G303="Lower is better"),OR(K303="Observed",K303="Inferred",K303="Unresolved"),OR(N303="Complete",N303="Unknown",N303="Not applicable",N303="Excluded with rationale",N303="Invalid"),OR(P303="None",P303="Veto",P303="Floor",P303="Cap"),OR(R303="Yes",R303="No",R303="Not applicable"),OR(S303="None",S303="Open",S303="Resolved"),IF(N303="Complete",AND(ISNUMBER(D303),ISNUMBER(E303),ISNUMBER(F303),F303&gt;E303),TRUE)),"VALID","INVALID_CONTROLLED_INPUT"))</f>
      </c>
      <c r="Y303" s="85" t="str">
        <f>IF(AND(A303="",C303=""),"",IF(X303&lt;&gt;"VALID","Invalid input",IF(P303="None","Not applicable",IF(R303="No","Failed",IF(R303="Yes","Passed","Not tested")))))</f>
      </c>
    </row>
    <row r="304">
      <c r="A304" s="93"/>
      <c r="B304" s="93"/>
      <c r="C304" s="93"/>
      <c r="D304" s="94"/>
      <c r="E304" s="94"/>
      <c r="F304" s="94"/>
      <c r="G304" s="93"/>
      <c r="H304" s="74" t="str">
        <f>IF(OR(A304="",C304=""),"",IF(X304&lt;&gt;"VALID","",IF(OR(N304="Unknown",N304="Not applicable",N304="Excluded with rationale",N304="Invalid"),"",IF(OR(F304=E304,D304&lt;E304,D304&gt;F304),"",IF(G304="Higher is better",(D304-E304)/(F304-E304)*100,IF(G304="Lower is better",(F304-D304)/(F304-E304)*100,""))))))</f>
      </c>
      <c r="I304" s="94"/>
      <c r="J304" s="74" t="str">
        <f>IF(OR(A304="",C304=""),"",IF(X304&lt;&gt;"VALID","",IF(OR(H304="",I304=""),"",H304*I304/100)))</f>
      </c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85" t="str">
        <f>IF(AND(A304="",C304=""),"",IF(AND(OR(G304="Higher is better",G304="Lower is better"),OR(K304="Observed",K304="Inferred",K304="Unresolved"),OR(N304="Complete",N304="Unknown",N304="Not applicable",N304="Excluded with rationale",N304="Invalid"),OR(P304="None",P304="Veto",P304="Floor",P304="Cap"),OR(R304="Yes",R304="No",R304="Not applicable"),OR(S304="None",S304="Open",S304="Resolved"),IF(N304="Complete",AND(ISNUMBER(D304),ISNUMBER(E304),ISNUMBER(F304),F304&gt;E304),TRUE)),"VALID","INVALID_CONTROLLED_INPUT"))</f>
      </c>
      <c r="Y304" s="85" t="str">
        <f>IF(AND(A304="",C304=""),"",IF(X304&lt;&gt;"VALID","Invalid input",IF(P304="None","Not applicable",IF(R304="No","Failed",IF(R304="Yes","Passed","Not tested")))))</f>
      </c>
    </row>
    <row r="305">
      <c r="A305" s="93"/>
      <c r="B305" s="93"/>
      <c r="C305" s="93"/>
      <c r="D305" s="94"/>
      <c r="E305" s="94"/>
      <c r="F305" s="94"/>
      <c r="G305" s="93"/>
      <c r="H305" s="74" t="str">
        <f>IF(OR(A305="",C305=""),"",IF(X305&lt;&gt;"VALID","",IF(OR(N305="Unknown",N305="Not applicable",N305="Excluded with rationale",N305="Invalid"),"",IF(OR(F305=E305,D305&lt;E305,D305&gt;F305),"",IF(G305="Higher is better",(D305-E305)/(F305-E305)*100,IF(G305="Lower is better",(F305-D305)/(F305-E305)*100,""))))))</f>
      </c>
      <c r="I305" s="94"/>
      <c r="J305" s="74" t="str">
        <f>IF(OR(A305="",C305=""),"",IF(X305&lt;&gt;"VALID","",IF(OR(H305="",I305=""),"",H305*I305/100)))</f>
      </c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85" t="str">
        <f>IF(AND(A305="",C305=""),"",IF(AND(OR(G305="Higher is better",G305="Lower is better"),OR(K305="Observed",K305="Inferred",K305="Unresolved"),OR(N305="Complete",N305="Unknown",N305="Not applicable",N305="Excluded with rationale",N305="Invalid"),OR(P305="None",P305="Veto",P305="Floor",P305="Cap"),OR(R305="Yes",R305="No",R305="Not applicable"),OR(S305="None",S305="Open",S305="Resolved"),IF(N305="Complete",AND(ISNUMBER(D305),ISNUMBER(E305),ISNUMBER(F305),F305&gt;E305),TRUE)),"VALID","INVALID_CONTROLLED_INPUT"))</f>
      </c>
      <c r="Y305" s="85" t="str">
        <f>IF(AND(A305="",C305=""),"",IF(X305&lt;&gt;"VALID","Invalid input",IF(P305="None","Not applicable",IF(R305="No","Failed",IF(R305="Yes","Passed","Not tested")))))</f>
      </c>
    </row>
    <row r="306">
      <c r="A306" s="93"/>
      <c r="B306" s="93"/>
      <c r="C306" s="93"/>
      <c r="D306" s="94"/>
      <c r="E306" s="94"/>
      <c r="F306" s="94"/>
      <c r="G306" s="93"/>
      <c r="H306" s="74" t="str">
        <f>IF(OR(A306="",C306=""),"",IF(X306&lt;&gt;"VALID","",IF(OR(N306="Unknown",N306="Not applicable",N306="Excluded with rationale",N306="Invalid"),"",IF(OR(F306=E306,D306&lt;E306,D306&gt;F306),"",IF(G306="Higher is better",(D306-E306)/(F306-E306)*100,IF(G306="Lower is better",(F306-D306)/(F306-E306)*100,""))))))</f>
      </c>
      <c r="I306" s="94"/>
      <c r="J306" s="74" t="str">
        <f>IF(OR(A306="",C306=""),"",IF(X306&lt;&gt;"VALID","",IF(OR(H306="",I306=""),"",H306*I306/100)))</f>
      </c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85" t="str">
        <f>IF(AND(A306="",C306=""),"",IF(AND(OR(G306="Higher is better",G306="Lower is better"),OR(K306="Observed",K306="Inferred",K306="Unresolved"),OR(N306="Complete",N306="Unknown",N306="Not applicable",N306="Excluded with rationale",N306="Invalid"),OR(P306="None",P306="Veto",P306="Floor",P306="Cap"),OR(R306="Yes",R306="No",R306="Not applicable"),OR(S306="None",S306="Open",S306="Resolved"),IF(N306="Complete",AND(ISNUMBER(D306),ISNUMBER(E306),ISNUMBER(F306),F306&gt;E306),TRUE)),"VALID","INVALID_CONTROLLED_INPUT"))</f>
      </c>
      <c r="Y306" s="85" t="str">
        <f>IF(AND(A306="",C306=""),"",IF(X306&lt;&gt;"VALID","Invalid input",IF(P306="None","Not applicable",IF(R306="No","Failed",IF(R306="Yes","Passed","Not tested")))))</f>
      </c>
    </row>
    <row r="307">
      <c r="A307" s="93"/>
      <c r="B307" s="93"/>
      <c r="C307" s="93"/>
      <c r="D307" s="94"/>
      <c r="E307" s="94"/>
      <c r="F307" s="94"/>
      <c r="G307" s="93"/>
      <c r="H307" s="74" t="str">
        <f>IF(OR(A307="",C307=""),"",IF(X307&lt;&gt;"VALID","",IF(OR(N307="Unknown",N307="Not applicable",N307="Excluded with rationale",N307="Invalid"),"",IF(OR(F307=E307,D307&lt;E307,D307&gt;F307),"",IF(G307="Higher is better",(D307-E307)/(F307-E307)*100,IF(G307="Lower is better",(F307-D307)/(F307-E307)*100,""))))))</f>
      </c>
      <c r="I307" s="94"/>
      <c r="J307" s="74" t="str">
        <f>IF(OR(A307="",C307=""),"",IF(X307&lt;&gt;"VALID","",IF(OR(H307="",I307=""),"",H307*I307/100)))</f>
      </c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85" t="str">
        <f>IF(AND(A307="",C307=""),"",IF(AND(OR(G307="Higher is better",G307="Lower is better"),OR(K307="Observed",K307="Inferred",K307="Unresolved"),OR(N307="Complete",N307="Unknown",N307="Not applicable",N307="Excluded with rationale",N307="Invalid"),OR(P307="None",P307="Veto",P307="Floor",P307="Cap"),OR(R307="Yes",R307="No",R307="Not applicable"),OR(S307="None",S307="Open",S307="Resolved"),IF(N307="Complete",AND(ISNUMBER(D307),ISNUMBER(E307),ISNUMBER(F307),F307&gt;E307),TRUE)),"VALID","INVALID_CONTROLLED_INPUT"))</f>
      </c>
      <c r="Y307" s="85" t="str">
        <f>IF(AND(A307="",C307=""),"",IF(X307&lt;&gt;"VALID","Invalid input",IF(P307="None","Not applicable",IF(R307="No","Failed",IF(R307="Yes","Passed","Not tested")))))</f>
      </c>
    </row>
    <row r="308">
      <c r="A308" s="93"/>
      <c r="B308" s="93"/>
      <c r="C308" s="93"/>
      <c r="D308" s="94"/>
      <c r="E308" s="94"/>
      <c r="F308" s="94"/>
      <c r="G308" s="93"/>
      <c r="H308" s="74" t="str">
        <f>IF(OR(A308="",C308=""),"",IF(X308&lt;&gt;"VALID","",IF(OR(N308="Unknown",N308="Not applicable",N308="Excluded with rationale",N308="Invalid"),"",IF(OR(F308=E308,D308&lt;E308,D308&gt;F308),"",IF(G308="Higher is better",(D308-E308)/(F308-E308)*100,IF(G308="Lower is better",(F308-D308)/(F308-E308)*100,""))))))</f>
      </c>
      <c r="I308" s="94"/>
      <c r="J308" s="74" t="str">
        <f>IF(OR(A308="",C308=""),"",IF(X308&lt;&gt;"VALID","",IF(OR(H308="",I308=""),"",H308*I308/100)))</f>
      </c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85" t="str">
        <f>IF(AND(A308="",C308=""),"",IF(AND(OR(G308="Higher is better",G308="Lower is better"),OR(K308="Observed",K308="Inferred",K308="Unresolved"),OR(N308="Complete",N308="Unknown",N308="Not applicable",N308="Excluded with rationale",N308="Invalid"),OR(P308="None",P308="Veto",P308="Floor",P308="Cap"),OR(R308="Yes",R308="No",R308="Not applicable"),OR(S308="None",S308="Open",S308="Resolved"),IF(N308="Complete",AND(ISNUMBER(D308),ISNUMBER(E308),ISNUMBER(F308),F308&gt;E308),TRUE)),"VALID","INVALID_CONTROLLED_INPUT"))</f>
      </c>
      <c r="Y308" s="85" t="str">
        <f>IF(AND(A308="",C308=""),"",IF(X308&lt;&gt;"VALID","Invalid input",IF(P308="None","Not applicable",IF(R308="No","Failed",IF(R308="Yes","Passed","Not tested")))))</f>
      </c>
    </row>
    <row r="309">
      <c r="A309" s="93"/>
      <c r="B309" s="93"/>
      <c r="C309" s="93"/>
      <c r="D309" s="94"/>
      <c r="E309" s="94"/>
      <c r="F309" s="94"/>
      <c r="G309" s="93"/>
      <c r="H309" s="74" t="str">
        <f>IF(OR(A309="",C309=""),"",IF(X309&lt;&gt;"VALID","",IF(OR(N309="Unknown",N309="Not applicable",N309="Excluded with rationale",N309="Invalid"),"",IF(OR(F309=E309,D309&lt;E309,D309&gt;F309),"",IF(G309="Higher is better",(D309-E309)/(F309-E309)*100,IF(G309="Lower is better",(F309-D309)/(F309-E309)*100,""))))))</f>
      </c>
      <c r="I309" s="94"/>
      <c r="J309" s="74" t="str">
        <f>IF(OR(A309="",C309=""),"",IF(X309&lt;&gt;"VALID","",IF(OR(H309="",I309=""),"",H309*I309/100)))</f>
      </c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85" t="str">
        <f>IF(AND(A309="",C309=""),"",IF(AND(OR(G309="Higher is better",G309="Lower is better"),OR(K309="Observed",K309="Inferred",K309="Unresolved"),OR(N309="Complete",N309="Unknown",N309="Not applicable",N309="Excluded with rationale",N309="Invalid"),OR(P309="None",P309="Veto",P309="Floor",P309="Cap"),OR(R309="Yes",R309="No",R309="Not applicable"),OR(S309="None",S309="Open",S309="Resolved"),IF(N309="Complete",AND(ISNUMBER(D309),ISNUMBER(E309),ISNUMBER(F309),F309&gt;E309),TRUE)),"VALID","INVALID_CONTROLLED_INPUT"))</f>
      </c>
      <c r="Y309" s="85" t="str">
        <f>IF(AND(A309="",C309=""),"",IF(X309&lt;&gt;"VALID","Invalid input",IF(P309="None","Not applicable",IF(R309="No","Failed",IF(R309="Yes","Passed","Not tested")))))</f>
      </c>
    </row>
    <row r="310">
      <c r="A310" s="93"/>
      <c r="B310" s="93"/>
      <c r="C310" s="93"/>
      <c r="D310" s="94"/>
      <c r="E310" s="94"/>
      <c r="F310" s="94"/>
      <c r="G310" s="93"/>
      <c r="H310" s="74" t="str">
        <f>IF(OR(A310="",C310=""),"",IF(X310&lt;&gt;"VALID","",IF(OR(N310="Unknown",N310="Not applicable",N310="Excluded with rationale",N310="Invalid"),"",IF(OR(F310=E310,D310&lt;E310,D310&gt;F310),"",IF(G310="Higher is better",(D310-E310)/(F310-E310)*100,IF(G310="Lower is better",(F310-D310)/(F310-E310)*100,""))))))</f>
      </c>
      <c r="I310" s="94"/>
      <c r="J310" s="74" t="str">
        <f>IF(OR(A310="",C310=""),"",IF(X310&lt;&gt;"VALID","",IF(OR(H310="",I310=""),"",H310*I310/100)))</f>
      </c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85" t="str">
        <f>IF(AND(A310="",C310=""),"",IF(AND(OR(G310="Higher is better",G310="Lower is better"),OR(K310="Observed",K310="Inferred",K310="Unresolved"),OR(N310="Complete",N310="Unknown",N310="Not applicable",N310="Excluded with rationale",N310="Invalid"),OR(P310="None",P310="Veto",P310="Floor",P310="Cap"),OR(R310="Yes",R310="No",R310="Not applicable"),OR(S310="None",S310="Open",S310="Resolved"),IF(N310="Complete",AND(ISNUMBER(D310),ISNUMBER(E310),ISNUMBER(F310),F310&gt;E310),TRUE)),"VALID","INVALID_CONTROLLED_INPUT"))</f>
      </c>
      <c r="Y310" s="85" t="str">
        <f>IF(AND(A310="",C310=""),"",IF(X310&lt;&gt;"VALID","Invalid input",IF(P310="None","Not applicable",IF(R310="No","Failed",IF(R310="Yes","Passed","Not tested")))))</f>
      </c>
    </row>
    <row r="311">
      <c r="A311" s="93"/>
      <c r="B311" s="93"/>
      <c r="C311" s="93"/>
      <c r="D311" s="94"/>
      <c r="E311" s="94"/>
      <c r="F311" s="94"/>
      <c r="G311" s="93"/>
      <c r="H311" s="74" t="str">
        <f>IF(OR(A311="",C311=""),"",IF(X311&lt;&gt;"VALID","",IF(OR(N311="Unknown",N311="Not applicable",N311="Excluded with rationale",N311="Invalid"),"",IF(OR(F311=E311,D311&lt;E311,D311&gt;F311),"",IF(G311="Higher is better",(D311-E311)/(F311-E311)*100,IF(G311="Lower is better",(F311-D311)/(F311-E311)*100,""))))))</f>
      </c>
      <c r="I311" s="94"/>
      <c r="J311" s="74" t="str">
        <f>IF(OR(A311="",C311=""),"",IF(X311&lt;&gt;"VALID","",IF(OR(H311="",I311=""),"",H311*I311/100)))</f>
      </c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85" t="str">
        <f>IF(AND(A311="",C311=""),"",IF(AND(OR(G311="Higher is better",G311="Lower is better"),OR(K311="Observed",K311="Inferred",K311="Unresolved"),OR(N311="Complete",N311="Unknown",N311="Not applicable",N311="Excluded with rationale",N311="Invalid"),OR(P311="None",P311="Veto",P311="Floor",P311="Cap"),OR(R311="Yes",R311="No",R311="Not applicable"),OR(S311="None",S311="Open",S311="Resolved"),IF(N311="Complete",AND(ISNUMBER(D311),ISNUMBER(E311),ISNUMBER(F311),F311&gt;E311),TRUE)),"VALID","INVALID_CONTROLLED_INPUT"))</f>
      </c>
      <c r="Y311" s="85" t="str">
        <f>IF(AND(A311="",C311=""),"",IF(X311&lt;&gt;"VALID","Invalid input",IF(P311="None","Not applicable",IF(R311="No","Failed",IF(R311="Yes","Passed","Not tested")))))</f>
      </c>
    </row>
    <row r="312">
      <c r="A312" s="93"/>
      <c r="B312" s="93"/>
      <c r="C312" s="93"/>
      <c r="D312" s="94"/>
      <c r="E312" s="94"/>
      <c r="F312" s="94"/>
      <c r="G312" s="93"/>
      <c r="H312" s="74" t="str">
        <f>IF(OR(A312="",C312=""),"",IF(X312&lt;&gt;"VALID","",IF(OR(N312="Unknown",N312="Not applicable",N312="Excluded with rationale",N312="Invalid"),"",IF(OR(F312=E312,D312&lt;E312,D312&gt;F312),"",IF(G312="Higher is better",(D312-E312)/(F312-E312)*100,IF(G312="Lower is better",(F312-D312)/(F312-E312)*100,""))))))</f>
      </c>
      <c r="I312" s="94"/>
      <c r="J312" s="74" t="str">
        <f>IF(OR(A312="",C312=""),"",IF(X312&lt;&gt;"VALID","",IF(OR(H312="",I312=""),"",H312*I312/100)))</f>
      </c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85" t="str">
        <f>IF(AND(A312="",C312=""),"",IF(AND(OR(G312="Higher is better",G312="Lower is better"),OR(K312="Observed",K312="Inferred",K312="Unresolved"),OR(N312="Complete",N312="Unknown",N312="Not applicable",N312="Excluded with rationale",N312="Invalid"),OR(P312="None",P312="Veto",P312="Floor",P312="Cap"),OR(R312="Yes",R312="No",R312="Not applicable"),OR(S312="None",S312="Open",S312="Resolved"),IF(N312="Complete",AND(ISNUMBER(D312),ISNUMBER(E312),ISNUMBER(F312),F312&gt;E312),TRUE)),"VALID","INVALID_CONTROLLED_INPUT"))</f>
      </c>
      <c r="Y312" s="85" t="str">
        <f>IF(AND(A312="",C312=""),"",IF(X312&lt;&gt;"VALID","Invalid input",IF(P312="None","Not applicable",IF(R312="No","Failed",IF(R312="Yes","Passed","Not tested")))))</f>
      </c>
    </row>
    <row r="313">
      <c r="A313" s="93"/>
      <c r="B313" s="93"/>
      <c r="C313" s="93"/>
      <c r="D313" s="94"/>
      <c r="E313" s="94"/>
      <c r="F313" s="94"/>
      <c r="G313" s="93"/>
      <c r="H313" s="74" t="str">
        <f>IF(OR(A313="",C313=""),"",IF(X313&lt;&gt;"VALID","",IF(OR(N313="Unknown",N313="Not applicable",N313="Excluded with rationale",N313="Invalid"),"",IF(OR(F313=E313,D313&lt;E313,D313&gt;F313),"",IF(G313="Higher is better",(D313-E313)/(F313-E313)*100,IF(G313="Lower is better",(F313-D313)/(F313-E313)*100,""))))))</f>
      </c>
      <c r="I313" s="94"/>
      <c r="J313" s="74" t="str">
        <f>IF(OR(A313="",C313=""),"",IF(X313&lt;&gt;"VALID","",IF(OR(H313="",I313=""),"",H313*I313/100)))</f>
      </c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85" t="str">
        <f>IF(AND(A313="",C313=""),"",IF(AND(OR(G313="Higher is better",G313="Lower is better"),OR(K313="Observed",K313="Inferred",K313="Unresolved"),OR(N313="Complete",N313="Unknown",N313="Not applicable",N313="Excluded with rationale",N313="Invalid"),OR(P313="None",P313="Veto",P313="Floor",P313="Cap"),OR(R313="Yes",R313="No",R313="Not applicable"),OR(S313="None",S313="Open",S313="Resolved"),IF(N313="Complete",AND(ISNUMBER(D313),ISNUMBER(E313),ISNUMBER(F313),F313&gt;E313),TRUE)),"VALID","INVALID_CONTROLLED_INPUT"))</f>
      </c>
      <c r="Y313" s="85" t="str">
        <f>IF(AND(A313="",C313=""),"",IF(X313&lt;&gt;"VALID","Invalid input",IF(P313="None","Not applicable",IF(R313="No","Failed",IF(R313="Yes","Passed","Not tested")))))</f>
      </c>
    </row>
    <row r="314">
      <c r="A314" s="93"/>
      <c r="B314" s="93"/>
      <c r="C314" s="93"/>
      <c r="D314" s="94"/>
      <c r="E314" s="94"/>
      <c r="F314" s="94"/>
      <c r="G314" s="93"/>
      <c r="H314" s="74" t="str">
        <f>IF(OR(A314="",C314=""),"",IF(X314&lt;&gt;"VALID","",IF(OR(N314="Unknown",N314="Not applicable",N314="Excluded with rationale",N314="Invalid"),"",IF(OR(F314=E314,D314&lt;E314,D314&gt;F314),"",IF(G314="Higher is better",(D314-E314)/(F314-E314)*100,IF(G314="Lower is better",(F314-D314)/(F314-E314)*100,""))))))</f>
      </c>
      <c r="I314" s="94"/>
      <c r="J314" s="74" t="str">
        <f>IF(OR(A314="",C314=""),"",IF(X314&lt;&gt;"VALID","",IF(OR(H314="",I314=""),"",H314*I314/100)))</f>
      </c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85" t="str">
        <f>IF(AND(A314="",C314=""),"",IF(AND(OR(G314="Higher is better",G314="Lower is better"),OR(K314="Observed",K314="Inferred",K314="Unresolved"),OR(N314="Complete",N314="Unknown",N314="Not applicable",N314="Excluded with rationale",N314="Invalid"),OR(P314="None",P314="Veto",P314="Floor",P314="Cap"),OR(R314="Yes",R314="No",R314="Not applicable"),OR(S314="None",S314="Open",S314="Resolved"),IF(N314="Complete",AND(ISNUMBER(D314),ISNUMBER(E314),ISNUMBER(F314),F314&gt;E314),TRUE)),"VALID","INVALID_CONTROLLED_INPUT"))</f>
      </c>
      <c r="Y314" s="85" t="str">
        <f>IF(AND(A314="",C314=""),"",IF(X314&lt;&gt;"VALID","Invalid input",IF(P314="None","Not applicable",IF(R314="No","Failed",IF(R314="Yes","Passed","Not tested")))))</f>
      </c>
    </row>
    <row r="315">
      <c r="A315" s="93"/>
      <c r="B315" s="93"/>
      <c r="C315" s="93"/>
      <c r="D315" s="94"/>
      <c r="E315" s="94"/>
      <c r="F315" s="94"/>
      <c r="G315" s="93"/>
      <c r="H315" s="74" t="str">
        <f>IF(OR(A315="",C315=""),"",IF(X315&lt;&gt;"VALID","",IF(OR(N315="Unknown",N315="Not applicable",N315="Excluded with rationale",N315="Invalid"),"",IF(OR(F315=E315,D315&lt;E315,D315&gt;F315),"",IF(G315="Higher is better",(D315-E315)/(F315-E315)*100,IF(G315="Lower is better",(F315-D315)/(F315-E315)*100,""))))))</f>
      </c>
      <c r="I315" s="94"/>
      <c r="J315" s="74" t="str">
        <f>IF(OR(A315="",C315=""),"",IF(X315&lt;&gt;"VALID","",IF(OR(H315="",I315=""),"",H315*I315/100)))</f>
      </c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85" t="str">
        <f>IF(AND(A315="",C315=""),"",IF(AND(OR(G315="Higher is better",G315="Lower is better"),OR(K315="Observed",K315="Inferred",K315="Unresolved"),OR(N315="Complete",N315="Unknown",N315="Not applicable",N315="Excluded with rationale",N315="Invalid"),OR(P315="None",P315="Veto",P315="Floor",P315="Cap"),OR(R315="Yes",R315="No",R315="Not applicable"),OR(S315="None",S315="Open",S315="Resolved"),IF(N315="Complete",AND(ISNUMBER(D315),ISNUMBER(E315),ISNUMBER(F315),F315&gt;E315),TRUE)),"VALID","INVALID_CONTROLLED_INPUT"))</f>
      </c>
      <c r="Y315" s="85" t="str">
        <f>IF(AND(A315="",C315=""),"",IF(X315&lt;&gt;"VALID","Invalid input",IF(P315="None","Not applicable",IF(R315="No","Failed",IF(R315="Yes","Passed","Not tested")))))</f>
      </c>
    </row>
    <row r="316">
      <c r="A316" s="93"/>
      <c r="B316" s="93"/>
      <c r="C316" s="93"/>
      <c r="D316" s="94"/>
      <c r="E316" s="94"/>
      <c r="F316" s="94"/>
      <c r="G316" s="93"/>
      <c r="H316" s="74" t="str">
        <f>IF(OR(A316="",C316=""),"",IF(X316&lt;&gt;"VALID","",IF(OR(N316="Unknown",N316="Not applicable",N316="Excluded with rationale",N316="Invalid"),"",IF(OR(F316=E316,D316&lt;E316,D316&gt;F316),"",IF(G316="Higher is better",(D316-E316)/(F316-E316)*100,IF(G316="Lower is better",(F316-D316)/(F316-E316)*100,""))))))</f>
      </c>
      <c r="I316" s="94"/>
      <c r="J316" s="74" t="str">
        <f>IF(OR(A316="",C316=""),"",IF(X316&lt;&gt;"VALID","",IF(OR(H316="",I316=""),"",H316*I316/100)))</f>
      </c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85" t="str">
        <f>IF(AND(A316="",C316=""),"",IF(AND(OR(G316="Higher is better",G316="Lower is better"),OR(K316="Observed",K316="Inferred",K316="Unresolved"),OR(N316="Complete",N316="Unknown",N316="Not applicable",N316="Excluded with rationale",N316="Invalid"),OR(P316="None",P316="Veto",P316="Floor",P316="Cap"),OR(R316="Yes",R316="No",R316="Not applicable"),OR(S316="None",S316="Open",S316="Resolved"),IF(N316="Complete",AND(ISNUMBER(D316),ISNUMBER(E316),ISNUMBER(F316),F316&gt;E316),TRUE)),"VALID","INVALID_CONTROLLED_INPUT"))</f>
      </c>
      <c r="Y316" s="85" t="str">
        <f>IF(AND(A316="",C316=""),"",IF(X316&lt;&gt;"VALID","Invalid input",IF(P316="None","Not applicable",IF(R316="No","Failed",IF(R316="Yes","Passed","Not tested")))))</f>
      </c>
    </row>
    <row r="317">
      <c r="A317" s="93"/>
      <c r="B317" s="93"/>
      <c r="C317" s="93"/>
      <c r="D317" s="94"/>
      <c r="E317" s="94"/>
      <c r="F317" s="94"/>
      <c r="G317" s="93"/>
      <c r="H317" s="74" t="str">
        <f>IF(OR(A317="",C317=""),"",IF(X317&lt;&gt;"VALID","",IF(OR(N317="Unknown",N317="Not applicable",N317="Excluded with rationale",N317="Invalid"),"",IF(OR(F317=E317,D317&lt;E317,D317&gt;F317),"",IF(G317="Higher is better",(D317-E317)/(F317-E317)*100,IF(G317="Lower is better",(F317-D317)/(F317-E317)*100,""))))))</f>
      </c>
      <c r="I317" s="94"/>
      <c r="J317" s="74" t="str">
        <f>IF(OR(A317="",C317=""),"",IF(X317&lt;&gt;"VALID","",IF(OR(H317="",I317=""),"",H317*I317/100)))</f>
      </c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85" t="str">
        <f>IF(AND(A317="",C317=""),"",IF(AND(OR(G317="Higher is better",G317="Lower is better"),OR(K317="Observed",K317="Inferred",K317="Unresolved"),OR(N317="Complete",N317="Unknown",N317="Not applicable",N317="Excluded with rationale",N317="Invalid"),OR(P317="None",P317="Veto",P317="Floor",P317="Cap"),OR(R317="Yes",R317="No",R317="Not applicable"),OR(S317="None",S317="Open",S317="Resolved"),IF(N317="Complete",AND(ISNUMBER(D317),ISNUMBER(E317),ISNUMBER(F317),F317&gt;E317),TRUE)),"VALID","INVALID_CONTROLLED_INPUT"))</f>
      </c>
      <c r="Y317" s="85" t="str">
        <f>IF(AND(A317="",C317=""),"",IF(X317&lt;&gt;"VALID","Invalid input",IF(P317="None","Not applicable",IF(R317="No","Failed",IF(R317="Yes","Passed","Not tested")))))</f>
      </c>
    </row>
    <row r="318">
      <c r="A318" s="93"/>
      <c r="B318" s="93"/>
      <c r="C318" s="93"/>
      <c r="D318" s="94"/>
      <c r="E318" s="94"/>
      <c r="F318" s="94"/>
      <c r="G318" s="93"/>
      <c r="H318" s="74" t="str">
        <f>IF(OR(A318="",C318=""),"",IF(X318&lt;&gt;"VALID","",IF(OR(N318="Unknown",N318="Not applicable",N318="Excluded with rationale",N318="Invalid"),"",IF(OR(F318=E318,D318&lt;E318,D318&gt;F318),"",IF(G318="Higher is better",(D318-E318)/(F318-E318)*100,IF(G318="Lower is better",(F318-D318)/(F318-E318)*100,""))))))</f>
      </c>
      <c r="I318" s="94"/>
      <c r="J318" s="74" t="str">
        <f>IF(OR(A318="",C318=""),"",IF(X318&lt;&gt;"VALID","",IF(OR(H318="",I318=""),"",H318*I318/100)))</f>
      </c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85" t="str">
        <f>IF(AND(A318="",C318=""),"",IF(AND(OR(G318="Higher is better",G318="Lower is better"),OR(K318="Observed",K318="Inferred",K318="Unresolved"),OR(N318="Complete",N318="Unknown",N318="Not applicable",N318="Excluded with rationale",N318="Invalid"),OR(P318="None",P318="Veto",P318="Floor",P318="Cap"),OR(R318="Yes",R318="No",R318="Not applicable"),OR(S318="None",S318="Open",S318="Resolved"),IF(N318="Complete",AND(ISNUMBER(D318),ISNUMBER(E318),ISNUMBER(F318),F318&gt;E318),TRUE)),"VALID","INVALID_CONTROLLED_INPUT"))</f>
      </c>
      <c r="Y318" s="85" t="str">
        <f>IF(AND(A318="",C318=""),"",IF(X318&lt;&gt;"VALID","Invalid input",IF(P318="None","Not applicable",IF(R318="No","Failed",IF(R318="Yes","Passed","Not tested")))))</f>
      </c>
    </row>
    <row r="319">
      <c r="A319" s="93"/>
      <c r="B319" s="93"/>
      <c r="C319" s="93"/>
      <c r="D319" s="94"/>
      <c r="E319" s="94"/>
      <c r="F319" s="94"/>
      <c r="G319" s="93"/>
      <c r="H319" s="74" t="str">
        <f>IF(OR(A319="",C319=""),"",IF(X319&lt;&gt;"VALID","",IF(OR(N319="Unknown",N319="Not applicable",N319="Excluded with rationale",N319="Invalid"),"",IF(OR(F319=E319,D319&lt;E319,D319&gt;F319),"",IF(G319="Higher is better",(D319-E319)/(F319-E319)*100,IF(G319="Lower is better",(F319-D319)/(F319-E319)*100,""))))))</f>
      </c>
      <c r="I319" s="94"/>
      <c r="J319" s="74" t="str">
        <f>IF(OR(A319="",C319=""),"",IF(X319&lt;&gt;"VALID","",IF(OR(H319="",I319=""),"",H319*I319/100)))</f>
      </c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85" t="str">
        <f>IF(AND(A319="",C319=""),"",IF(AND(OR(G319="Higher is better",G319="Lower is better"),OR(K319="Observed",K319="Inferred",K319="Unresolved"),OR(N319="Complete",N319="Unknown",N319="Not applicable",N319="Excluded with rationale",N319="Invalid"),OR(P319="None",P319="Veto",P319="Floor",P319="Cap"),OR(R319="Yes",R319="No",R319="Not applicable"),OR(S319="None",S319="Open",S319="Resolved"),IF(N319="Complete",AND(ISNUMBER(D319),ISNUMBER(E319),ISNUMBER(F319),F319&gt;E319),TRUE)),"VALID","INVALID_CONTROLLED_INPUT"))</f>
      </c>
      <c r="Y319" s="85" t="str">
        <f>IF(AND(A319="",C319=""),"",IF(X319&lt;&gt;"VALID","Invalid input",IF(P319="None","Not applicable",IF(R319="No","Failed",IF(R319="Yes","Passed","Not tested")))))</f>
      </c>
    </row>
    <row r="320">
      <c r="A320" s="93"/>
      <c r="B320" s="93"/>
      <c r="C320" s="93"/>
      <c r="D320" s="94"/>
      <c r="E320" s="94"/>
      <c r="F320" s="94"/>
      <c r="G320" s="93"/>
      <c r="H320" s="74" t="str">
        <f>IF(OR(A320="",C320=""),"",IF(X320&lt;&gt;"VALID","",IF(OR(N320="Unknown",N320="Not applicable",N320="Excluded with rationale",N320="Invalid"),"",IF(OR(F320=E320,D320&lt;E320,D320&gt;F320),"",IF(G320="Higher is better",(D320-E320)/(F320-E320)*100,IF(G320="Lower is better",(F320-D320)/(F320-E320)*100,""))))))</f>
      </c>
      <c r="I320" s="94"/>
      <c r="J320" s="74" t="str">
        <f>IF(OR(A320="",C320=""),"",IF(X320&lt;&gt;"VALID","",IF(OR(H320="",I320=""),"",H320*I320/100)))</f>
      </c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85" t="str">
        <f>IF(AND(A320="",C320=""),"",IF(AND(OR(G320="Higher is better",G320="Lower is better"),OR(K320="Observed",K320="Inferred",K320="Unresolved"),OR(N320="Complete",N320="Unknown",N320="Not applicable",N320="Excluded with rationale",N320="Invalid"),OR(P320="None",P320="Veto",P320="Floor",P320="Cap"),OR(R320="Yes",R320="No",R320="Not applicable"),OR(S320="None",S320="Open",S320="Resolved"),IF(N320="Complete",AND(ISNUMBER(D320),ISNUMBER(E320),ISNUMBER(F320),F320&gt;E320),TRUE)),"VALID","INVALID_CONTROLLED_INPUT"))</f>
      </c>
      <c r="Y320" s="85" t="str">
        <f>IF(AND(A320="",C320=""),"",IF(X320&lt;&gt;"VALID","Invalid input",IF(P320="None","Not applicable",IF(R320="No","Failed",IF(R320="Yes","Passed","Not tested")))))</f>
      </c>
    </row>
    <row r="321">
      <c r="A321" s="93"/>
      <c r="B321" s="93"/>
      <c r="C321" s="93"/>
      <c r="D321" s="94"/>
      <c r="E321" s="94"/>
      <c r="F321" s="94"/>
      <c r="G321" s="93"/>
      <c r="H321" s="74" t="str">
        <f>IF(OR(A321="",C321=""),"",IF(X321&lt;&gt;"VALID","",IF(OR(N321="Unknown",N321="Not applicable",N321="Excluded with rationale",N321="Invalid"),"",IF(OR(F321=E321,D321&lt;E321,D321&gt;F321),"",IF(G321="Higher is better",(D321-E321)/(F321-E321)*100,IF(G321="Lower is better",(F321-D321)/(F321-E321)*100,""))))))</f>
      </c>
      <c r="I321" s="94"/>
      <c r="J321" s="74" t="str">
        <f>IF(OR(A321="",C321=""),"",IF(X321&lt;&gt;"VALID","",IF(OR(H321="",I321=""),"",H321*I321/100)))</f>
      </c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85" t="str">
        <f>IF(AND(A321="",C321=""),"",IF(AND(OR(G321="Higher is better",G321="Lower is better"),OR(K321="Observed",K321="Inferred",K321="Unresolved"),OR(N321="Complete",N321="Unknown",N321="Not applicable",N321="Excluded with rationale",N321="Invalid"),OR(P321="None",P321="Veto",P321="Floor",P321="Cap"),OR(R321="Yes",R321="No",R321="Not applicable"),OR(S321="None",S321="Open",S321="Resolved"),IF(N321="Complete",AND(ISNUMBER(D321),ISNUMBER(E321),ISNUMBER(F321),F321&gt;E321),TRUE)),"VALID","INVALID_CONTROLLED_INPUT"))</f>
      </c>
      <c r="Y321" s="85" t="str">
        <f>IF(AND(A321="",C321=""),"",IF(X321&lt;&gt;"VALID","Invalid input",IF(P321="None","Not applicable",IF(R321="No","Failed",IF(R321="Yes","Passed","Not tested")))))</f>
      </c>
    </row>
    <row r="322">
      <c r="A322" s="93"/>
      <c r="B322" s="93"/>
      <c r="C322" s="93"/>
      <c r="D322" s="94"/>
      <c r="E322" s="94"/>
      <c r="F322" s="94"/>
      <c r="G322" s="93"/>
      <c r="H322" s="74" t="str">
        <f>IF(OR(A322="",C322=""),"",IF(X322&lt;&gt;"VALID","",IF(OR(N322="Unknown",N322="Not applicable",N322="Excluded with rationale",N322="Invalid"),"",IF(OR(F322=E322,D322&lt;E322,D322&gt;F322),"",IF(G322="Higher is better",(D322-E322)/(F322-E322)*100,IF(G322="Lower is better",(F322-D322)/(F322-E322)*100,""))))))</f>
      </c>
      <c r="I322" s="94"/>
      <c r="J322" s="74" t="str">
        <f>IF(OR(A322="",C322=""),"",IF(X322&lt;&gt;"VALID","",IF(OR(H322="",I322=""),"",H322*I322/100)))</f>
      </c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85" t="str">
        <f>IF(AND(A322="",C322=""),"",IF(AND(OR(G322="Higher is better",G322="Lower is better"),OR(K322="Observed",K322="Inferred",K322="Unresolved"),OR(N322="Complete",N322="Unknown",N322="Not applicable",N322="Excluded with rationale",N322="Invalid"),OR(P322="None",P322="Veto",P322="Floor",P322="Cap"),OR(R322="Yes",R322="No",R322="Not applicable"),OR(S322="None",S322="Open",S322="Resolved"),IF(N322="Complete",AND(ISNUMBER(D322),ISNUMBER(E322),ISNUMBER(F322),F322&gt;E322),TRUE)),"VALID","INVALID_CONTROLLED_INPUT"))</f>
      </c>
      <c r="Y322" s="85" t="str">
        <f>IF(AND(A322="",C322=""),"",IF(X322&lt;&gt;"VALID","Invalid input",IF(P322="None","Not applicable",IF(R322="No","Failed",IF(R322="Yes","Passed","Not tested")))))</f>
      </c>
    </row>
    <row r="323">
      <c r="A323" s="93"/>
      <c r="B323" s="93"/>
      <c r="C323" s="93"/>
      <c r="D323" s="94"/>
      <c r="E323" s="94"/>
      <c r="F323" s="94"/>
      <c r="G323" s="93"/>
      <c r="H323" s="74" t="str">
        <f>IF(OR(A323="",C323=""),"",IF(X323&lt;&gt;"VALID","",IF(OR(N323="Unknown",N323="Not applicable",N323="Excluded with rationale",N323="Invalid"),"",IF(OR(F323=E323,D323&lt;E323,D323&gt;F323),"",IF(G323="Higher is better",(D323-E323)/(F323-E323)*100,IF(G323="Lower is better",(F323-D323)/(F323-E323)*100,""))))))</f>
      </c>
      <c r="I323" s="94"/>
      <c r="J323" s="74" t="str">
        <f>IF(OR(A323="",C323=""),"",IF(X323&lt;&gt;"VALID","",IF(OR(H323="",I323=""),"",H323*I323/100)))</f>
      </c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85" t="str">
        <f>IF(AND(A323="",C323=""),"",IF(AND(OR(G323="Higher is better",G323="Lower is better"),OR(K323="Observed",K323="Inferred",K323="Unresolved"),OR(N323="Complete",N323="Unknown",N323="Not applicable",N323="Excluded with rationale",N323="Invalid"),OR(P323="None",P323="Veto",P323="Floor",P323="Cap"),OR(R323="Yes",R323="No",R323="Not applicable"),OR(S323="None",S323="Open",S323="Resolved"),IF(N323="Complete",AND(ISNUMBER(D323),ISNUMBER(E323),ISNUMBER(F323),F323&gt;E323),TRUE)),"VALID","INVALID_CONTROLLED_INPUT"))</f>
      </c>
      <c r="Y323" s="85" t="str">
        <f>IF(AND(A323="",C323=""),"",IF(X323&lt;&gt;"VALID","Invalid input",IF(P323="None","Not applicable",IF(R323="No","Failed",IF(R323="Yes","Passed","Not tested")))))</f>
      </c>
    </row>
    <row r="324">
      <c r="A324" s="93"/>
      <c r="B324" s="93"/>
      <c r="C324" s="93"/>
      <c r="D324" s="94"/>
      <c r="E324" s="94"/>
      <c r="F324" s="94"/>
      <c r="G324" s="93"/>
      <c r="H324" s="74" t="str">
        <f>IF(OR(A324="",C324=""),"",IF(X324&lt;&gt;"VALID","",IF(OR(N324="Unknown",N324="Not applicable",N324="Excluded with rationale",N324="Invalid"),"",IF(OR(F324=E324,D324&lt;E324,D324&gt;F324),"",IF(G324="Higher is better",(D324-E324)/(F324-E324)*100,IF(G324="Lower is better",(F324-D324)/(F324-E324)*100,""))))))</f>
      </c>
      <c r="I324" s="94"/>
      <c r="J324" s="74" t="str">
        <f>IF(OR(A324="",C324=""),"",IF(X324&lt;&gt;"VALID","",IF(OR(H324="",I324=""),"",H324*I324/100)))</f>
      </c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85" t="str">
        <f>IF(AND(A324="",C324=""),"",IF(AND(OR(G324="Higher is better",G324="Lower is better"),OR(K324="Observed",K324="Inferred",K324="Unresolved"),OR(N324="Complete",N324="Unknown",N324="Not applicable",N324="Excluded with rationale",N324="Invalid"),OR(P324="None",P324="Veto",P324="Floor",P324="Cap"),OR(R324="Yes",R324="No",R324="Not applicable"),OR(S324="None",S324="Open",S324="Resolved"),IF(N324="Complete",AND(ISNUMBER(D324),ISNUMBER(E324),ISNUMBER(F324),F324&gt;E324),TRUE)),"VALID","INVALID_CONTROLLED_INPUT"))</f>
      </c>
      <c r="Y324" s="85" t="str">
        <f>IF(AND(A324="",C324=""),"",IF(X324&lt;&gt;"VALID","Invalid input",IF(P324="None","Not applicable",IF(R324="No","Failed",IF(R324="Yes","Passed","Not tested")))))</f>
      </c>
    </row>
    <row r="325">
      <c r="A325" s="93"/>
      <c r="B325" s="93"/>
      <c r="C325" s="93"/>
      <c r="D325" s="94"/>
      <c r="E325" s="94"/>
      <c r="F325" s="94"/>
      <c r="G325" s="93"/>
      <c r="H325" s="74" t="str">
        <f>IF(OR(A325="",C325=""),"",IF(X325&lt;&gt;"VALID","",IF(OR(N325="Unknown",N325="Not applicable",N325="Excluded with rationale",N325="Invalid"),"",IF(OR(F325=E325,D325&lt;E325,D325&gt;F325),"",IF(G325="Higher is better",(D325-E325)/(F325-E325)*100,IF(G325="Lower is better",(F325-D325)/(F325-E325)*100,""))))))</f>
      </c>
      <c r="I325" s="94"/>
      <c r="J325" s="74" t="str">
        <f>IF(OR(A325="",C325=""),"",IF(X325&lt;&gt;"VALID","",IF(OR(H325="",I325=""),"",H325*I325/100)))</f>
      </c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85" t="str">
        <f>IF(AND(A325="",C325=""),"",IF(AND(OR(G325="Higher is better",G325="Lower is better"),OR(K325="Observed",K325="Inferred",K325="Unresolved"),OR(N325="Complete",N325="Unknown",N325="Not applicable",N325="Excluded with rationale",N325="Invalid"),OR(P325="None",P325="Veto",P325="Floor",P325="Cap"),OR(R325="Yes",R325="No",R325="Not applicable"),OR(S325="None",S325="Open",S325="Resolved"),IF(N325="Complete",AND(ISNUMBER(D325),ISNUMBER(E325),ISNUMBER(F325),F325&gt;E325),TRUE)),"VALID","INVALID_CONTROLLED_INPUT"))</f>
      </c>
      <c r="Y325" s="85" t="str">
        <f>IF(AND(A325="",C325=""),"",IF(X325&lt;&gt;"VALID","Invalid input",IF(P325="None","Not applicable",IF(R325="No","Failed",IF(R325="Yes","Passed","Not tested")))))</f>
      </c>
    </row>
    <row r="326">
      <c r="A326" s="93"/>
      <c r="B326" s="93"/>
      <c r="C326" s="93"/>
      <c r="D326" s="94"/>
      <c r="E326" s="94"/>
      <c r="F326" s="94"/>
      <c r="G326" s="93"/>
      <c r="H326" s="74" t="str">
        <f>IF(OR(A326="",C326=""),"",IF(X326&lt;&gt;"VALID","",IF(OR(N326="Unknown",N326="Not applicable",N326="Excluded with rationale",N326="Invalid"),"",IF(OR(F326=E326,D326&lt;E326,D326&gt;F326),"",IF(G326="Higher is better",(D326-E326)/(F326-E326)*100,IF(G326="Lower is better",(F326-D326)/(F326-E326)*100,""))))))</f>
      </c>
      <c r="I326" s="94"/>
      <c r="J326" s="74" t="str">
        <f>IF(OR(A326="",C326=""),"",IF(X326&lt;&gt;"VALID","",IF(OR(H326="",I326=""),"",H326*I326/100)))</f>
      </c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85" t="str">
        <f>IF(AND(A326="",C326=""),"",IF(AND(OR(G326="Higher is better",G326="Lower is better"),OR(K326="Observed",K326="Inferred",K326="Unresolved"),OR(N326="Complete",N326="Unknown",N326="Not applicable",N326="Excluded with rationale",N326="Invalid"),OR(P326="None",P326="Veto",P326="Floor",P326="Cap"),OR(R326="Yes",R326="No",R326="Not applicable"),OR(S326="None",S326="Open",S326="Resolved"),IF(N326="Complete",AND(ISNUMBER(D326),ISNUMBER(E326),ISNUMBER(F326),F326&gt;E326),TRUE)),"VALID","INVALID_CONTROLLED_INPUT"))</f>
      </c>
      <c r="Y326" s="85" t="str">
        <f>IF(AND(A326="",C326=""),"",IF(X326&lt;&gt;"VALID","Invalid input",IF(P326="None","Not applicable",IF(R326="No","Failed",IF(R326="Yes","Passed","Not tested")))))</f>
      </c>
    </row>
    <row r="327">
      <c r="A327" s="93"/>
      <c r="B327" s="93"/>
      <c r="C327" s="93"/>
      <c r="D327" s="94"/>
      <c r="E327" s="94"/>
      <c r="F327" s="94"/>
      <c r="G327" s="93"/>
      <c r="H327" s="74" t="str">
        <f>IF(OR(A327="",C327=""),"",IF(X327&lt;&gt;"VALID","",IF(OR(N327="Unknown",N327="Not applicable",N327="Excluded with rationale",N327="Invalid"),"",IF(OR(F327=E327,D327&lt;E327,D327&gt;F327),"",IF(G327="Higher is better",(D327-E327)/(F327-E327)*100,IF(G327="Lower is better",(F327-D327)/(F327-E327)*100,""))))))</f>
      </c>
      <c r="I327" s="94"/>
      <c r="J327" s="74" t="str">
        <f>IF(OR(A327="",C327=""),"",IF(X327&lt;&gt;"VALID","",IF(OR(H327="",I327=""),"",H327*I327/100)))</f>
      </c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85" t="str">
        <f>IF(AND(A327="",C327=""),"",IF(AND(OR(G327="Higher is better",G327="Lower is better"),OR(K327="Observed",K327="Inferred",K327="Unresolved"),OR(N327="Complete",N327="Unknown",N327="Not applicable",N327="Excluded with rationale",N327="Invalid"),OR(P327="None",P327="Veto",P327="Floor",P327="Cap"),OR(R327="Yes",R327="No",R327="Not applicable"),OR(S327="None",S327="Open",S327="Resolved"),IF(N327="Complete",AND(ISNUMBER(D327),ISNUMBER(E327),ISNUMBER(F327),F327&gt;E327),TRUE)),"VALID","INVALID_CONTROLLED_INPUT"))</f>
      </c>
      <c r="Y327" s="85" t="str">
        <f>IF(AND(A327="",C327=""),"",IF(X327&lt;&gt;"VALID","Invalid input",IF(P327="None","Not applicable",IF(R327="No","Failed",IF(R327="Yes","Passed","Not tested")))))</f>
      </c>
    </row>
    <row r="328">
      <c r="A328" s="93"/>
      <c r="B328" s="93"/>
      <c r="C328" s="93"/>
      <c r="D328" s="94"/>
      <c r="E328" s="94"/>
      <c r="F328" s="94"/>
      <c r="G328" s="93"/>
      <c r="H328" s="74" t="str">
        <f>IF(OR(A328="",C328=""),"",IF(X328&lt;&gt;"VALID","",IF(OR(N328="Unknown",N328="Not applicable",N328="Excluded with rationale",N328="Invalid"),"",IF(OR(F328=E328,D328&lt;E328,D328&gt;F328),"",IF(G328="Higher is better",(D328-E328)/(F328-E328)*100,IF(G328="Lower is better",(F328-D328)/(F328-E328)*100,""))))))</f>
      </c>
      <c r="I328" s="94"/>
      <c r="J328" s="74" t="str">
        <f>IF(OR(A328="",C328=""),"",IF(X328&lt;&gt;"VALID","",IF(OR(H328="",I328=""),"",H328*I328/100)))</f>
      </c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85" t="str">
        <f>IF(AND(A328="",C328=""),"",IF(AND(OR(G328="Higher is better",G328="Lower is better"),OR(K328="Observed",K328="Inferred",K328="Unresolved"),OR(N328="Complete",N328="Unknown",N328="Not applicable",N328="Excluded with rationale",N328="Invalid"),OR(P328="None",P328="Veto",P328="Floor",P328="Cap"),OR(R328="Yes",R328="No",R328="Not applicable"),OR(S328="None",S328="Open",S328="Resolved"),IF(N328="Complete",AND(ISNUMBER(D328),ISNUMBER(E328),ISNUMBER(F328),F328&gt;E328),TRUE)),"VALID","INVALID_CONTROLLED_INPUT"))</f>
      </c>
      <c r="Y328" s="85" t="str">
        <f>IF(AND(A328="",C328=""),"",IF(X328&lt;&gt;"VALID","Invalid input",IF(P328="None","Not applicable",IF(R328="No","Failed",IF(R328="Yes","Passed","Not tested")))))</f>
      </c>
    </row>
    <row r="329">
      <c r="A329" s="93"/>
      <c r="B329" s="93"/>
      <c r="C329" s="93"/>
      <c r="D329" s="94"/>
      <c r="E329" s="94"/>
      <c r="F329" s="94"/>
      <c r="G329" s="93"/>
      <c r="H329" s="74" t="str">
        <f>IF(OR(A329="",C329=""),"",IF(X329&lt;&gt;"VALID","",IF(OR(N329="Unknown",N329="Not applicable",N329="Excluded with rationale",N329="Invalid"),"",IF(OR(F329=E329,D329&lt;E329,D329&gt;F329),"",IF(G329="Higher is better",(D329-E329)/(F329-E329)*100,IF(G329="Lower is better",(F329-D329)/(F329-E329)*100,""))))))</f>
      </c>
      <c r="I329" s="94"/>
      <c r="J329" s="74" t="str">
        <f>IF(OR(A329="",C329=""),"",IF(X329&lt;&gt;"VALID","",IF(OR(H329="",I329=""),"",H329*I329/100)))</f>
      </c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85" t="str">
        <f>IF(AND(A329="",C329=""),"",IF(AND(OR(G329="Higher is better",G329="Lower is better"),OR(K329="Observed",K329="Inferred",K329="Unresolved"),OR(N329="Complete",N329="Unknown",N329="Not applicable",N329="Excluded with rationale",N329="Invalid"),OR(P329="None",P329="Veto",P329="Floor",P329="Cap"),OR(R329="Yes",R329="No",R329="Not applicable"),OR(S329="None",S329="Open",S329="Resolved"),IF(N329="Complete",AND(ISNUMBER(D329),ISNUMBER(E329),ISNUMBER(F329),F329&gt;E329),TRUE)),"VALID","INVALID_CONTROLLED_INPUT"))</f>
      </c>
      <c r="Y329" s="85" t="str">
        <f>IF(AND(A329="",C329=""),"",IF(X329&lt;&gt;"VALID","Invalid input",IF(P329="None","Not applicable",IF(R329="No","Failed",IF(R329="Yes","Passed","Not tested")))))</f>
      </c>
    </row>
    <row r="330">
      <c r="A330" s="93"/>
      <c r="B330" s="93"/>
      <c r="C330" s="93"/>
      <c r="D330" s="94"/>
      <c r="E330" s="94"/>
      <c r="F330" s="94"/>
      <c r="G330" s="93"/>
      <c r="H330" s="74" t="str">
        <f>IF(OR(A330="",C330=""),"",IF(X330&lt;&gt;"VALID","",IF(OR(N330="Unknown",N330="Not applicable",N330="Excluded with rationale",N330="Invalid"),"",IF(OR(F330=E330,D330&lt;E330,D330&gt;F330),"",IF(G330="Higher is better",(D330-E330)/(F330-E330)*100,IF(G330="Lower is better",(F330-D330)/(F330-E330)*100,""))))))</f>
      </c>
      <c r="I330" s="94"/>
      <c r="J330" s="74" t="str">
        <f>IF(OR(A330="",C330=""),"",IF(X330&lt;&gt;"VALID","",IF(OR(H330="",I330=""),"",H330*I330/100)))</f>
      </c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85" t="str">
        <f>IF(AND(A330="",C330=""),"",IF(AND(OR(G330="Higher is better",G330="Lower is better"),OR(K330="Observed",K330="Inferred",K330="Unresolved"),OR(N330="Complete",N330="Unknown",N330="Not applicable",N330="Excluded with rationale",N330="Invalid"),OR(P330="None",P330="Veto",P330="Floor",P330="Cap"),OR(R330="Yes",R330="No",R330="Not applicable"),OR(S330="None",S330="Open",S330="Resolved"),IF(N330="Complete",AND(ISNUMBER(D330),ISNUMBER(E330),ISNUMBER(F330),F330&gt;E330),TRUE)),"VALID","INVALID_CONTROLLED_INPUT"))</f>
      </c>
      <c r="Y330" s="85" t="str">
        <f>IF(AND(A330="",C330=""),"",IF(X330&lt;&gt;"VALID","Invalid input",IF(P330="None","Not applicable",IF(R330="No","Failed",IF(R330="Yes","Passed","Not tested")))))</f>
      </c>
    </row>
    <row r="331">
      <c r="A331" s="93"/>
      <c r="B331" s="93"/>
      <c r="C331" s="93"/>
      <c r="D331" s="94"/>
      <c r="E331" s="94"/>
      <c r="F331" s="94"/>
      <c r="G331" s="93"/>
      <c r="H331" s="74" t="str">
        <f>IF(OR(A331="",C331=""),"",IF(X331&lt;&gt;"VALID","",IF(OR(N331="Unknown",N331="Not applicable",N331="Excluded with rationale",N331="Invalid"),"",IF(OR(F331=E331,D331&lt;E331,D331&gt;F331),"",IF(G331="Higher is better",(D331-E331)/(F331-E331)*100,IF(G331="Lower is better",(F331-D331)/(F331-E331)*100,""))))))</f>
      </c>
      <c r="I331" s="94"/>
      <c r="J331" s="74" t="str">
        <f>IF(OR(A331="",C331=""),"",IF(X331&lt;&gt;"VALID","",IF(OR(H331="",I331=""),"",H331*I331/100)))</f>
      </c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85" t="str">
        <f>IF(AND(A331="",C331=""),"",IF(AND(OR(G331="Higher is better",G331="Lower is better"),OR(K331="Observed",K331="Inferred",K331="Unresolved"),OR(N331="Complete",N331="Unknown",N331="Not applicable",N331="Excluded with rationale",N331="Invalid"),OR(P331="None",P331="Veto",P331="Floor",P331="Cap"),OR(R331="Yes",R331="No",R331="Not applicable"),OR(S331="None",S331="Open",S331="Resolved"),IF(N331="Complete",AND(ISNUMBER(D331),ISNUMBER(E331),ISNUMBER(F331),F331&gt;E331),TRUE)),"VALID","INVALID_CONTROLLED_INPUT"))</f>
      </c>
      <c r="Y331" s="85" t="str">
        <f>IF(AND(A331="",C331=""),"",IF(X331&lt;&gt;"VALID","Invalid input",IF(P331="None","Not applicable",IF(R331="No","Failed",IF(R331="Yes","Passed","Not tested")))))</f>
      </c>
    </row>
    <row r="332">
      <c r="A332" s="93"/>
      <c r="B332" s="93"/>
      <c r="C332" s="93"/>
      <c r="D332" s="94"/>
      <c r="E332" s="94"/>
      <c r="F332" s="94"/>
      <c r="G332" s="93"/>
      <c r="H332" s="74" t="str">
        <f>IF(OR(A332="",C332=""),"",IF(X332&lt;&gt;"VALID","",IF(OR(N332="Unknown",N332="Not applicable",N332="Excluded with rationale",N332="Invalid"),"",IF(OR(F332=E332,D332&lt;E332,D332&gt;F332),"",IF(G332="Higher is better",(D332-E332)/(F332-E332)*100,IF(G332="Lower is better",(F332-D332)/(F332-E332)*100,""))))))</f>
      </c>
      <c r="I332" s="94"/>
      <c r="J332" s="74" t="str">
        <f>IF(OR(A332="",C332=""),"",IF(X332&lt;&gt;"VALID","",IF(OR(H332="",I332=""),"",H332*I332/100)))</f>
      </c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85" t="str">
        <f>IF(AND(A332="",C332=""),"",IF(AND(OR(G332="Higher is better",G332="Lower is better"),OR(K332="Observed",K332="Inferred",K332="Unresolved"),OR(N332="Complete",N332="Unknown",N332="Not applicable",N332="Excluded with rationale",N332="Invalid"),OR(P332="None",P332="Veto",P332="Floor",P332="Cap"),OR(R332="Yes",R332="No",R332="Not applicable"),OR(S332="None",S332="Open",S332="Resolved"),IF(N332="Complete",AND(ISNUMBER(D332),ISNUMBER(E332),ISNUMBER(F332),F332&gt;E332),TRUE)),"VALID","INVALID_CONTROLLED_INPUT"))</f>
      </c>
      <c r="Y332" s="85" t="str">
        <f>IF(AND(A332="",C332=""),"",IF(X332&lt;&gt;"VALID","Invalid input",IF(P332="None","Not applicable",IF(R332="No","Failed",IF(R332="Yes","Passed","Not tested")))))</f>
      </c>
    </row>
    <row r="333">
      <c r="A333" s="93"/>
      <c r="B333" s="93"/>
      <c r="C333" s="93"/>
      <c r="D333" s="94"/>
      <c r="E333" s="94"/>
      <c r="F333" s="94"/>
      <c r="G333" s="93"/>
      <c r="H333" s="74" t="str">
        <f>IF(OR(A333="",C333=""),"",IF(X333&lt;&gt;"VALID","",IF(OR(N333="Unknown",N333="Not applicable",N333="Excluded with rationale",N333="Invalid"),"",IF(OR(F333=E333,D333&lt;E333,D333&gt;F333),"",IF(G333="Higher is better",(D333-E333)/(F333-E333)*100,IF(G333="Lower is better",(F333-D333)/(F333-E333)*100,""))))))</f>
      </c>
      <c r="I333" s="94"/>
      <c r="J333" s="74" t="str">
        <f>IF(OR(A333="",C333=""),"",IF(X333&lt;&gt;"VALID","",IF(OR(H333="",I333=""),"",H333*I333/100)))</f>
      </c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85" t="str">
        <f>IF(AND(A333="",C333=""),"",IF(AND(OR(G333="Higher is better",G333="Lower is better"),OR(K333="Observed",K333="Inferred",K333="Unresolved"),OR(N333="Complete",N333="Unknown",N333="Not applicable",N333="Excluded with rationale",N333="Invalid"),OR(P333="None",P333="Veto",P333="Floor",P333="Cap"),OR(R333="Yes",R333="No",R333="Not applicable"),OR(S333="None",S333="Open",S333="Resolved"),IF(N333="Complete",AND(ISNUMBER(D333),ISNUMBER(E333),ISNUMBER(F333),F333&gt;E333),TRUE)),"VALID","INVALID_CONTROLLED_INPUT"))</f>
      </c>
      <c r="Y333" s="85" t="str">
        <f>IF(AND(A333="",C333=""),"",IF(X333&lt;&gt;"VALID","Invalid input",IF(P333="None","Not applicable",IF(R333="No","Failed",IF(R333="Yes","Passed","Not tested")))))</f>
      </c>
    </row>
    <row r="334">
      <c r="A334" s="93"/>
      <c r="B334" s="93"/>
      <c r="C334" s="93"/>
      <c r="D334" s="94"/>
      <c r="E334" s="94"/>
      <c r="F334" s="94"/>
      <c r="G334" s="93"/>
      <c r="H334" s="74" t="str">
        <f>IF(OR(A334="",C334=""),"",IF(X334&lt;&gt;"VALID","",IF(OR(N334="Unknown",N334="Not applicable",N334="Excluded with rationale",N334="Invalid"),"",IF(OR(F334=E334,D334&lt;E334,D334&gt;F334),"",IF(G334="Higher is better",(D334-E334)/(F334-E334)*100,IF(G334="Lower is better",(F334-D334)/(F334-E334)*100,""))))))</f>
      </c>
      <c r="I334" s="94"/>
      <c r="J334" s="74" t="str">
        <f>IF(OR(A334="",C334=""),"",IF(X334&lt;&gt;"VALID","",IF(OR(H334="",I334=""),"",H334*I334/100)))</f>
      </c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85" t="str">
        <f>IF(AND(A334="",C334=""),"",IF(AND(OR(G334="Higher is better",G334="Lower is better"),OR(K334="Observed",K334="Inferred",K334="Unresolved"),OR(N334="Complete",N334="Unknown",N334="Not applicable",N334="Excluded with rationale",N334="Invalid"),OR(P334="None",P334="Veto",P334="Floor",P334="Cap"),OR(R334="Yes",R334="No",R334="Not applicable"),OR(S334="None",S334="Open",S334="Resolved"),IF(N334="Complete",AND(ISNUMBER(D334),ISNUMBER(E334),ISNUMBER(F334),F334&gt;E334),TRUE)),"VALID","INVALID_CONTROLLED_INPUT"))</f>
      </c>
      <c r="Y334" s="85" t="str">
        <f>IF(AND(A334="",C334=""),"",IF(X334&lt;&gt;"VALID","Invalid input",IF(P334="None","Not applicable",IF(R334="No","Failed",IF(R334="Yes","Passed","Not tested")))))</f>
      </c>
    </row>
    <row r="335">
      <c r="A335" s="93"/>
      <c r="B335" s="93"/>
      <c r="C335" s="93"/>
      <c r="D335" s="94"/>
      <c r="E335" s="94"/>
      <c r="F335" s="94"/>
      <c r="G335" s="93"/>
      <c r="H335" s="74" t="str">
        <f>IF(OR(A335="",C335=""),"",IF(X335&lt;&gt;"VALID","",IF(OR(N335="Unknown",N335="Not applicable",N335="Excluded with rationale",N335="Invalid"),"",IF(OR(F335=E335,D335&lt;E335,D335&gt;F335),"",IF(G335="Higher is better",(D335-E335)/(F335-E335)*100,IF(G335="Lower is better",(F335-D335)/(F335-E335)*100,""))))))</f>
      </c>
      <c r="I335" s="94"/>
      <c r="J335" s="74" t="str">
        <f>IF(OR(A335="",C335=""),"",IF(X335&lt;&gt;"VALID","",IF(OR(H335="",I335=""),"",H335*I335/100)))</f>
      </c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85" t="str">
        <f>IF(AND(A335="",C335=""),"",IF(AND(OR(G335="Higher is better",G335="Lower is better"),OR(K335="Observed",K335="Inferred",K335="Unresolved"),OR(N335="Complete",N335="Unknown",N335="Not applicable",N335="Excluded with rationale",N335="Invalid"),OR(P335="None",P335="Veto",P335="Floor",P335="Cap"),OR(R335="Yes",R335="No",R335="Not applicable"),OR(S335="None",S335="Open",S335="Resolved"),IF(N335="Complete",AND(ISNUMBER(D335),ISNUMBER(E335),ISNUMBER(F335),F335&gt;E335),TRUE)),"VALID","INVALID_CONTROLLED_INPUT"))</f>
      </c>
      <c r="Y335" s="85" t="str">
        <f>IF(AND(A335="",C335=""),"",IF(X335&lt;&gt;"VALID","Invalid input",IF(P335="None","Not applicable",IF(R335="No","Failed",IF(R335="Yes","Passed","Not tested")))))</f>
      </c>
    </row>
    <row r="336">
      <c r="A336" s="93"/>
      <c r="B336" s="93"/>
      <c r="C336" s="93"/>
      <c r="D336" s="94"/>
      <c r="E336" s="94"/>
      <c r="F336" s="94"/>
      <c r="G336" s="93"/>
      <c r="H336" s="74" t="str">
        <f>IF(OR(A336="",C336=""),"",IF(X336&lt;&gt;"VALID","",IF(OR(N336="Unknown",N336="Not applicable",N336="Excluded with rationale",N336="Invalid"),"",IF(OR(F336=E336,D336&lt;E336,D336&gt;F336),"",IF(G336="Higher is better",(D336-E336)/(F336-E336)*100,IF(G336="Lower is better",(F336-D336)/(F336-E336)*100,""))))))</f>
      </c>
      <c r="I336" s="94"/>
      <c r="J336" s="74" t="str">
        <f>IF(OR(A336="",C336=""),"",IF(X336&lt;&gt;"VALID","",IF(OR(H336="",I336=""),"",H336*I336/100)))</f>
      </c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85" t="str">
        <f>IF(AND(A336="",C336=""),"",IF(AND(OR(G336="Higher is better",G336="Lower is better"),OR(K336="Observed",K336="Inferred",K336="Unresolved"),OR(N336="Complete",N336="Unknown",N336="Not applicable",N336="Excluded with rationale",N336="Invalid"),OR(P336="None",P336="Veto",P336="Floor",P336="Cap"),OR(R336="Yes",R336="No",R336="Not applicable"),OR(S336="None",S336="Open",S336="Resolved"),IF(N336="Complete",AND(ISNUMBER(D336),ISNUMBER(E336),ISNUMBER(F336),F336&gt;E336),TRUE)),"VALID","INVALID_CONTROLLED_INPUT"))</f>
      </c>
      <c r="Y336" s="85" t="str">
        <f>IF(AND(A336="",C336=""),"",IF(X336&lt;&gt;"VALID","Invalid input",IF(P336="None","Not applicable",IF(R336="No","Failed",IF(R336="Yes","Passed","Not tested")))))</f>
      </c>
    </row>
    <row r="337">
      <c r="A337" s="93"/>
      <c r="B337" s="93"/>
      <c r="C337" s="93"/>
      <c r="D337" s="94"/>
      <c r="E337" s="94"/>
      <c r="F337" s="94"/>
      <c r="G337" s="93"/>
      <c r="H337" s="74" t="str">
        <f>IF(OR(A337="",C337=""),"",IF(X337&lt;&gt;"VALID","",IF(OR(N337="Unknown",N337="Not applicable",N337="Excluded with rationale",N337="Invalid"),"",IF(OR(F337=E337,D337&lt;E337,D337&gt;F337),"",IF(G337="Higher is better",(D337-E337)/(F337-E337)*100,IF(G337="Lower is better",(F337-D337)/(F337-E337)*100,""))))))</f>
      </c>
      <c r="I337" s="94"/>
      <c r="J337" s="74" t="str">
        <f>IF(OR(A337="",C337=""),"",IF(X337&lt;&gt;"VALID","",IF(OR(H337="",I337=""),"",H337*I337/100)))</f>
      </c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85" t="str">
        <f>IF(AND(A337="",C337=""),"",IF(AND(OR(G337="Higher is better",G337="Lower is better"),OR(K337="Observed",K337="Inferred",K337="Unresolved"),OR(N337="Complete",N337="Unknown",N337="Not applicable",N337="Excluded with rationale",N337="Invalid"),OR(P337="None",P337="Veto",P337="Floor",P337="Cap"),OR(R337="Yes",R337="No",R337="Not applicable"),OR(S337="None",S337="Open",S337="Resolved"),IF(N337="Complete",AND(ISNUMBER(D337),ISNUMBER(E337),ISNUMBER(F337),F337&gt;E337),TRUE)),"VALID","INVALID_CONTROLLED_INPUT"))</f>
      </c>
      <c r="Y337" s="85" t="str">
        <f>IF(AND(A337="",C337=""),"",IF(X337&lt;&gt;"VALID","Invalid input",IF(P337="None","Not applicable",IF(R337="No","Failed",IF(R337="Yes","Passed","Not tested")))))</f>
      </c>
    </row>
    <row r="338">
      <c r="A338" s="93"/>
      <c r="B338" s="93"/>
      <c r="C338" s="93"/>
      <c r="D338" s="94"/>
      <c r="E338" s="94"/>
      <c r="F338" s="94"/>
      <c r="G338" s="93"/>
      <c r="H338" s="74" t="str">
        <f>IF(OR(A338="",C338=""),"",IF(X338&lt;&gt;"VALID","",IF(OR(N338="Unknown",N338="Not applicable",N338="Excluded with rationale",N338="Invalid"),"",IF(OR(F338=E338,D338&lt;E338,D338&gt;F338),"",IF(G338="Higher is better",(D338-E338)/(F338-E338)*100,IF(G338="Lower is better",(F338-D338)/(F338-E338)*100,""))))))</f>
      </c>
      <c r="I338" s="94"/>
      <c r="J338" s="74" t="str">
        <f>IF(OR(A338="",C338=""),"",IF(X338&lt;&gt;"VALID","",IF(OR(H338="",I338=""),"",H338*I338/100)))</f>
      </c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85" t="str">
        <f>IF(AND(A338="",C338=""),"",IF(AND(OR(G338="Higher is better",G338="Lower is better"),OR(K338="Observed",K338="Inferred",K338="Unresolved"),OR(N338="Complete",N338="Unknown",N338="Not applicable",N338="Excluded with rationale",N338="Invalid"),OR(P338="None",P338="Veto",P338="Floor",P338="Cap"),OR(R338="Yes",R338="No",R338="Not applicable"),OR(S338="None",S338="Open",S338="Resolved"),IF(N338="Complete",AND(ISNUMBER(D338),ISNUMBER(E338),ISNUMBER(F338),F338&gt;E338),TRUE)),"VALID","INVALID_CONTROLLED_INPUT"))</f>
      </c>
      <c r="Y338" s="85" t="str">
        <f>IF(AND(A338="",C338=""),"",IF(X338&lt;&gt;"VALID","Invalid input",IF(P338="None","Not applicable",IF(R338="No","Failed",IF(R338="Yes","Passed","Not tested")))))</f>
      </c>
    </row>
    <row r="339">
      <c r="A339" s="93"/>
      <c r="B339" s="93"/>
      <c r="C339" s="93"/>
      <c r="D339" s="94"/>
      <c r="E339" s="94"/>
      <c r="F339" s="94"/>
      <c r="G339" s="93"/>
      <c r="H339" s="74" t="str">
        <f>IF(OR(A339="",C339=""),"",IF(X339&lt;&gt;"VALID","",IF(OR(N339="Unknown",N339="Not applicable",N339="Excluded with rationale",N339="Invalid"),"",IF(OR(F339=E339,D339&lt;E339,D339&gt;F339),"",IF(G339="Higher is better",(D339-E339)/(F339-E339)*100,IF(G339="Lower is better",(F339-D339)/(F339-E339)*100,""))))))</f>
      </c>
      <c r="I339" s="94"/>
      <c r="J339" s="74" t="str">
        <f>IF(OR(A339="",C339=""),"",IF(X339&lt;&gt;"VALID","",IF(OR(H339="",I339=""),"",H339*I339/100)))</f>
      </c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85" t="str">
        <f>IF(AND(A339="",C339=""),"",IF(AND(OR(G339="Higher is better",G339="Lower is better"),OR(K339="Observed",K339="Inferred",K339="Unresolved"),OR(N339="Complete",N339="Unknown",N339="Not applicable",N339="Excluded with rationale",N339="Invalid"),OR(P339="None",P339="Veto",P339="Floor",P339="Cap"),OR(R339="Yes",R339="No",R339="Not applicable"),OR(S339="None",S339="Open",S339="Resolved"),IF(N339="Complete",AND(ISNUMBER(D339),ISNUMBER(E339),ISNUMBER(F339),F339&gt;E339),TRUE)),"VALID","INVALID_CONTROLLED_INPUT"))</f>
      </c>
      <c r="Y339" s="85" t="str">
        <f>IF(AND(A339="",C339=""),"",IF(X339&lt;&gt;"VALID","Invalid input",IF(P339="None","Not applicable",IF(R339="No","Failed",IF(R339="Yes","Passed","Not tested")))))</f>
      </c>
    </row>
    <row r="340">
      <c r="A340" s="93"/>
      <c r="B340" s="93"/>
      <c r="C340" s="93"/>
      <c r="D340" s="94"/>
      <c r="E340" s="94"/>
      <c r="F340" s="94"/>
      <c r="G340" s="93"/>
      <c r="H340" s="74" t="str">
        <f>IF(OR(A340="",C340=""),"",IF(X340&lt;&gt;"VALID","",IF(OR(N340="Unknown",N340="Not applicable",N340="Excluded with rationale",N340="Invalid"),"",IF(OR(F340=E340,D340&lt;E340,D340&gt;F340),"",IF(G340="Higher is better",(D340-E340)/(F340-E340)*100,IF(G340="Lower is better",(F340-D340)/(F340-E340)*100,""))))))</f>
      </c>
      <c r="I340" s="94"/>
      <c r="J340" s="74" t="str">
        <f>IF(OR(A340="",C340=""),"",IF(X340&lt;&gt;"VALID","",IF(OR(H340="",I340=""),"",H340*I340/100)))</f>
      </c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85" t="str">
        <f>IF(AND(A340="",C340=""),"",IF(AND(OR(G340="Higher is better",G340="Lower is better"),OR(K340="Observed",K340="Inferred",K340="Unresolved"),OR(N340="Complete",N340="Unknown",N340="Not applicable",N340="Excluded with rationale",N340="Invalid"),OR(P340="None",P340="Veto",P340="Floor",P340="Cap"),OR(R340="Yes",R340="No",R340="Not applicable"),OR(S340="None",S340="Open",S340="Resolved"),IF(N340="Complete",AND(ISNUMBER(D340),ISNUMBER(E340),ISNUMBER(F340),F340&gt;E340),TRUE)),"VALID","INVALID_CONTROLLED_INPUT"))</f>
      </c>
      <c r="Y340" s="85" t="str">
        <f>IF(AND(A340="",C340=""),"",IF(X340&lt;&gt;"VALID","Invalid input",IF(P340="None","Not applicable",IF(R340="No","Failed",IF(R340="Yes","Passed","Not tested")))))</f>
      </c>
    </row>
    <row r="341">
      <c r="A341" s="93"/>
      <c r="B341" s="93"/>
      <c r="C341" s="93"/>
      <c r="D341" s="94"/>
      <c r="E341" s="94"/>
      <c r="F341" s="94"/>
      <c r="G341" s="93"/>
      <c r="H341" s="74" t="str">
        <f>IF(OR(A341="",C341=""),"",IF(X341&lt;&gt;"VALID","",IF(OR(N341="Unknown",N341="Not applicable",N341="Excluded with rationale",N341="Invalid"),"",IF(OR(F341=E341,D341&lt;E341,D341&gt;F341),"",IF(G341="Higher is better",(D341-E341)/(F341-E341)*100,IF(G341="Lower is better",(F341-D341)/(F341-E341)*100,""))))))</f>
      </c>
      <c r="I341" s="94"/>
      <c r="J341" s="74" t="str">
        <f>IF(OR(A341="",C341=""),"",IF(X341&lt;&gt;"VALID","",IF(OR(H341="",I341=""),"",H341*I341/100)))</f>
      </c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85" t="str">
        <f>IF(AND(A341="",C341=""),"",IF(AND(OR(G341="Higher is better",G341="Lower is better"),OR(K341="Observed",K341="Inferred",K341="Unresolved"),OR(N341="Complete",N341="Unknown",N341="Not applicable",N341="Excluded with rationale",N341="Invalid"),OR(P341="None",P341="Veto",P341="Floor",P341="Cap"),OR(R341="Yes",R341="No",R341="Not applicable"),OR(S341="None",S341="Open",S341="Resolved"),IF(N341="Complete",AND(ISNUMBER(D341),ISNUMBER(E341),ISNUMBER(F341),F341&gt;E341),TRUE)),"VALID","INVALID_CONTROLLED_INPUT"))</f>
      </c>
      <c r="Y341" s="85" t="str">
        <f>IF(AND(A341="",C341=""),"",IF(X341&lt;&gt;"VALID","Invalid input",IF(P341="None","Not applicable",IF(R341="No","Failed",IF(R341="Yes","Passed","Not tested")))))</f>
      </c>
    </row>
    <row r="342">
      <c r="A342" s="93"/>
      <c r="B342" s="93"/>
      <c r="C342" s="93"/>
      <c r="D342" s="94"/>
      <c r="E342" s="94"/>
      <c r="F342" s="94"/>
      <c r="G342" s="93"/>
      <c r="H342" s="74" t="str">
        <f>IF(OR(A342="",C342=""),"",IF(X342&lt;&gt;"VALID","",IF(OR(N342="Unknown",N342="Not applicable",N342="Excluded with rationale",N342="Invalid"),"",IF(OR(F342=E342,D342&lt;E342,D342&gt;F342),"",IF(G342="Higher is better",(D342-E342)/(F342-E342)*100,IF(G342="Lower is better",(F342-D342)/(F342-E342)*100,""))))))</f>
      </c>
      <c r="I342" s="94"/>
      <c r="J342" s="74" t="str">
        <f>IF(OR(A342="",C342=""),"",IF(X342&lt;&gt;"VALID","",IF(OR(H342="",I342=""),"",H342*I342/100)))</f>
      </c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85" t="str">
        <f>IF(AND(A342="",C342=""),"",IF(AND(OR(G342="Higher is better",G342="Lower is better"),OR(K342="Observed",K342="Inferred",K342="Unresolved"),OR(N342="Complete",N342="Unknown",N342="Not applicable",N342="Excluded with rationale",N342="Invalid"),OR(P342="None",P342="Veto",P342="Floor",P342="Cap"),OR(R342="Yes",R342="No",R342="Not applicable"),OR(S342="None",S342="Open",S342="Resolved"),IF(N342="Complete",AND(ISNUMBER(D342),ISNUMBER(E342),ISNUMBER(F342),F342&gt;E342),TRUE)),"VALID","INVALID_CONTROLLED_INPUT"))</f>
      </c>
      <c r="Y342" s="85" t="str">
        <f>IF(AND(A342="",C342=""),"",IF(X342&lt;&gt;"VALID","Invalid input",IF(P342="None","Not applicable",IF(R342="No","Failed",IF(R342="Yes","Passed","Not tested")))))</f>
      </c>
    </row>
    <row r="343">
      <c r="A343" s="93"/>
      <c r="B343" s="93"/>
      <c r="C343" s="93"/>
      <c r="D343" s="94"/>
      <c r="E343" s="94"/>
      <c r="F343" s="94"/>
      <c r="G343" s="93"/>
      <c r="H343" s="74" t="str">
        <f>IF(OR(A343="",C343=""),"",IF(X343&lt;&gt;"VALID","",IF(OR(N343="Unknown",N343="Not applicable",N343="Excluded with rationale",N343="Invalid"),"",IF(OR(F343=E343,D343&lt;E343,D343&gt;F343),"",IF(G343="Higher is better",(D343-E343)/(F343-E343)*100,IF(G343="Lower is better",(F343-D343)/(F343-E343)*100,""))))))</f>
      </c>
      <c r="I343" s="94"/>
      <c r="J343" s="74" t="str">
        <f>IF(OR(A343="",C343=""),"",IF(X343&lt;&gt;"VALID","",IF(OR(H343="",I343=""),"",H343*I343/100)))</f>
      </c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85" t="str">
        <f>IF(AND(A343="",C343=""),"",IF(AND(OR(G343="Higher is better",G343="Lower is better"),OR(K343="Observed",K343="Inferred",K343="Unresolved"),OR(N343="Complete",N343="Unknown",N343="Not applicable",N343="Excluded with rationale",N343="Invalid"),OR(P343="None",P343="Veto",P343="Floor",P343="Cap"),OR(R343="Yes",R343="No",R343="Not applicable"),OR(S343="None",S343="Open",S343="Resolved"),IF(N343="Complete",AND(ISNUMBER(D343),ISNUMBER(E343),ISNUMBER(F343),F343&gt;E343),TRUE)),"VALID","INVALID_CONTROLLED_INPUT"))</f>
      </c>
      <c r="Y343" s="85" t="str">
        <f>IF(AND(A343="",C343=""),"",IF(X343&lt;&gt;"VALID","Invalid input",IF(P343="None","Not applicable",IF(R343="No","Failed",IF(R343="Yes","Passed","Not tested")))))</f>
      </c>
    </row>
    <row r="344">
      <c r="A344" s="93"/>
      <c r="B344" s="93"/>
      <c r="C344" s="93"/>
      <c r="D344" s="94"/>
      <c r="E344" s="94"/>
      <c r="F344" s="94"/>
      <c r="G344" s="93"/>
      <c r="H344" s="74" t="str">
        <f>IF(OR(A344="",C344=""),"",IF(X344&lt;&gt;"VALID","",IF(OR(N344="Unknown",N344="Not applicable",N344="Excluded with rationale",N344="Invalid"),"",IF(OR(F344=E344,D344&lt;E344,D344&gt;F344),"",IF(G344="Higher is better",(D344-E344)/(F344-E344)*100,IF(G344="Lower is better",(F344-D344)/(F344-E344)*100,""))))))</f>
      </c>
      <c r="I344" s="94"/>
      <c r="J344" s="74" t="str">
        <f>IF(OR(A344="",C344=""),"",IF(X344&lt;&gt;"VALID","",IF(OR(H344="",I344=""),"",H344*I344/100)))</f>
      </c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85" t="str">
        <f>IF(AND(A344="",C344=""),"",IF(AND(OR(G344="Higher is better",G344="Lower is better"),OR(K344="Observed",K344="Inferred",K344="Unresolved"),OR(N344="Complete",N344="Unknown",N344="Not applicable",N344="Excluded with rationale",N344="Invalid"),OR(P344="None",P344="Veto",P344="Floor",P344="Cap"),OR(R344="Yes",R344="No",R344="Not applicable"),OR(S344="None",S344="Open",S344="Resolved"),IF(N344="Complete",AND(ISNUMBER(D344),ISNUMBER(E344),ISNUMBER(F344),F344&gt;E344),TRUE)),"VALID","INVALID_CONTROLLED_INPUT"))</f>
      </c>
      <c r="Y344" s="85" t="str">
        <f>IF(AND(A344="",C344=""),"",IF(X344&lt;&gt;"VALID","Invalid input",IF(P344="None","Not applicable",IF(R344="No","Failed",IF(R344="Yes","Passed","Not tested")))))</f>
      </c>
    </row>
    <row r="345">
      <c r="A345" s="93"/>
      <c r="B345" s="93"/>
      <c r="C345" s="93"/>
      <c r="D345" s="94"/>
      <c r="E345" s="94"/>
      <c r="F345" s="94"/>
      <c r="G345" s="93"/>
      <c r="H345" s="74" t="str">
        <f>IF(OR(A345="",C345=""),"",IF(X345&lt;&gt;"VALID","",IF(OR(N345="Unknown",N345="Not applicable",N345="Excluded with rationale",N345="Invalid"),"",IF(OR(F345=E345,D345&lt;E345,D345&gt;F345),"",IF(G345="Higher is better",(D345-E345)/(F345-E345)*100,IF(G345="Lower is better",(F345-D345)/(F345-E345)*100,""))))))</f>
      </c>
      <c r="I345" s="94"/>
      <c r="J345" s="74" t="str">
        <f>IF(OR(A345="",C345=""),"",IF(X345&lt;&gt;"VALID","",IF(OR(H345="",I345=""),"",H345*I345/100)))</f>
      </c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85" t="str">
        <f>IF(AND(A345="",C345=""),"",IF(AND(OR(G345="Higher is better",G345="Lower is better"),OR(K345="Observed",K345="Inferred",K345="Unresolved"),OR(N345="Complete",N345="Unknown",N345="Not applicable",N345="Excluded with rationale",N345="Invalid"),OR(P345="None",P345="Veto",P345="Floor",P345="Cap"),OR(R345="Yes",R345="No",R345="Not applicable"),OR(S345="None",S345="Open",S345="Resolved"),IF(N345="Complete",AND(ISNUMBER(D345),ISNUMBER(E345),ISNUMBER(F345),F345&gt;E345),TRUE)),"VALID","INVALID_CONTROLLED_INPUT"))</f>
      </c>
      <c r="Y345" s="85" t="str">
        <f>IF(AND(A345="",C345=""),"",IF(X345&lt;&gt;"VALID","Invalid input",IF(P345="None","Not applicable",IF(R345="No","Failed",IF(R345="Yes","Passed","Not tested")))))</f>
      </c>
    </row>
    <row r="346">
      <c r="A346" s="93"/>
      <c r="B346" s="93"/>
      <c r="C346" s="93"/>
      <c r="D346" s="94"/>
      <c r="E346" s="94"/>
      <c r="F346" s="94"/>
      <c r="G346" s="93"/>
      <c r="H346" s="74" t="str">
        <f>IF(OR(A346="",C346=""),"",IF(X346&lt;&gt;"VALID","",IF(OR(N346="Unknown",N346="Not applicable",N346="Excluded with rationale",N346="Invalid"),"",IF(OR(F346=E346,D346&lt;E346,D346&gt;F346),"",IF(G346="Higher is better",(D346-E346)/(F346-E346)*100,IF(G346="Lower is better",(F346-D346)/(F346-E346)*100,""))))))</f>
      </c>
      <c r="I346" s="94"/>
      <c r="J346" s="74" t="str">
        <f>IF(OR(A346="",C346=""),"",IF(X346&lt;&gt;"VALID","",IF(OR(H346="",I346=""),"",H346*I346/100)))</f>
      </c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85" t="str">
        <f>IF(AND(A346="",C346=""),"",IF(AND(OR(G346="Higher is better",G346="Lower is better"),OR(K346="Observed",K346="Inferred",K346="Unresolved"),OR(N346="Complete",N346="Unknown",N346="Not applicable",N346="Excluded with rationale",N346="Invalid"),OR(P346="None",P346="Veto",P346="Floor",P346="Cap"),OR(R346="Yes",R346="No",R346="Not applicable"),OR(S346="None",S346="Open",S346="Resolved"),IF(N346="Complete",AND(ISNUMBER(D346),ISNUMBER(E346),ISNUMBER(F346),F346&gt;E346),TRUE)),"VALID","INVALID_CONTROLLED_INPUT"))</f>
      </c>
      <c r="Y346" s="85" t="str">
        <f>IF(AND(A346="",C346=""),"",IF(X346&lt;&gt;"VALID","Invalid input",IF(P346="None","Not applicable",IF(R346="No","Failed",IF(R346="Yes","Passed","Not tested")))))</f>
      </c>
    </row>
    <row r="347">
      <c r="A347" s="93"/>
      <c r="B347" s="93"/>
      <c r="C347" s="93"/>
      <c r="D347" s="94"/>
      <c r="E347" s="94"/>
      <c r="F347" s="94"/>
      <c r="G347" s="93"/>
      <c r="H347" s="74" t="str">
        <f>IF(OR(A347="",C347=""),"",IF(X347&lt;&gt;"VALID","",IF(OR(N347="Unknown",N347="Not applicable",N347="Excluded with rationale",N347="Invalid"),"",IF(OR(F347=E347,D347&lt;E347,D347&gt;F347),"",IF(G347="Higher is better",(D347-E347)/(F347-E347)*100,IF(G347="Lower is better",(F347-D347)/(F347-E347)*100,""))))))</f>
      </c>
      <c r="I347" s="94"/>
      <c r="J347" s="74" t="str">
        <f>IF(OR(A347="",C347=""),"",IF(X347&lt;&gt;"VALID","",IF(OR(H347="",I347=""),"",H347*I347/100)))</f>
      </c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85" t="str">
        <f>IF(AND(A347="",C347=""),"",IF(AND(OR(G347="Higher is better",G347="Lower is better"),OR(K347="Observed",K347="Inferred",K347="Unresolved"),OR(N347="Complete",N347="Unknown",N347="Not applicable",N347="Excluded with rationale",N347="Invalid"),OR(P347="None",P347="Veto",P347="Floor",P347="Cap"),OR(R347="Yes",R347="No",R347="Not applicable"),OR(S347="None",S347="Open",S347="Resolved"),IF(N347="Complete",AND(ISNUMBER(D347),ISNUMBER(E347),ISNUMBER(F347),F347&gt;E347),TRUE)),"VALID","INVALID_CONTROLLED_INPUT"))</f>
      </c>
      <c r="Y347" s="85" t="str">
        <f>IF(AND(A347="",C347=""),"",IF(X347&lt;&gt;"VALID","Invalid input",IF(P347="None","Not applicable",IF(R347="No","Failed",IF(R347="Yes","Passed","Not tested")))))</f>
      </c>
    </row>
    <row r="348">
      <c r="A348" s="93"/>
      <c r="B348" s="93"/>
      <c r="C348" s="93"/>
      <c r="D348" s="94"/>
      <c r="E348" s="94"/>
      <c r="F348" s="94"/>
      <c r="G348" s="93"/>
      <c r="H348" s="74" t="str">
        <f>IF(OR(A348="",C348=""),"",IF(X348&lt;&gt;"VALID","",IF(OR(N348="Unknown",N348="Not applicable",N348="Excluded with rationale",N348="Invalid"),"",IF(OR(F348=E348,D348&lt;E348,D348&gt;F348),"",IF(G348="Higher is better",(D348-E348)/(F348-E348)*100,IF(G348="Lower is better",(F348-D348)/(F348-E348)*100,""))))))</f>
      </c>
      <c r="I348" s="94"/>
      <c r="J348" s="74" t="str">
        <f>IF(OR(A348="",C348=""),"",IF(X348&lt;&gt;"VALID","",IF(OR(H348="",I348=""),"",H348*I348/100)))</f>
      </c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85" t="str">
        <f>IF(AND(A348="",C348=""),"",IF(AND(OR(G348="Higher is better",G348="Lower is better"),OR(K348="Observed",K348="Inferred",K348="Unresolved"),OR(N348="Complete",N348="Unknown",N348="Not applicable",N348="Excluded with rationale",N348="Invalid"),OR(P348="None",P348="Veto",P348="Floor",P348="Cap"),OR(R348="Yes",R348="No",R348="Not applicable"),OR(S348="None",S348="Open",S348="Resolved"),IF(N348="Complete",AND(ISNUMBER(D348),ISNUMBER(E348),ISNUMBER(F348),F348&gt;E348),TRUE)),"VALID","INVALID_CONTROLLED_INPUT"))</f>
      </c>
      <c r="Y348" s="85" t="str">
        <f>IF(AND(A348="",C348=""),"",IF(X348&lt;&gt;"VALID","Invalid input",IF(P348="None","Not applicable",IF(R348="No","Failed",IF(R348="Yes","Passed","Not tested")))))</f>
      </c>
    </row>
    <row r="349">
      <c r="A349" s="93"/>
      <c r="B349" s="93"/>
      <c r="C349" s="93"/>
      <c r="D349" s="94"/>
      <c r="E349" s="94"/>
      <c r="F349" s="94"/>
      <c r="G349" s="93"/>
      <c r="H349" s="74" t="str">
        <f>IF(OR(A349="",C349=""),"",IF(X349&lt;&gt;"VALID","",IF(OR(N349="Unknown",N349="Not applicable",N349="Excluded with rationale",N349="Invalid"),"",IF(OR(F349=E349,D349&lt;E349,D349&gt;F349),"",IF(G349="Higher is better",(D349-E349)/(F349-E349)*100,IF(G349="Lower is better",(F349-D349)/(F349-E349)*100,""))))))</f>
      </c>
      <c r="I349" s="94"/>
      <c r="J349" s="74" t="str">
        <f>IF(OR(A349="",C349=""),"",IF(X349&lt;&gt;"VALID","",IF(OR(H349="",I349=""),"",H349*I349/100)))</f>
      </c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85" t="str">
        <f>IF(AND(A349="",C349=""),"",IF(AND(OR(G349="Higher is better",G349="Lower is better"),OR(K349="Observed",K349="Inferred",K349="Unresolved"),OR(N349="Complete",N349="Unknown",N349="Not applicable",N349="Excluded with rationale",N349="Invalid"),OR(P349="None",P349="Veto",P349="Floor",P349="Cap"),OR(R349="Yes",R349="No",R349="Not applicable"),OR(S349="None",S349="Open",S349="Resolved"),IF(N349="Complete",AND(ISNUMBER(D349),ISNUMBER(E349),ISNUMBER(F349),F349&gt;E349),TRUE)),"VALID","INVALID_CONTROLLED_INPUT"))</f>
      </c>
      <c r="Y349" s="85" t="str">
        <f>IF(AND(A349="",C349=""),"",IF(X349&lt;&gt;"VALID","Invalid input",IF(P349="None","Not applicable",IF(R349="No","Failed",IF(R349="Yes","Passed","Not tested")))))</f>
      </c>
    </row>
    <row r="350">
      <c r="A350" s="93"/>
      <c r="B350" s="93"/>
      <c r="C350" s="93"/>
      <c r="D350" s="94"/>
      <c r="E350" s="94"/>
      <c r="F350" s="94"/>
      <c r="G350" s="93"/>
      <c r="H350" s="74" t="str">
        <f>IF(OR(A350="",C350=""),"",IF(X350&lt;&gt;"VALID","",IF(OR(N350="Unknown",N350="Not applicable",N350="Excluded with rationale",N350="Invalid"),"",IF(OR(F350=E350,D350&lt;E350,D350&gt;F350),"",IF(G350="Higher is better",(D350-E350)/(F350-E350)*100,IF(G350="Lower is better",(F350-D350)/(F350-E350)*100,""))))))</f>
      </c>
      <c r="I350" s="94"/>
      <c r="J350" s="74" t="str">
        <f>IF(OR(A350="",C350=""),"",IF(X350&lt;&gt;"VALID","",IF(OR(H350="",I350=""),"",H350*I350/100)))</f>
      </c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85" t="str">
        <f>IF(AND(A350="",C350=""),"",IF(AND(OR(G350="Higher is better",G350="Lower is better"),OR(K350="Observed",K350="Inferred",K350="Unresolved"),OR(N350="Complete",N350="Unknown",N350="Not applicable",N350="Excluded with rationale",N350="Invalid"),OR(P350="None",P350="Veto",P350="Floor",P350="Cap"),OR(R350="Yes",R350="No",R350="Not applicable"),OR(S350="None",S350="Open",S350="Resolved"),IF(N350="Complete",AND(ISNUMBER(D350),ISNUMBER(E350),ISNUMBER(F350),F350&gt;E350),TRUE)),"VALID","INVALID_CONTROLLED_INPUT"))</f>
      </c>
      <c r="Y350" s="85" t="str">
        <f>IF(AND(A350="",C350=""),"",IF(X350&lt;&gt;"VALID","Invalid input",IF(P350="None","Not applicable",IF(R350="No","Failed",IF(R350="Yes","Passed","Not tested")))))</f>
      </c>
    </row>
    <row r="351">
      <c r="A351" s="93"/>
      <c r="B351" s="93"/>
      <c r="C351" s="93"/>
      <c r="D351" s="94"/>
      <c r="E351" s="94"/>
      <c r="F351" s="94"/>
      <c r="G351" s="93"/>
      <c r="H351" s="74" t="str">
        <f>IF(OR(A351="",C351=""),"",IF(X351&lt;&gt;"VALID","",IF(OR(N351="Unknown",N351="Not applicable",N351="Excluded with rationale",N351="Invalid"),"",IF(OR(F351=E351,D351&lt;E351,D351&gt;F351),"",IF(G351="Higher is better",(D351-E351)/(F351-E351)*100,IF(G351="Lower is better",(F351-D351)/(F351-E351)*100,""))))))</f>
      </c>
      <c r="I351" s="94"/>
      <c r="J351" s="74" t="str">
        <f>IF(OR(A351="",C351=""),"",IF(X351&lt;&gt;"VALID","",IF(OR(H351="",I351=""),"",H351*I351/100)))</f>
      </c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85" t="str">
        <f>IF(AND(A351="",C351=""),"",IF(AND(OR(G351="Higher is better",G351="Lower is better"),OR(K351="Observed",K351="Inferred",K351="Unresolved"),OR(N351="Complete",N351="Unknown",N351="Not applicable",N351="Excluded with rationale",N351="Invalid"),OR(P351="None",P351="Veto",P351="Floor",P351="Cap"),OR(R351="Yes",R351="No",R351="Not applicable"),OR(S351="None",S351="Open",S351="Resolved"),IF(N351="Complete",AND(ISNUMBER(D351),ISNUMBER(E351),ISNUMBER(F351),F351&gt;E351),TRUE)),"VALID","INVALID_CONTROLLED_INPUT"))</f>
      </c>
      <c r="Y351" s="85" t="str">
        <f>IF(AND(A351="",C351=""),"",IF(X351&lt;&gt;"VALID","Invalid input",IF(P351="None","Not applicable",IF(R351="No","Failed",IF(R351="Yes","Passed","Not tested")))))</f>
      </c>
    </row>
    <row r="352">
      <c r="A352" s="93"/>
      <c r="B352" s="93"/>
      <c r="C352" s="93"/>
      <c r="D352" s="94"/>
      <c r="E352" s="94"/>
      <c r="F352" s="94"/>
      <c r="G352" s="93"/>
      <c r="H352" s="74" t="str">
        <f>IF(OR(A352="",C352=""),"",IF(X352&lt;&gt;"VALID","",IF(OR(N352="Unknown",N352="Not applicable",N352="Excluded with rationale",N352="Invalid"),"",IF(OR(F352=E352,D352&lt;E352,D352&gt;F352),"",IF(G352="Higher is better",(D352-E352)/(F352-E352)*100,IF(G352="Lower is better",(F352-D352)/(F352-E352)*100,""))))))</f>
      </c>
      <c r="I352" s="94"/>
      <c r="J352" s="74" t="str">
        <f>IF(OR(A352="",C352=""),"",IF(X352&lt;&gt;"VALID","",IF(OR(H352="",I352=""),"",H352*I352/100)))</f>
      </c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85" t="str">
        <f>IF(AND(A352="",C352=""),"",IF(AND(OR(G352="Higher is better",G352="Lower is better"),OR(K352="Observed",K352="Inferred",K352="Unresolved"),OR(N352="Complete",N352="Unknown",N352="Not applicable",N352="Excluded with rationale",N352="Invalid"),OR(P352="None",P352="Veto",P352="Floor",P352="Cap"),OR(R352="Yes",R352="No",R352="Not applicable"),OR(S352="None",S352="Open",S352="Resolved"),IF(N352="Complete",AND(ISNUMBER(D352),ISNUMBER(E352),ISNUMBER(F352),F352&gt;E352),TRUE)),"VALID","INVALID_CONTROLLED_INPUT"))</f>
      </c>
      <c r="Y352" s="85" t="str">
        <f>IF(AND(A352="",C352=""),"",IF(X352&lt;&gt;"VALID","Invalid input",IF(P352="None","Not applicable",IF(R352="No","Failed",IF(R352="Yes","Passed","Not tested")))))</f>
      </c>
    </row>
    <row r="353">
      <c r="A353" s="93"/>
      <c r="B353" s="93"/>
      <c r="C353" s="93"/>
      <c r="D353" s="94"/>
      <c r="E353" s="94"/>
      <c r="F353" s="94"/>
      <c r="G353" s="93"/>
      <c r="H353" s="74" t="str">
        <f>IF(OR(A353="",C353=""),"",IF(X353&lt;&gt;"VALID","",IF(OR(N353="Unknown",N353="Not applicable",N353="Excluded with rationale",N353="Invalid"),"",IF(OR(F353=E353,D353&lt;E353,D353&gt;F353),"",IF(G353="Higher is better",(D353-E353)/(F353-E353)*100,IF(G353="Lower is better",(F353-D353)/(F353-E353)*100,""))))))</f>
      </c>
      <c r="I353" s="94"/>
      <c r="J353" s="74" t="str">
        <f>IF(OR(A353="",C353=""),"",IF(X353&lt;&gt;"VALID","",IF(OR(H353="",I353=""),"",H353*I353/100)))</f>
      </c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85" t="str">
        <f>IF(AND(A353="",C353=""),"",IF(AND(OR(G353="Higher is better",G353="Lower is better"),OR(K353="Observed",K353="Inferred",K353="Unresolved"),OR(N353="Complete",N353="Unknown",N353="Not applicable",N353="Excluded with rationale",N353="Invalid"),OR(P353="None",P353="Veto",P353="Floor",P353="Cap"),OR(R353="Yes",R353="No",R353="Not applicable"),OR(S353="None",S353="Open",S353="Resolved"),IF(N353="Complete",AND(ISNUMBER(D353),ISNUMBER(E353),ISNUMBER(F353),F353&gt;E353),TRUE)),"VALID","INVALID_CONTROLLED_INPUT"))</f>
      </c>
      <c r="Y353" s="85" t="str">
        <f>IF(AND(A353="",C353=""),"",IF(X353&lt;&gt;"VALID","Invalid input",IF(P353="None","Not applicable",IF(R353="No","Failed",IF(R353="Yes","Passed","Not tested")))))</f>
      </c>
    </row>
    <row r="354">
      <c r="A354" s="93"/>
      <c r="B354" s="93"/>
      <c r="C354" s="93"/>
      <c r="D354" s="94"/>
      <c r="E354" s="94"/>
      <c r="F354" s="94"/>
      <c r="G354" s="93"/>
      <c r="H354" s="74" t="str">
        <f>IF(OR(A354="",C354=""),"",IF(X354&lt;&gt;"VALID","",IF(OR(N354="Unknown",N354="Not applicable",N354="Excluded with rationale",N354="Invalid"),"",IF(OR(F354=E354,D354&lt;E354,D354&gt;F354),"",IF(G354="Higher is better",(D354-E354)/(F354-E354)*100,IF(G354="Lower is better",(F354-D354)/(F354-E354)*100,""))))))</f>
      </c>
      <c r="I354" s="94"/>
      <c r="J354" s="74" t="str">
        <f>IF(OR(A354="",C354=""),"",IF(X354&lt;&gt;"VALID","",IF(OR(H354="",I354=""),"",H354*I354/100)))</f>
      </c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85" t="str">
        <f>IF(AND(A354="",C354=""),"",IF(AND(OR(G354="Higher is better",G354="Lower is better"),OR(K354="Observed",K354="Inferred",K354="Unresolved"),OR(N354="Complete",N354="Unknown",N354="Not applicable",N354="Excluded with rationale",N354="Invalid"),OR(P354="None",P354="Veto",P354="Floor",P354="Cap"),OR(R354="Yes",R354="No",R354="Not applicable"),OR(S354="None",S354="Open",S354="Resolved"),IF(N354="Complete",AND(ISNUMBER(D354),ISNUMBER(E354),ISNUMBER(F354),F354&gt;E354),TRUE)),"VALID","INVALID_CONTROLLED_INPUT"))</f>
      </c>
      <c r="Y354" s="85" t="str">
        <f>IF(AND(A354="",C354=""),"",IF(X354&lt;&gt;"VALID","Invalid input",IF(P354="None","Not applicable",IF(R354="No","Failed",IF(R354="Yes","Passed","Not tested")))))</f>
      </c>
    </row>
    <row r="355">
      <c r="A355" s="93"/>
      <c r="B355" s="93"/>
      <c r="C355" s="93"/>
      <c r="D355" s="94"/>
      <c r="E355" s="94"/>
      <c r="F355" s="94"/>
      <c r="G355" s="93"/>
      <c r="H355" s="74" t="str">
        <f>IF(OR(A355="",C355=""),"",IF(X355&lt;&gt;"VALID","",IF(OR(N355="Unknown",N355="Not applicable",N355="Excluded with rationale",N355="Invalid"),"",IF(OR(F355=E355,D355&lt;E355,D355&gt;F355),"",IF(G355="Higher is better",(D355-E355)/(F355-E355)*100,IF(G355="Lower is better",(F355-D355)/(F355-E355)*100,""))))))</f>
      </c>
      <c r="I355" s="94"/>
      <c r="J355" s="74" t="str">
        <f>IF(OR(A355="",C355=""),"",IF(X355&lt;&gt;"VALID","",IF(OR(H355="",I355=""),"",H355*I355/100)))</f>
      </c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85" t="str">
        <f>IF(AND(A355="",C355=""),"",IF(AND(OR(G355="Higher is better",G355="Lower is better"),OR(K355="Observed",K355="Inferred",K355="Unresolved"),OR(N355="Complete",N355="Unknown",N355="Not applicable",N355="Excluded with rationale",N355="Invalid"),OR(P355="None",P355="Veto",P355="Floor",P355="Cap"),OR(R355="Yes",R355="No",R355="Not applicable"),OR(S355="None",S355="Open",S355="Resolved"),IF(N355="Complete",AND(ISNUMBER(D355),ISNUMBER(E355),ISNUMBER(F355),F355&gt;E355),TRUE)),"VALID","INVALID_CONTROLLED_INPUT"))</f>
      </c>
      <c r="Y355" s="85" t="str">
        <f>IF(AND(A355="",C355=""),"",IF(X355&lt;&gt;"VALID","Invalid input",IF(P355="None","Not applicable",IF(R355="No","Failed",IF(R355="Yes","Passed","Not tested")))))</f>
      </c>
    </row>
    <row r="356">
      <c r="A356" s="93"/>
      <c r="B356" s="93"/>
      <c r="C356" s="93"/>
      <c r="D356" s="94"/>
      <c r="E356" s="94"/>
      <c r="F356" s="94"/>
      <c r="G356" s="93"/>
      <c r="H356" s="74" t="str">
        <f>IF(OR(A356="",C356=""),"",IF(X356&lt;&gt;"VALID","",IF(OR(N356="Unknown",N356="Not applicable",N356="Excluded with rationale",N356="Invalid"),"",IF(OR(F356=E356,D356&lt;E356,D356&gt;F356),"",IF(G356="Higher is better",(D356-E356)/(F356-E356)*100,IF(G356="Lower is better",(F356-D356)/(F356-E356)*100,""))))))</f>
      </c>
      <c r="I356" s="94"/>
      <c r="J356" s="74" t="str">
        <f>IF(OR(A356="",C356=""),"",IF(X356&lt;&gt;"VALID","",IF(OR(H356="",I356=""),"",H356*I356/100)))</f>
      </c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85" t="str">
        <f>IF(AND(A356="",C356=""),"",IF(AND(OR(G356="Higher is better",G356="Lower is better"),OR(K356="Observed",K356="Inferred",K356="Unresolved"),OR(N356="Complete",N356="Unknown",N356="Not applicable",N356="Excluded with rationale",N356="Invalid"),OR(P356="None",P356="Veto",P356="Floor",P356="Cap"),OR(R356="Yes",R356="No",R356="Not applicable"),OR(S356="None",S356="Open",S356="Resolved"),IF(N356="Complete",AND(ISNUMBER(D356),ISNUMBER(E356),ISNUMBER(F356),F356&gt;E356),TRUE)),"VALID","INVALID_CONTROLLED_INPUT"))</f>
      </c>
      <c r="Y356" s="85" t="str">
        <f>IF(AND(A356="",C356=""),"",IF(X356&lt;&gt;"VALID","Invalid input",IF(P356="None","Not applicable",IF(R356="No","Failed",IF(R356="Yes","Passed","Not tested")))))</f>
      </c>
    </row>
    <row r="357">
      <c r="A357" s="93"/>
      <c r="B357" s="93"/>
      <c r="C357" s="93"/>
      <c r="D357" s="94"/>
      <c r="E357" s="94"/>
      <c r="F357" s="94"/>
      <c r="G357" s="93"/>
      <c r="H357" s="74" t="str">
        <f>IF(OR(A357="",C357=""),"",IF(X357&lt;&gt;"VALID","",IF(OR(N357="Unknown",N357="Not applicable",N357="Excluded with rationale",N357="Invalid"),"",IF(OR(F357=E357,D357&lt;E357,D357&gt;F357),"",IF(G357="Higher is better",(D357-E357)/(F357-E357)*100,IF(G357="Lower is better",(F357-D357)/(F357-E357)*100,""))))))</f>
      </c>
      <c r="I357" s="94"/>
      <c r="J357" s="74" t="str">
        <f>IF(OR(A357="",C357=""),"",IF(X357&lt;&gt;"VALID","",IF(OR(H357="",I357=""),"",H357*I357/100)))</f>
      </c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85" t="str">
        <f>IF(AND(A357="",C357=""),"",IF(AND(OR(G357="Higher is better",G357="Lower is better"),OR(K357="Observed",K357="Inferred",K357="Unresolved"),OR(N357="Complete",N357="Unknown",N357="Not applicable",N357="Excluded with rationale",N357="Invalid"),OR(P357="None",P357="Veto",P357="Floor",P357="Cap"),OR(R357="Yes",R357="No",R357="Not applicable"),OR(S357="None",S357="Open",S357="Resolved"),IF(N357="Complete",AND(ISNUMBER(D357),ISNUMBER(E357),ISNUMBER(F357),F357&gt;E357),TRUE)),"VALID","INVALID_CONTROLLED_INPUT"))</f>
      </c>
      <c r="Y357" s="85" t="str">
        <f>IF(AND(A357="",C357=""),"",IF(X357&lt;&gt;"VALID","Invalid input",IF(P357="None","Not applicable",IF(R357="No","Failed",IF(R357="Yes","Passed","Not tested")))))</f>
      </c>
    </row>
    <row r="358">
      <c r="A358" s="93"/>
      <c r="B358" s="93"/>
      <c r="C358" s="93"/>
      <c r="D358" s="94"/>
      <c r="E358" s="94"/>
      <c r="F358" s="94"/>
      <c r="G358" s="93"/>
      <c r="H358" s="74" t="str">
        <f>IF(OR(A358="",C358=""),"",IF(X358&lt;&gt;"VALID","",IF(OR(N358="Unknown",N358="Not applicable",N358="Excluded with rationale",N358="Invalid"),"",IF(OR(F358=E358,D358&lt;E358,D358&gt;F358),"",IF(G358="Higher is better",(D358-E358)/(F358-E358)*100,IF(G358="Lower is better",(F358-D358)/(F358-E358)*100,""))))))</f>
      </c>
      <c r="I358" s="94"/>
      <c r="J358" s="74" t="str">
        <f>IF(OR(A358="",C358=""),"",IF(X358&lt;&gt;"VALID","",IF(OR(H358="",I358=""),"",H358*I358/100)))</f>
      </c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85" t="str">
        <f>IF(AND(A358="",C358=""),"",IF(AND(OR(G358="Higher is better",G358="Lower is better"),OR(K358="Observed",K358="Inferred",K358="Unresolved"),OR(N358="Complete",N358="Unknown",N358="Not applicable",N358="Excluded with rationale",N358="Invalid"),OR(P358="None",P358="Veto",P358="Floor",P358="Cap"),OR(R358="Yes",R358="No",R358="Not applicable"),OR(S358="None",S358="Open",S358="Resolved"),IF(N358="Complete",AND(ISNUMBER(D358),ISNUMBER(E358),ISNUMBER(F358),F358&gt;E358),TRUE)),"VALID","INVALID_CONTROLLED_INPUT"))</f>
      </c>
      <c r="Y358" s="85" t="str">
        <f>IF(AND(A358="",C358=""),"",IF(X358&lt;&gt;"VALID","Invalid input",IF(P358="None","Not applicable",IF(R358="No","Failed",IF(R358="Yes","Passed","Not tested")))))</f>
      </c>
    </row>
    <row r="359">
      <c r="A359" s="93"/>
      <c r="B359" s="93"/>
      <c r="C359" s="93"/>
      <c r="D359" s="94"/>
      <c r="E359" s="94"/>
      <c r="F359" s="94"/>
      <c r="G359" s="93"/>
      <c r="H359" s="74" t="str">
        <f>IF(OR(A359="",C359=""),"",IF(X359&lt;&gt;"VALID","",IF(OR(N359="Unknown",N359="Not applicable",N359="Excluded with rationale",N359="Invalid"),"",IF(OR(F359=E359,D359&lt;E359,D359&gt;F359),"",IF(G359="Higher is better",(D359-E359)/(F359-E359)*100,IF(G359="Lower is better",(F359-D359)/(F359-E359)*100,""))))))</f>
      </c>
      <c r="I359" s="94"/>
      <c r="J359" s="74" t="str">
        <f>IF(OR(A359="",C359=""),"",IF(X359&lt;&gt;"VALID","",IF(OR(H359="",I359=""),"",H359*I359/100)))</f>
      </c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85" t="str">
        <f>IF(AND(A359="",C359=""),"",IF(AND(OR(G359="Higher is better",G359="Lower is better"),OR(K359="Observed",K359="Inferred",K359="Unresolved"),OR(N359="Complete",N359="Unknown",N359="Not applicable",N359="Excluded with rationale",N359="Invalid"),OR(P359="None",P359="Veto",P359="Floor",P359="Cap"),OR(R359="Yes",R359="No",R359="Not applicable"),OR(S359="None",S359="Open",S359="Resolved"),IF(N359="Complete",AND(ISNUMBER(D359),ISNUMBER(E359),ISNUMBER(F359),F359&gt;E359),TRUE)),"VALID","INVALID_CONTROLLED_INPUT"))</f>
      </c>
      <c r="Y359" s="85" t="str">
        <f>IF(AND(A359="",C359=""),"",IF(X359&lt;&gt;"VALID","Invalid input",IF(P359="None","Not applicable",IF(R359="No","Failed",IF(R359="Yes","Passed","Not tested")))))</f>
      </c>
    </row>
    <row r="360">
      <c r="A360" s="93"/>
      <c r="B360" s="93"/>
      <c r="C360" s="93"/>
      <c r="D360" s="94"/>
      <c r="E360" s="94"/>
      <c r="F360" s="94"/>
      <c r="G360" s="93"/>
      <c r="H360" s="74" t="str">
        <f>IF(OR(A360="",C360=""),"",IF(X360&lt;&gt;"VALID","",IF(OR(N360="Unknown",N360="Not applicable",N360="Excluded with rationale",N360="Invalid"),"",IF(OR(F360=E360,D360&lt;E360,D360&gt;F360),"",IF(G360="Higher is better",(D360-E360)/(F360-E360)*100,IF(G360="Lower is better",(F360-D360)/(F360-E360)*100,""))))))</f>
      </c>
      <c r="I360" s="94"/>
      <c r="J360" s="74" t="str">
        <f>IF(OR(A360="",C360=""),"",IF(X360&lt;&gt;"VALID","",IF(OR(H360="",I360=""),"",H360*I360/100)))</f>
      </c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85" t="str">
        <f>IF(AND(A360="",C360=""),"",IF(AND(OR(G360="Higher is better",G360="Lower is better"),OR(K360="Observed",K360="Inferred",K360="Unresolved"),OR(N360="Complete",N360="Unknown",N360="Not applicable",N360="Excluded with rationale",N360="Invalid"),OR(P360="None",P360="Veto",P360="Floor",P360="Cap"),OR(R360="Yes",R360="No",R360="Not applicable"),OR(S360="None",S360="Open",S360="Resolved"),IF(N360="Complete",AND(ISNUMBER(D360),ISNUMBER(E360),ISNUMBER(F360),F360&gt;E360),TRUE)),"VALID","INVALID_CONTROLLED_INPUT"))</f>
      </c>
      <c r="Y360" s="85" t="str">
        <f>IF(AND(A360="",C360=""),"",IF(X360&lt;&gt;"VALID","Invalid input",IF(P360="None","Not applicable",IF(R360="No","Failed",IF(R360="Yes","Passed","Not tested")))))</f>
      </c>
    </row>
    <row r="361">
      <c r="A361" s="93"/>
      <c r="B361" s="93"/>
      <c r="C361" s="93"/>
      <c r="D361" s="94"/>
      <c r="E361" s="94"/>
      <c r="F361" s="94"/>
      <c r="G361" s="93"/>
      <c r="H361" s="74" t="str">
        <f>IF(OR(A361="",C361=""),"",IF(X361&lt;&gt;"VALID","",IF(OR(N361="Unknown",N361="Not applicable",N361="Excluded with rationale",N361="Invalid"),"",IF(OR(F361=E361,D361&lt;E361,D361&gt;F361),"",IF(G361="Higher is better",(D361-E361)/(F361-E361)*100,IF(G361="Lower is better",(F361-D361)/(F361-E361)*100,""))))))</f>
      </c>
      <c r="I361" s="94"/>
      <c r="J361" s="74" t="str">
        <f>IF(OR(A361="",C361=""),"",IF(X361&lt;&gt;"VALID","",IF(OR(H361="",I361=""),"",H361*I361/100)))</f>
      </c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85" t="str">
        <f>IF(AND(A361="",C361=""),"",IF(AND(OR(G361="Higher is better",G361="Lower is better"),OR(K361="Observed",K361="Inferred",K361="Unresolved"),OR(N361="Complete",N361="Unknown",N361="Not applicable",N361="Excluded with rationale",N361="Invalid"),OR(P361="None",P361="Veto",P361="Floor",P361="Cap"),OR(R361="Yes",R361="No",R361="Not applicable"),OR(S361="None",S361="Open",S361="Resolved"),IF(N361="Complete",AND(ISNUMBER(D361),ISNUMBER(E361),ISNUMBER(F361),F361&gt;E361),TRUE)),"VALID","INVALID_CONTROLLED_INPUT"))</f>
      </c>
      <c r="Y361" s="85" t="str">
        <f>IF(AND(A361="",C361=""),"",IF(X361&lt;&gt;"VALID","Invalid input",IF(P361="None","Not applicable",IF(R361="No","Failed",IF(R361="Yes","Passed","Not tested")))))</f>
      </c>
    </row>
    <row r="362">
      <c r="A362" s="93"/>
      <c r="B362" s="93"/>
      <c r="C362" s="93"/>
      <c r="D362" s="94"/>
      <c r="E362" s="94"/>
      <c r="F362" s="94"/>
      <c r="G362" s="93"/>
      <c r="H362" s="74" t="str">
        <f>IF(OR(A362="",C362=""),"",IF(X362&lt;&gt;"VALID","",IF(OR(N362="Unknown",N362="Not applicable",N362="Excluded with rationale",N362="Invalid"),"",IF(OR(F362=E362,D362&lt;E362,D362&gt;F362),"",IF(G362="Higher is better",(D362-E362)/(F362-E362)*100,IF(G362="Lower is better",(F362-D362)/(F362-E362)*100,""))))))</f>
      </c>
      <c r="I362" s="94"/>
      <c r="J362" s="74" t="str">
        <f>IF(OR(A362="",C362=""),"",IF(X362&lt;&gt;"VALID","",IF(OR(H362="",I362=""),"",H362*I362/100)))</f>
      </c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85" t="str">
        <f>IF(AND(A362="",C362=""),"",IF(AND(OR(G362="Higher is better",G362="Lower is better"),OR(K362="Observed",K362="Inferred",K362="Unresolved"),OR(N362="Complete",N362="Unknown",N362="Not applicable",N362="Excluded with rationale",N362="Invalid"),OR(P362="None",P362="Veto",P362="Floor",P362="Cap"),OR(R362="Yes",R362="No",R362="Not applicable"),OR(S362="None",S362="Open",S362="Resolved"),IF(N362="Complete",AND(ISNUMBER(D362),ISNUMBER(E362),ISNUMBER(F362),F362&gt;E362),TRUE)),"VALID","INVALID_CONTROLLED_INPUT"))</f>
      </c>
      <c r="Y362" s="85" t="str">
        <f>IF(AND(A362="",C362=""),"",IF(X362&lt;&gt;"VALID","Invalid input",IF(P362="None","Not applicable",IF(R362="No","Failed",IF(R362="Yes","Passed","Not tested")))))</f>
      </c>
    </row>
    <row r="363">
      <c r="A363" s="93"/>
      <c r="B363" s="93"/>
      <c r="C363" s="93"/>
      <c r="D363" s="94"/>
      <c r="E363" s="94"/>
      <c r="F363" s="94"/>
      <c r="G363" s="93"/>
      <c r="H363" s="74" t="str">
        <f>IF(OR(A363="",C363=""),"",IF(X363&lt;&gt;"VALID","",IF(OR(N363="Unknown",N363="Not applicable",N363="Excluded with rationale",N363="Invalid"),"",IF(OR(F363=E363,D363&lt;E363,D363&gt;F363),"",IF(G363="Higher is better",(D363-E363)/(F363-E363)*100,IF(G363="Lower is better",(F363-D363)/(F363-E363)*100,""))))))</f>
      </c>
      <c r="I363" s="94"/>
      <c r="J363" s="74" t="str">
        <f>IF(OR(A363="",C363=""),"",IF(X363&lt;&gt;"VALID","",IF(OR(H363="",I363=""),"",H363*I363/100)))</f>
      </c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85" t="str">
        <f>IF(AND(A363="",C363=""),"",IF(AND(OR(G363="Higher is better",G363="Lower is better"),OR(K363="Observed",K363="Inferred",K363="Unresolved"),OR(N363="Complete",N363="Unknown",N363="Not applicable",N363="Excluded with rationale",N363="Invalid"),OR(P363="None",P363="Veto",P363="Floor",P363="Cap"),OR(R363="Yes",R363="No",R363="Not applicable"),OR(S363="None",S363="Open",S363="Resolved"),IF(N363="Complete",AND(ISNUMBER(D363),ISNUMBER(E363),ISNUMBER(F363),F363&gt;E363),TRUE)),"VALID","INVALID_CONTROLLED_INPUT"))</f>
      </c>
      <c r="Y363" s="85" t="str">
        <f>IF(AND(A363="",C363=""),"",IF(X363&lt;&gt;"VALID","Invalid input",IF(P363="None","Not applicable",IF(R363="No","Failed",IF(R363="Yes","Passed","Not tested")))))</f>
      </c>
    </row>
    <row r="364">
      <c r="A364" s="93"/>
      <c r="B364" s="93"/>
      <c r="C364" s="93"/>
      <c r="D364" s="94"/>
      <c r="E364" s="94"/>
      <c r="F364" s="94"/>
      <c r="G364" s="93"/>
      <c r="H364" s="74" t="str">
        <f>IF(OR(A364="",C364=""),"",IF(X364&lt;&gt;"VALID","",IF(OR(N364="Unknown",N364="Not applicable",N364="Excluded with rationale",N364="Invalid"),"",IF(OR(F364=E364,D364&lt;E364,D364&gt;F364),"",IF(G364="Higher is better",(D364-E364)/(F364-E364)*100,IF(G364="Lower is better",(F364-D364)/(F364-E364)*100,""))))))</f>
      </c>
      <c r="I364" s="94"/>
      <c r="J364" s="74" t="str">
        <f>IF(OR(A364="",C364=""),"",IF(X364&lt;&gt;"VALID","",IF(OR(H364="",I364=""),"",H364*I364/100)))</f>
      </c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85" t="str">
        <f>IF(AND(A364="",C364=""),"",IF(AND(OR(G364="Higher is better",G364="Lower is better"),OR(K364="Observed",K364="Inferred",K364="Unresolved"),OR(N364="Complete",N364="Unknown",N364="Not applicable",N364="Excluded with rationale",N364="Invalid"),OR(P364="None",P364="Veto",P364="Floor",P364="Cap"),OR(R364="Yes",R364="No",R364="Not applicable"),OR(S364="None",S364="Open",S364="Resolved"),IF(N364="Complete",AND(ISNUMBER(D364),ISNUMBER(E364),ISNUMBER(F364),F364&gt;E364),TRUE)),"VALID","INVALID_CONTROLLED_INPUT"))</f>
      </c>
      <c r="Y364" s="85" t="str">
        <f>IF(AND(A364="",C364=""),"",IF(X364&lt;&gt;"VALID","Invalid input",IF(P364="None","Not applicable",IF(R364="No","Failed",IF(R364="Yes","Passed","Not tested")))))</f>
      </c>
    </row>
    <row r="365">
      <c r="A365" s="93"/>
      <c r="B365" s="93"/>
      <c r="C365" s="93"/>
      <c r="D365" s="94"/>
      <c r="E365" s="94"/>
      <c r="F365" s="94"/>
      <c r="G365" s="93"/>
      <c r="H365" s="74" t="str">
        <f>IF(OR(A365="",C365=""),"",IF(X365&lt;&gt;"VALID","",IF(OR(N365="Unknown",N365="Not applicable",N365="Excluded with rationale",N365="Invalid"),"",IF(OR(F365=E365,D365&lt;E365,D365&gt;F365),"",IF(G365="Higher is better",(D365-E365)/(F365-E365)*100,IF(G365="Lower is better",(F365-D365)/(F365-E365)*100,""))))))</f>
      </c>
      <c r="I365" s="94"/>
      <c r="J365" s="74" t="str">
        <f>IF(OR(A365="",C365=""),"",IF(X365&lt;&gt;"VALID","",IF(OR(H365="",I365=""),"",H365*I365/100)))</f>
      </c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85" t="str">
        <f>IF(AND(A365="",C365=""),"",IF(AND(OR(G365="Higher is better",G365="Lower is better"),OR(K365="Observed",K365="Inferred",K365="Unresolved"),OR(N365="Complete",N365="Unknown",N365="Not applicable",N365="Excluded with rationale",N365="Invalid"),OR(P365="None",P365="Veto",P365="Floor",P365="Cap"),OR(R365="Yes",R365="No",R365="Not applicable"),OR(S365="None",S365="Open",S365="Resolved"),IF(N365="Complete",AND(ISNUMBER(D365),ISNUMBER(E365),ISNUMBER(F365),F365&gt;E365),TRUE)),"VALID","INVALID_CONTROLLED_INPUT"))</f>
      </c>
      <c r="Y365" s="85" t="str">
        <f>IF(AND(A365="",C365=""),"",IF(X365&lt;&gt;"VALID","Invalid input",IF(P365="None","Not applicable",IF(R365="No","Failed",IF(R365="Yes","Passed","Not tested")))))</f>
      </c>
    </row>
    <row r="366">
      <c r="A366" s="93"/>
      <c r="B366" s="93"/>
      <c r="C366" s="93"/>
      <c r="D366" s="94"/>
      <c r="E366" s="94"/>
      <c r="F366" s="94"/>
      <c r="G366" s="93"/>
      <c r="H366" s="74" t="str">
        <f>IF(OR(A366="",C366=""),"",IF(X366&lt;&gt;"VALID","",IF(OR(N366="Unknown",N366="Not applicable",N366="Excluded with rationale",N366="Invalid"),"",IF(OR(F366=E366,D366&lt;E366,D366&gt;F366),"",IF(G366="Higher is better",(D366-E366)/(F366-E366)*100,IF(G366="Lower is better",(F366-D366)/(F366-E366)*100,""))))))</f>
      </c>
      <c r="I366" s="94"/>
      <c r="J366" s="74" t="str">
        <f>IF(OR(A366="",C366=""),"",IF(X366&lt;&gt;"VALID","",IF(OR(H366="",I366=""),"",H366*I366/100)))</f>
      </c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85" t="str">
        <f>IF(AND(A366="",C366=""),"",IF(AND(OR(G366="Higher is better",G366="Lower is better"),OR(K366="Observed",K366="Inferred",K366="Unresolved"),OR(N366="Complete",N366="Unknown",N366="Not applicable",N366="Excluded with rationale",N366="Invalid"),OR(P366="None",P366="Veto",P366="Floor",P366="Cap"),OR(R366="Yes",R366="No",R366="Not applicable"),OR(S366="None",S366="Open",S366="Resolved"),IF(N366="Complete",AND(ISNUMBER(D366),ISNUMBER(E366),ISNUMBER(F366),F366&gt;E366),TRUE)),"VALID","INVALID_CONTROLLED_INPUT"))</f>
      </c>
      <c r="Y366" s="85" t="str">
        <f>IF(AND(A366="",C366=""),"",IF(X366&lt;&gt;"VALID","Invalid input",IF(P366="None","Not applicable",IF(R366="No","Failed",IF(R366="Yes","Passed","Not tested")))))</f>
      </c>
    </row>
    <row r="367">
      <c r="A367" s="93"/>
      <c r="B367" s="93"/>
      <c r="C367" s="93"/>
      <c r="D367" s="94"/>
      <c r="E367" s="94"/>
      <c r="F367" s="94"/>
      <c r="G367" s="93"/>
      <c r="H367" s="74" t="str">
        <f>IF(OR(A367="",C367=""),"",IF(X367&lt;&gt;"VALID","",IF(OR(N367="Unknown",N367="Not applicable",N367="Excluded with rationale",N367="Invalid"),"",IF(OR(F367=E367,D367&lt;E367,D367&gt;F367),"",IF(G367="Higher is better",(D367-E367)/(F367-E367)*100,IF(G367="Lower is better",(F367-D367)/(F367-E367)*100,""))))))</f>
      </c>
      <c r="I367" s="94"/>
      <c r="J367" s="74" t="str">
        <f>IF(OR(A367="",C367=""),"",IF(X367&lt;&gt;"VALID","",IF(OR(H367="",I367=""),"",H367*I367/100)))</f>
      </c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85" t="str">
        <f>IF(AND(A367="",C367=""),"",IF(AND(OR(G367="Higher is better",G367="Lower is better"),OR(K367="Observed",K367="Inferred",K367="Unresolved"),OR(N367="Complete",N367="Unknown",N367="Not applicable",N367="Excluded with rationale",N367="Invalid"),OR(P367="None",P367="Veto",P367="Floor",P367="Cap"),OR(R367="Yes",R367="No",R367="Not applicable"),OR(S367="None",S367="Open",S367="Resolved"),IF(N367="Complete",AND(ISNUMBER(D367),ISNUMBER(E367),ISNUMBER(F367),F367&gt;E367),TRUE)),"VALID","INVALID_CONTROLLED_INPUT"))</f>
      </c>
      <c r="Y367" s="85" t="str">
        <f>IF(AND(A367="",C367=""),"",IF(X367&lt;&gt;"VALID","Invalid input",IF(P367="None","Not applicable",IF(R367="No","Failed",IF(R367="Yes","Passed","Not tested")))))</f>
      </c>
    </row>
    <row r="368">
      <c r="A368" s="93"/>
      <c r="B368" s="93"/>
      <c r="C368" s="93"/>
      <c r="D368" s="94"/>
      <c r="E368" s="94"/>
      <c r="F368" s="94"/>
      <c r="G368" s="93"/>
      <c r="H368" s="74" t="str">
        <f>IF(OR(A368="",C368=""),"",IF(X368&lt;&gt;"VALID","",IF(OR(N368="Unknown",N368="Not applicable",N368="Excluded with rationale",N368="Invalid"),"",IF(OR(F368=E368,D368&lt;E368,D368&gt;F368),"",IF(G368="Higher is better",(D368-E368)/(F368-E368)*100,IF(G368="Lower is better",(F368-D368)/(F368-E368)*100,""))))))</f>
      </c>
      <c r="I368" s="94"/>
      <c r="J368" s="74" t="str">
        <f>IF(OR(A368="",C368=""),"",IF(X368&lt;&gt;"VALID","",IF(OR(H368="",I368=""),"",H368*I368/100)))</f>
      </c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85" t="str">
        <f>IF(AND(A368="",C368=""),"",IF(AND(OR(G368="Higher is better",G368="Lower is better"),OR(K368="Observed",K368="Inferred",K368="Unresolved"),OR(N368="Complete",N368="Unknown",N368="Not applicable",N368="Excluded with rationale",N368="Invalid"),OR(P368="None",P368="Veto",P368="Floor",P368="Cap"),OR(R368="Yes",R368="No",R368="Not applicable"),OR(S368="None",S368="Open",S368="Resolved"),IF(N368="Complete",AND(ISNUMBER(D368),ISNUMBER(E368),ISNUMBER(F368),F368&gt;E368),TRUE)),"VALID","INVALID_CONTROLLED_INPUT"))</f>
      </c>
      <c r="Y368" s="85" t="str">
        <f>IF(AND(A368="",C368=""),"",IF(X368&lt;&gt;"VALID","Invalid input",IF(P368="None","Not applicable",IF(R368="No","Failed",IF(R368="Yes","Passed","Not tested")))))</f>
      </c>
    </row>
    <row r="369">
      <c r="A369" s="93"/>
      <c r="B369" s="93"/>
      <c r="C369" s="93"/>
      <c r="D369" s="94"/>
      <c r="E369" s="94"/>
      <c r="F369" s="94"/>
      <c r="G369" s="93"/>
      <c r="H369" s="74" t="str">
        <f>IF(OR(A369="",C369=""),"",IF(X369&lt;&gt;"VALID","",IF(OR(N369="Unknown",N369="Not applicable",N369="Excluded with rationale",N369="Invalid"),"",IF(OR(F369=E369,D369&lt;E369,D369&gt;F369),"",IF(G369="Higher is better",(D369-E369)/(F369-E369)*100,IF(G369="Lower is better",(F369-D369)/(F369-E369)*100,""))))))</f>
      </c>
      <c r="I369" s="94"/>
      <c r="J369" s="74" t="str">
        <f>IF(OR(A369="",C369=""),"",IF(X369&lt;&gt;"VALID","",IF(OR(H369="",I369=""),"",H369*I369/100)))</f>
      </c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85" t="str">
        <f>IF(AND(A369="",C369=""),"",IF(AND(OR(G369="Higher is better",G369="Lower is better"),OR(K369="Observed",K369="Inferred",K369="Unresolved"),OR(N369="Complete",N369="Unknown",N369="Not applicable",N369="Excluded with rationale",N369="Invalid"),OR(P369="None",P369="Veto",P369="Floor",P369="Cap"),OR(R369="Yes",R369="No",R369="Not applicable"),OR(S369="None",S369="Open",S369="Resolved"),IF(N369="Complete",AND(ISNUMBER(D369),ISNUMBER(E369),ISNUMBER(F369),F369&gt;E369),TRUE)),"VALID","INVALID_CONTROLLED_INPUT"))</f>
      </c>
      <c r="Y369" s="85" t="str">
        <f>IF(AND(A369="",C369=""),"",IF(X369&lt;&gt;"VALID","Invalid input",IF(P369="None","Not applicable",IF(R369="No","Failed",IF(R369="Yes","Passed","Not tested")))))</f>
      </c>
    </row>
    <row r="370">
      <c r="A370" s="93"/>
      <c r="B370" s="93"/>
      <c r="C370" s="93"/>
      <c r="D370" s="94"/>
      <c r="E370" s="94"/>
      <c r="F370" s="94"/>
      <c r="G370" s="93"/>
      <c r="H370" s="74" t="str">
        <f>IF(OR(A370="",C370=""),"",IF(X370&lt;&gt;"VALID","",IF(OR(N370="Unknown",N370="Not applicable",N370="Excluded with rationale",N370="Invalid"),"",IF(OR(F370=E370,D370&lt;E370,D370&gt;F370),"",IF(G370="Higher is better",(D370-E370)/(F370-E370)*100,IF(G370="Lower is better",(F370-D370)/(F370-E370)*100,""))))))</f>
      </c>
      <c r="I370" s="94"/>
      <c r="J370" s="74" t="str">
        <f>IF(OR(A370="",C370=""),"",IF(X370&lt;&gt;"VALID","",IF(OR(H370="",I370=""),"",H370*I370/100)))</f>
      </c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85" t="str">
        <f>IF(AND(A370="",C370=""),"",IF(AND(OR(G370="Higher is better",G370="Lower is better"),OR(K370="Observed",K370="Inferred",K370="Unresolved"),OR(N370="Complete",N370="Unknown",N370="Not applicable",N370="Excluded with rationale",N370="Invalid"),OR(P370="None",P370="Veto",P370="Floor",P370="Cap"),OR(R370="Yes",R370="No",R370="Not applicable"),OR(S370="None",S370="Open",S370="Resolved"),IF(N370="Complete",AND(ISNUMBER(D370),ISNUMBER(E370),ISNUMBER(F370),F370&gt;E370),TRUE)),"VALID","INVALID_CONTROLLED_INPUT"))</f>
      </c>
      <c r="Y370" s="85" t="str">
        <f>IF(AND(A370="",C370=""),"",IF(X370&lt;&gt;"VALID","Invalid input",IF(P370="None","Not applicable",IF(R370="No","Failed",IF(R370="Yes","Passed","Not tested")))))</f>
      </c>
    </row>
    <row r="371">
      <c r="A371" s="93"/>
      <c r="B371" s="93"/>
      <c r="C371" s="93"/>
      <c r="D371" s="94"/>
      <c r="E371" s="94"/>
      <c r="F371" s="94"/>
      <c r="G371" s="93"/>
      <c r="H371" s="74" t="str">
        <f>IF(OR(A371="",C371=""),"",IF(X371&lt;&gt;"VALID","",IF(OR(N371="Unknown",N371="Not applicable",N371="Excluded with rationale",N371="Invalid"),"",IF(OR(F371=E371,D371&lt;E371,D371&gt;F371),"",IF(G371="Higher is better",(D371-E371)/(F371-E371)*100,IF(G371="Lower is better",(F371-D371)/(F371-E371)*100,""))))))</f>
      </c>
      <c r="I371" s="94"/>
      <c r="J371" s="74" t="str">
        <f>IF(OR(A371="",C371=""),"",IF(X371&lt;&gt;"VALID","",IF(OR(H371="",I371=""),"",H371*I371/100)))</f>
      </c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85" t="str">
        <f>IF(AND(A371="",C371=""),"",IF(AND(OR(G371="Higher is better",G371="Lower is better"),OR(K371="Observed",K371="Inferred",K371="Unresolved"),OR(N371="Complete",N371="Unknown",N371="Not applicable",N371="Excluded with rationale",N371="Invalid"),OR(P371="None",P371="Veto",P371="Floor",P371="Cap"),OR(R371="Yes",R371="No",R371="Not applicable"),OR(S371="None",S371="Open",S371="Resolved"),IF(N371="Complete",AND(ISNUMBER(D371),ISNUMBER(E371),ISNUMBER(F371),F371&gt;E371),TRUE)),"VALID","INVALID_CONTROLLED_INPUT"))</f>
      </c>
      <c r="Y371" s="85" t="str">
        <f>IF(AND(A371="",C371=""),"",IF(X371&lt;&gt;"VALID","Invalid input",IF(P371="None","Not applicable",IF(R371="No","Failed",IF(R371="Yes","Passed","Not tested")))))</f>
      </c>
    </row>
    <row r="372">
      <c r="A372" s="93"/>
      <c r="B372" s="93"/>
      <c r="C372" s="93"/>
      <c r="D372" s="94"/>
      <c r="E372" s="94"/>
      <c r="F372" s="94"/>
      <c r="G372" s="93"/>
      <c r="H372" s="74" t="str">
        <f>IF(OR(A372="",C372=""),"",IF(X372&lt;&gt;"VALID","",IF(OR(N372="Unknown",N372="Not applicable",N372="Excluded with rationale",N372="Invalid"),"",IF(OR(F372=E372,D372&lt;E372,D372&gt;F372),"",IF(G372="Higher is better",(D372-E372)/(F372-E372)*100,IF(G372="Lower is better",(F372-D372)/(F372-E372)*100,""))))))</f>
      </c>
      <c r="I372" s="94"/>
      <c r="J372" s="74" t="str">
        <f>IF(OR(A372="",C372=""),"",IF(X372&lt;&gt;"VALID","",IF(OR(H372="",I372=""),"",H372*I372/100)))</f>
      </c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85" t="str">
        <f>IF(AND(A372="",C372=""),"",IF(AND(OR(G372="Higher is better",G372="Lower is better"),OR(K372="Observed",K372="Inferred",K372="Unresolved"),OR(N372="Complete",N372="Unknown",N372="Not applicable",N372="Excluded with rationale",N372="Invalid"),OR(P372="None",P372="Veto",P372="Floor",P372="Cap"),OR(R372="Yes",R372="No",R372="Not applicable"),OR(S372="None",S372="Open",S372="Resolved"),IF(N372="Complete",AND(ISNUMBER(D372),ISNUMBER(E372),ISNUMBER(F372),F372&gt;E372),TRUE)),"VALID","INVALID_CONTROLLED_INPUT"))</f>
      </c>
      <c r="Y372" s="85" t="str">
        <f>IF(AND(A372="",C372=""),"",IF(X372&lt;&gt;"VALID","Invalid input",IF(P372="None","Not applicable",IF(R372="No","Failed",IF(R372="Yes","Passed","Not tested")))))</f>
      </c>
    </row>
    <row r="373">
      <c r="A373" s="93"/>
      <c r="B373" s="93"/>
      <c r="C373" s="93"/>
      <c r="D373" s="94"/>
      <c r="E373" s="94"/>
      <c r="F373" s="94"/>
      <c r="G373" s="93"/>
      <c r="H373" s="74" t="str">
        <f>IF(OR(A373="",C373=""),"",IF(X373&lt;&gt;"VALID","",IF(OR(N373="Unknown",N373="Not applicable",N373="Excluded with rationale",N373="Invalid"),"",IF(OR(F373=E373,D373&lt;E373,D373&gt;F373),"",IF(G373="Higher is better",(D373-E373)/(F373-E373)*100,IF(G373="Lower is better",(F373-D373)/(F373-E373)*100,""))))))</f>
      </c>
      <c r="I373" s="94"/>
      <c r="J373" s="74" t="str">
        <f>IF(OR(A373="",C373=""),"",IF(X373&lt;&gt;"VALID","",IF(OR(H373="",I373=""),"",H373*I373/100)))</f>
      </c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85" t="str">
        <f>IF(AND(A373="",C373=""),"",IF(AND(OR(G373="Higher is better",G373="Lower is better"),OR(K373="Observed",K373="Inferred",K373="Unresolved"),OR(N373="Complete",N373="Unknown",N373="Not applicable",N373="Excluded with rationale",N373="Invalid"),OR(P373="None",P373="Veto",P373="Floor",P373="Cap"),OR(R373="Yes",R373="No",R373="Not applicable"),OR(S373="None",S373="Open",S373="Resolved"),IF(N373="Complete",AND(ISNUMBER(D373),ISNUMBER(E373),ISNUMBER(F373),F373&gt;E373),TRUE)),"VALID","INVALID_CONTROLLED_INPUT"))</f>
      </c>
      <c r="Y373" s="85" t="str">
        <f>IF(AND(A373="",C373=""),"",IF(X373&lt;&gt;"VALID","Invalid input",IF(P373="None","Not applicable",IF(R373="No","Failed",IF(R373="Yes","Passed","Not tested")))))</f>
      </c>
    </row>
    <row r="374">
      <c r="A374" s="93"/>
      <c r="B374" s="93"/>
      <c r="C374" s="93"/>
      <c r="D374" s="94"/>
      <c r="E374" s="94"/>
      <c r="F374" s="94"/>
      <c r="G374" s="93"/>
      <c r="H374" s="74" t="str">
        <f>IF(OR(A374="",C374=""),"",IF(X374&lt;&gt;"VALID","",IF(OR(N374="Unknown",N374="Not applicable",N374="Excluded with rationale",N374="Invalid"),"",IF(OR(F374=E374,D374&lt;E374,D374&gt;F374),"",IF(G374="Higher is better",(D374-E374)/(F374-E374)*100,IF(G374="Lower is better",(F374-D374)/(F374-E374)*100,""))))))</f>
      </c>
      <c r="I374" s="94"/>
      <c r="J374" s="74" t="str">
        <f>IF(OR(A374="",C374=""),"",IF(X374&lt;&gt;"VALID","",IF(OR(H374="",I374=""),"",H374*I374/100)))</f>
      </c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85" t="str">
        <f>IF(AND(A374="",C374=""),"",IF(AND(OR(G374="Higher is better",G374="Lower is better"),OR(K374="Observed",K374="Inferred",K374="Unresolved"),OR(N374="Complete",N374="Unknown",N374="Not applicable",N374="Excluded with rationale",N374="Invalid"),OR(P374="None",P374="Veto",P374="Floor",P374="Cap"),OR(R374="Yes",R374="No",R374="Not applicable"),OR(S374="None",S374="Open",S374="Resolved"),IF(N374="Complete",AND(ISNUMBER(D374),ISNUMBER(E374),ISNUMBER(F374),F374&gt;E374),TRUE)),"VALID","INVALID_CONTROLLED_INPUT"))</f>
      </c>
      <c r="Y374" s="85" t="str">
        <f>IF(AND(A374="",C374=""),"",IF(X374&lt;&gt;"VALID","Invalid input",IF(P374="None","Not applicable",IF(R374="No","Failed",IF(R374="Yes","Passed","Not tested")))))</f>
      </c>
    </row>
    <row r="375">
      <c r="A375" s="93"/>
      <c r="B375" s="93"/>
      <c r="C375" s="93"/>
      <c r="D375" s="94"/>
      <c r="E375" s="94"/>
      <c r="F375" s="94"/>
      <c r="G375" s="93"/>
      <c r="H375" s="74" t="str">
        <f>IF(OR(A375="",C375=""),"",IF(X375&lt;&gt;"VALID","",IF(OR(N375="Unknown",N375="Not applicable",N375="Excluded with rationale",N375="Invalid"),"",IF(OR(F375=E375,D375&lt;E375,D375&gt;F375),"",IF(G375="Higher is better",(D375-E375)/(F375-E375)*100,IF(G375="Lower is better",(F375-D375)/(F375-E375)*100,""))))))</f>
      </c>
      <c r="I375" s="94"/>
      <c r="J375" s="74" t="str">
        <f>IF(OR(A375="",C375=""),"",IF(X375&lt;&gt;"VALID","",IF(OR(H375="",I375=""),"",H375*I375/100)))</f>
      </c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85" t="str">
        <f>IF(AND(A375="",C375=""),"",IF(AND(OR(G375="Higher is better",G375="Lower is better"),OR(K375="Observed",K375="Inferred",K375="Unresolved"),OR(N375="Complete",N375="Unknown",N375="Not applicable",N375="Excluded with rationale",N375="Invalid"),OR(P375="None",P375="Veto",P375="Floor",P375="Cap"),OR(R375="Yes",R375="No",R375="Not applicable"),OR(S375="None",S375="Open",S375="Resolved"),IF(N375="Complete",AND(ISNUMBER(D375),ISNUMBER(E375),ISNUMBER(F375),F375&gt;E375),TRUE)),"VALID","INVALID_CONTROLLED_INPUT"))</f>
      </c>
      <c r="Y375" s="85" t="str">
        <f>IF(AND(A375="",C375=""),"",IF(X375&lt;&gt;"VALID","Invalid input",IF(P375="None","Not applicable",IF(R375="No","Failed",IF(R375="Yes","Passed","Not tested")))))</f>
      </c>
    </row>
    <row r="376">
      <c r="A376" s="93"/>
      <c r="B376" s="93"/>
      <c r="C376" s="93"/>
      <c r="D376" s="94"/>
      <c r="E376" s="94"/>
      <c r="F376" s="94"/>
      <c r="G376" s="93"/>
      <c r="H376" s="74" t="str">
        <f>IF(OR(A376="",C376=""),"",IF(X376&lt;&gt;"VALID","",IF(OR(N376="Unknown",N376="Not applicable",N376="Excluded with rationale",N376="Invalid"),"",IF(OR(F376=E376,D376&lt;E376,D376&gt;F376),"",IF(G376="Higher is better",(D376-E376)/(F376-E376)*100,IF(G376="Lower is better",(F376-D376)/(F376-E376)*100,""))))))</f>
      </c>
      <c r="I376" s="94"/>
      <c r="J376" s="74" t="str">
        <f>IF(OR(A376="",C376=""),"",IF(X376&lt;&gt;"VALID","",IF(OR(H376="",I376=""),"",H376*I376/100)))</f>
      </c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85" t="str">
        <f>IF(AND(A376="",C376=""),"",IF(AND(OR(G376="Higher is better",G376="Lower is better"),OR(K376="Observed",K376="Inferred",K376="Unresolved"),OR(N376="Complete",N376="Unknown",N376="Not applicable",N376="Excluded with rationale",N376="Invalid"),OR(P376="None",P376="Veto",P376="Floor",P376="Cap"),OR(R376="Yes",R376="No",R376="Not applicable"),OR(S376="None",S376="Open",S376="Resolved"),IF(N376="Complete",AND(ISNUMBER(D376),ISNUMBER(E376),ISNUMBER(F376),F376&gt;E376),TRUE)),"VALID","INVALID_CONTROLLED_INPUT"))</f>
      </c>
      <c r="Y376" s="85" t="str">
        <f>IF(AND(A376="",C376=""),"",IF(X376&lt;&gt;"VALID","Invalid input",IF(P376="None","Not applicable",IF(R376="No","Failed",IF(R376="Yes","Passed","Not tested")))))</f>
      </c>
    </row>
    <row r="377">
      <c r="A377" s="93"/>
      <c r="B377" s="93"/>
      <c r="C377" s="93"/>
      <c r="D377" s="94"/>
      <c r="E377" s="94"/>
      <c r="F377" s="94"/>
      <c r="G377" s="93"/>
      <c r="H377" s="74" t="str">
        <f>IF(OR(A377="",C377=""),"",IF(X377&lt;&gt;"VALID","",IF(OR(N377="Unknown",N377="Not applicable",N377="Excluded with rationale",N377="Invalid"),"",IF(OR(F377=E377,D377&lt;E377,D377&gt;F377),"",IF(G377="Higher is better",(D377-E377)/(F377-E377)*100,IF(G377="Lower is better",(F377-D377)/(F377-E377)*100,""))))))</f>
      </c>
      <c r="I377" s="94"/>
      <c r="J377" s="74" t="str">
        <f>IF(OR(A377="",C377=""),"",IF(X377&lt;&gt;"VALID","",IF(OR(H377="",I377=""),"",H377*I377/100)))</f>
      </c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85" t="str">
        <f>IF(AND(A377="",C377=""),"",IF(AND(OR(G377="Higher is better",G377="Lower is better"),OR(K377="Observed",K377="Inferred",K377="Unresolved"),OR(N377="Complete",N377="Unknown",N377="Not applicable",N377="Excluded with rationale",N377="Invalid"),OR(P377="None",P377="Veto",P377="Floor",P377="Cap"),OR(R377="Yes",R377="No",R377="Not applicable"),OR(S377="None",S377="Open",S377="Resolved"),IF(N377="Complete",AND(ISNUMBER(D377),ISNUMBER(E377),ISNUMBER(F377),F377&gt;E377),TRUE)),"VALID","INVALID_CONTROLLED_INPUT"))</f>
      </c>
      <c r="Y377" s="85" t="str">
        <f>IF(AND(A377="",C377=""),"",IF(X377&lt;&gt;"VALID","Invalid input",IF(P377="None","Not applicable",IF(R377="No","Failed",IF(R377="Yes","Passed","Not tested")))))</f>
      </c>
    </row>
    <row r="378">
      <c r="A378" s="93"/>
      <c r="B378" s="93"/>
      <c r="C378" s="93"/>
      <c r="D378" s="94"/>
      <c r="E378" s="94"/>
      <c r="F378" s="94"/>
      <c r="G378" s="93"/>
      <c r="H378" s="74" t="str">
        <f>IF(OR(A378="",C378=""),"",IF(X378&lt;&gt;"VALID","",IF(OR(N378="Unknown",N378="Not applicable",N378="Excluded with rationale",N378="Invalid"),"",IF(OR(F378=E378,D378&lt;E378,D378&gt;F378),"",IF(G378="Higher is better",(D378-E378)/(F378-E378)*100,IF(G378="Lower is better",(F378-D378)/(F378-E378)*100,""))))))</f>
      </c>
      <c r="I378" s="94"/>
      <c r="J378" s="74" t="str">
        <f>IF(OR(A378="",C378=""),"",IF(X378&lt;&gt;"VALID","",IF(OR(H378="",I378=""),"",H378*I378/100)))</f>
      </c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85" t="str">
        <f>IF(AND(A378="",C378=""),"",IF(AND(OR(G378="Higher is better",G378="Lower is better"),OR(K378="Observed",K378="Inferred",K378="Unresolved"),OR(N378="Complete",N378="Unknown",N378="Not applicable",N378="Excluded with rationale",N378="Invalid"),OR(P378="None",P378="Veto",P378="Floor",P378="Cap"),OR(R378="Yes",R378="No",R378="Not applicable"),OR(S378="None",S378="Open",S378="Resolved"),IF(N378="Complete",AND(ISNUMBER(D378),ISNUMBER(E378),ISNUMBER(F378),F378&gt;E378),TRUE)),"VALID","INVALID_CONTROLLED_INPUT"))</f>
      </c>
      <c r="Y378" s="85" t="str">
        <f>IF(AND(A378="",C378=""),"",IF(X378&lt;&gt;"VALID","Invalid input",IF(P378="None","Not applicable",IF(R378="No","Failed",IF(R378="Yes","Passed","Not tested")))))</f>
      </c>
    </row>
    <row r="379">
      <c r="A379" s="93"/>
      <c r="B379" s="93"/>
      <c r="C379" s="93"/>
      <c r="D379" s="94"/>
      <c r="E379" s="94"/>
      <c r="F379" s="94"/>
      <c r="G379" s="93"/>
      <c r="H379" s="74" t="str">
        <f>IF(OR(A379="",C379=""),"",IF(X379&lt;&gt;"VALID","",IF(OR(N379="Unknown",N379="Not applicable",N379="Excluded with rationale",N379="Invalid"),"",IF(OR(F379=E379,D379&lt;E379,D379&gt;F379),"",IF(G379="Higher is better",(D379-E379)/(F379-E379)*100,IF(G379="Lower is better",(F379-D379)/(F379-E379)*100,""))))))</f>
      </c>
      <c r="I379" s="94"/>
      <c r="J379" s="74" t="str">
        <f>IF(OR(A379="",C379=""),"",IF(X379&lt;&gt;"VALID","",IF(OR(H379="",I379=""),"",H379*I379/100)))</f>
      </c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85" t="str">
        <f>IF(AND(A379="",C379=""),"",IF(AND(OR(G379="Higher is better",G379="Lower is better"),OR(K379="Observed",K379="Inferred",K379="Unresolved"),OR(N379="Complete",N379="Unknown",N379="Not applicable",N379="Excluded with rationale",N379="Invalid"),OR(P379="None",P379="Veto",P379="Floor",P379="Cap"),OR(R379="Yes",R379="No",R379="Not applicable"),OR(S379="None",S379="Open",S379="Resolved"),IF(N379="Complete",AND(ISNUMBER(D379),ISNUMBER(E379),ISNUMBER(F379),F379&gt;E379),TRUE)),"VALID","INVALID_CONTROLLED_INPUT"))</f>
      </c>
      <c r="Y379" s="85" t="str">
        <f>IF(AND(A379="",C379=""),"",IF(X379&lt;&gt;"VALID","Invalid input",IF(P379="None","Not applicable",IF(R379="No","Failed",IF(R379="Yes","Passed","Not tested")))))</f>
      </c>
    </row>
    <row r="380">
      <c r="A380" s="93"/>
      <c r="B380" s="93"/>
      <c r="C380" s="93"/>
      <c r="D380" s="94"/>
      <c r="E380" s="94"/>
      <c r="F380" s="94"/>
      <c r="G380" s="93"/>
      <c r="H380" s="74" t="str">
        <f>IF(OR(A380="",C380=""),"",IF(X380&lt;&gt;"VALID","",IF(OR(N380="Unknown",N380="Not applicable",N380="Excluded with rationale",N380="Invalid"),"",IF(OR(F380=E380,D380&lt;E380,D380&gt;F380),"",IF(G380="Higher is better",(D380-E380)/(F380-E380)*100,IF(G380="Lower is better",(F380-D380)/(F380-E380)*100,""))))))</f>
      </c>
      <c r="I380" s="94"/>
      <c r="J380" s="74" t="str">
        <f>IF(OR(A380="",C380=""),"",IF(X380&lt;&gt;"VALID","",IF(OR(H380="",I380=""),"",H380*I380/100)))</f>
      </c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85" t="str">
        <f>IF(AND(A380="",C380=""),"",IF(AND(OR(G380="Higher is better",G380="Lower is better"),OR(K380="Observed",K380="Inferred",K380="Unresolved"),OR(N380="Complete",N380="Unknown",N380="Not applicable",N380="Excluded with rationale",N380="Invalid"),OR(P380="None",P380="Veto",P380="Floor",P380="Cap"),OR(R380="Yes",R380="No",R380="Not applicable"),OR(S380="None",S380="Open",S380="Resolved"),IF(N380="Complete",AND(ISNUMBER(D380),ISNUMBER(E380),ISNUMBER(F380),F380&gt;E380),TRUE)),"VALID","INVALID_CONTROLLED_INPUT"))</f>
      </c>
      <c r="Y380" s="85" t="str">
        <f>IF(AND(A380="",C380=""),"",IF(X380&lt;&gt;"VALID","Invalid input",IF(P380="None","Not applicable",IF(R380="No","Failed",IF(R380="Yes","Passed","Not tested")))))</f>
      </c>
    </row>
    <row r="381">
      <c r="A381" s="93"/>
      <c r="B381" s="93"/>
      <c r="C381" s="93"/>
      <c r="D381" s="94"/>
      <c r="E381" s="94"/>
      <c r="F381" s="94"/>
      <c r="G381" s="93"/>
      <c r="H381" s="74" t="str">
        <f>IF(OR(A381="",C381=""),"",IF(X381&lt;&gt;"VALID","",IF(OR(N381="Unknown",N381="Not applicable",N381="Excluded with rationale",N381="Invalid"),"",IF(OR(F381=E381,D381&lt;E381,D381&gt;F381),"",IF(G381="Higher is better",(D381-E381)/(F381-E381)*100,IF(G381="Lower is better",(F381-D381)/(F381-E381)*100,""))))))</f>
      </c>
      <c r="I381" s="94"/>
      <c r="J381" s="74" t="str">
        <f>IF(OR(A381="",C381=""),"",IF(X381&lt;&gt;"VALID","",IF(OR(H381="",I381=""),"",H381*I381/100)))</f>
      </c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85" t="str">
        <f>IF(AND(A381="",C381=""),"",IF(AND(OR(G381="Higher is better",G381="Lower is better"),OR(K381="Observed",K381="Inferred",K381="Unresolved"),OR(N381="Complete",N381="Unknown",N381="Not applicable",N381="Excluded with rationale",N381="Invalid"),OR(P381="None",P381="Veto",P381="Floor",P381="Cap"),OR(R381="Yes",R381="No",R381="Not applicable"),OR(S381="None",S381="Open",S381="Resolved"),IF(N381="Complete",AND(ISNUMBER(D381),ISNUMBER(E381),ISNUMBER(F381),F381&gt;E381),TRUE)),"VALID","INVALID_CONTROLLED_INPUT"))</f>
      </c>
      <c r="Y381" s="85" t="str">
        <f>IF(AND(A381="",C381=""),"",IF(X381&lt;&gt;"VALID","Invalid input",IF(P381="None","Not applicable",IF(R381="No","Failed",IF(R381="Yes","Passed","Not tested")))))</f>
      </c>
    </row>
    <row r="382">
      <c r="A382" s="93"/>
      <c r="B382" s="93"/>
      <c r="C382" s="93"/>
      <c r="D382" s="94"/>
      <c r="E382" s="94"/>
      <c r="F382" s="94"/>
      <c r="G382" s="93"/>
      <c r="H382" s="74" t="str">
        <f>IF(OR(A382="",C382=""),"",IF(X382&lt;&gt;"VALID","",IF(OR(N382="Unknown",N382="Not applicable",N382="Excluded with rationale",N382="Invalid"),"",IF(OR(F382=E382,D382&lt;E382,D382&gt;F382),"",IF(G382="Higher is better",(D382-E382)/(F382-E382)*100,IF(G382="Lower is better",(F382-D382)/(F382-E382)*100,""))))))</f>
      </c>
      <c r="I382" s="94"/>
      <c r="J382" s="74" t="str">
        <f>IF(OR(A382="",C382=""),"",IF(X382&lt;&gt;"VALID","",IF(OR(H382="",I382=""),"",H382*I382/100)))</f>
      </c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85" t="str">
        <f>IF(AND(A382="",C382=""),"",IF(AND(OR(G382="Higher is better",G382="Lower is better"),OR(K382="Observed",K382="Inferred",K382="Unresolved"),OR(N382="Complete",N382="Unknown",N382="Not applicable",N382="Excluded with rationale",N382="Invalid"),OR(P382="None",P382="Veto",P382="Floor",P382="Cap"),OR(R382="Yes",R382="No",R382="Not applicable"),OR(S382="None",S382="Open",S382="Resolved"),IF(N382="Complete",AND(ISNUMBER(D382),ISNUMBER(E382),ISNUMBER(F382),F382&gt;E382),TRUE)),"VALID","INVALID_CONTROLLED_INPUT"))</f>
      </c>
      <c r="Y382" s="85" t="str">
        <f>IF(AND(A382="",C382=""),"",IF(X382&lt;&gt;"VALID","Invalid input",IF(P382="None","Not applicable",IF(R382="No","Failed",IF(R382="Yes","Passed","Not tested")))))</f>
      </c>
    </row>
    <row r="383">
      <c r="A383" s="93"/>
      <c r="B383" s="93"/>
      <c r="C383" s="93"/>
      <c r="D383" s="94"/>
      <c r="E383" s="94"/>
      <c r="F383" s="94"/>
      <c r="G383" s="93"/>
      <c r="H383" s="74" t="str">
        <f>IF(OR(A383="",C383=""),"",IF(X383&lt;&gt;"VALID","",IF(OR(N383="Unknown",N383="Not applicable",N383="Excluded with rationale",N383="Invalid"),"",IF(OR(F383=E383,D383&lt;E383,D383&gt;F383),"",IF(G383="Higher is better",(D383-E383)/(F383-E383)*100,IF(G383="Lower is better",(F383-D383)/(F383-E383)*100,""))))))</f>
      </c>
      <c r="I383" s="94"/>
      <c r="J383" s="74" t="str">
        <f>IF(OR(A383="",C383=""),"",IF(X383&lt;&gt;"VALID","",IF(OR(H383="",I383=""),"",H383*I383/100)))</f>
      </c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85" t="str">
        <f>IF(AND(A383="",C383=""),"",IF(AND(OR(G383="Higher is better",G383="Lower is better"),OR(K383="Observed",K383="Inferred",K383="Unresolved"),OR(N383="Complete",N383="Unknown",N383="Not applicable",N383="Excluded with rationale",N383="Invalid"),OR(P383="None",P383="Veto",P383="Floor",P383="Cap"),OR(R383="Yes",R383="No",R383="Not applicable"),OR(S383="None",S383="Open",S383="Resolved"),IF(N383="Complete",AND(ISNUMBER(D383),ISNUMBER(E383),ISNUMBER(F383),F383&gt;E383),TRUE)),"VALID","INVALID_CONTROLLED_INPUT"))</f>
      </c>
      <c r="Y383" s="85" t="str">
        <f>IF(AND(A383="",C383=""),"",IF(X383&lt;&gt;"VALID","Invalid input",IF(P383="None","Not applicable",IF(R383="No","Failed",IF(R383="Yes","Passed","Not tested")))))</f>
      </c>
    </row>
    <row r="384">
      <c r="A384" s="93"/>
      <c r="B384" s="93"/>
      <c r="C384" s="93"/>
      <c r="D384" s="94"/>
      <c r="E384" s="94"/>
      <c r="F384" s="94"/>
      <c r="G384" s="93"/>
      <c r="H384" s="74" t="str">
        <f>IF(OR(A384="",C384=""),"",IF(X384&lt;&gt;"VALID","",IF(OR(N384="Unknown",N384="Not applicable",N384="Excluded with rationale",N384="Invalid"),"",IF(OR(F384=E384,D384&lt;E384,D384&gt;F384),"",IF(G384="Higher is better",(D384-E384)/(F384-E384)*100,IF(G384="Lower is better",(F384-D384)/(F384-E384)*100,""))))))</f>
      </c>
      <c r="I384" s="94"/>
      <c r="J384" s="74" t="str">
        <f>IF(OR(A384="",C384=""),"",IF(X384&lt;&gt;"VALID","",IF(OR(H384="",I384=""),"",H384*I384/100)))</f>
      </c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85" t="str">
        <f>IF(AND(A384="",C384=""),"",IF(AND(OR(G384="Higher is better",G384="Lower is better"),OR(K384="Observed",K384="Inferred",K384="Unresolved"),OR(N384="Complete",N384="Unknown",N384="Not applicable",N384="Excluded with rationale",N384="Invalid"),OR(P384="None",P384="Veto",P384="Floor",P384="Cap"),OR(R384="Yes",R384="No",R384="Not applicable"),OR(S384="None",S384="Open",S384="Resolved"),IF(N384="Complete",AND(ISNUMBER(D384),ISNUMBER(E384),ISNUMBER(F384),F384&gt;E384),TRUE)),"VALID","INVALID_CONTROLLED_INPUT"))</f>
      </c>
      <c r="Y384" s="85" t="str">
        <f>IF(AND(A384="",C384=""),"",IF(X384&lt;&gt;"VALID","Invalid input",IF(P384="None","Not applicable",IF(R384="No","Failed",IF(R384="Yes","Passed","Not tested")))))</f>
      </c>
    </row>
    <row r="385">
      <c r="A385" s="93"/>
      <c r="B385" s="93"/>
      <c r="C385" s="93"/>
      <c r="D385" s="94"/>
      <c r="E385" s="94"/>
      <c r="F385" s="94"/>
      <c r="G385" s="93"/>
      <c r="H385" s="74" t="str">
        <f>IF(OR(A385="",C385=""),"",IF(X385&lt;&gt;"VALID","",IF(OR(N385="Unknown",N385="Not applicable",N385="Excluded with rationale",N385="Invalid"),"",IF(OR(F385=E385,D385&lt;E385,D385&gt;F385),"",IF(G385="Higher is better",(D385-E385)/(F385-E385)*100,IF(G385="Lower is better",(F385-D385)/(F385-E385)*100,""))))))</f>
      </c>
      <c r="I385" s="94"/>
      <c r="J385" s="74" t="str">
        <f>IF(OR(A385="",C385=""),"",IF(X385&lt;&gt;"VALID","",IF(OR(H385="",I385=""),"",H385*I385/100)))</f>
      </c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85" t="str">
        <f>IF(AND(A385="",C385=""),"",IF(AND(OR(G385="Higher is better",G385="Lower is better"),OR(K385="Observed",K385="Inferred",K385="Unresolved"),OR(N385="Complete",N385="Unknown",N385="Not applicable",N385="Excluded with rationale",N385="Invalid"),OR(P385="None",P385="Veto",P385="Floor",P385="Cap"),OR(R385="Yes",R385="No",R385="Not applicable"),OR(S385="None",S385="Open",S385="Resolved"),IF(N385="Complete",AND(ISNUMBER(D385),ISNUMBER(E385),ISNUMBER(F385),F385&gt;E385),TRUE)),"VALID","INVALID_CONTROLLED_INPUT"))</f>
      </c>
      <c r="Y385" s="85" t="str">
        <f>IF(AND(A385="",C385=""),"",IF(X385&lt;&gt;"VALID","Invalid input",IF(P385="None","Not applicable",IF(R385="No","Failed",IF(R385="Yes","Passed","Not tested")))))</f>
      </c>
    </row>
    <row r="386">
      <c r="A386" s="93"/>
      <c r="B386" s="93"/>
      <c r="C386" s="93"/>
      <c r="D386" s="94"/>
      <c r="E386" s="94"/>
      <c r="F386" s="94"/>
      <c r="G386" s="93"/>
      <c r="H386" s="74" t="str">
        <f>IF(OR(A386="",C386=""),"",IF(X386&lt;&gt;"VALID","",IF(OR(N386="Unknown",N386="Not applicable",N386="Excluded with rationale",N386="Invalid"),"",IF(OR(F386=E386,D386&lt;E386,D386&gt;F386),"",IF(G386="Higher is better",(D386-E386)/(F386-E386)*100,IF(G386="Lower is better",(F386-D386)/(F386-E386)*100,""))))))</f>
      </c>
      <c r="I386" s="94"/>
      <c r="J386" s="74" t="str">
        <f>IF(OR(A386="",C386=""),"",IF(X386&lt;&gt;"VALID","",IF(OR(H386="",I386=""),"",H386*I386/100)))</f>
      </c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85" t="str">
        <f>IF(AND(A386="",C386=""),"",IF(AND(OR(G386="Higher is better",G386="Lower is better"),OR(K386="Observed",K386="Inferred",K386="Unresolved"),OR(N386="Complete",N386="Unknown",N386="Not applicable",N386="Excluded with rationale",N386="Invalid"),OR(P386="None",P386="Veto",P386="Floor",P386="Cap"),OR(R386="Yes",R386="No",R386="Not applicable"),OR(S386="None",S386="Open",S386="Resolved"),IF(N386="Complete",AND(ISNUMBER(D386),ISNUMBER(E386),ISNUMBER(F386),F386&gt;E386),TRUE)),"VALID","INVALID_CONTROLLED_INPUT"))</f>
      </c>
      <c r="Y386" s="85" t="str">
        <f>IF(AND(A386="",C386=""),"",IF(X386&lt;&gt;"VALID","Invalid input",IF(P386="None","Not applicable",IF(R386="No","Failed",IF(R386="Yes","Passed","Not tested")))))</f>
      </c>
    </row>
    <row r="387">
      <c r="A387" s="93"/>
      <c r="B387" s="93"/>
      <c r="C387" s="93"/>
      <c r="D387" s="94"/>
      <c r="E387" s="94"/>
      <c r="F387" s="94"/>
      <c r="G387" s="93"/>
      <c r="H387" s="74" t="str">
        <f>IF(OR(A387="",C387=""),"",IF(X387&lt;&gt;"VALID","",IF(OR(N387="Unknown",N387="Not applicable",N387="Excluded with rationale",N387="Invalid"),"",IF(OR(F387=E387,D387&lt;E387,D387&gt;F387),"",IF(G387="Higher is better",(D387-E387)/(F387-E387)*100,IF(G387="Lower is better",(F387-D387)/(F387-E387)*100,""))))))</f>
      </c>
      <c r="I387" s="94"/>
      <c r="J387" s="74" t="str">
        <f>IF(OR(A387="",C387=""),"",IF(X387&lt;&gt;"VALID","",IF(OR(H387="",I387=""),"",H387*I387/100)))</f>
      </c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85" t="str">
        <f>IF(AND(A387="",C387=""),"",IF(AND(OR(G387="Higher is better",G387="Lower is better"),OR(K387="Observed",K387="Inferred",K387="Unresolved"),OR(N387="Complete",N387="Unknown",N387="Not applicable",N387="Excluded with rationale",N387="Invalid"),OR(P387="None",P387="Veto",P387="Floor",P387="Cap"),OR(R387="Yes",R387="No",R387="Not applicable"),OR(S387="None",S387="Open",S387="Resolved"),IF(N387="Complete",AND(ISNUMBER(D387),ISNUMBER(E387),ISNUMBER(F387),F387&gt;E387),TRUE)),"VALID","INVALID_CONTROLLED_INPUT"))</f>
      </c>
      <c r="Y387" s="85" t="str">
        <f>IF(AND(A387="",C387=""),"",IF(X387&lt;&gt;"VALID","Invalid input",IF(P387="None","Not applicable",IF(R387="No","Failed",IF(R387="Yes","Passed","Not tested")))))</f>
      </c>
    </row>
    <row r="388">
      <c r="A388" s="93"/>
      <c r="B388" s="93"/>
      <c r="C388" s="93"/>
      <c r="D388" s="94"/>
      <c r="E388" s="94"/>
      <c r="F388" s="94"/>
      <c r="G388" s="93"/>
      <c r="H388" s="74" t="str">
        <f>IF(OR(A388="",C388=""),"",IF(X388&lt;&gt;"VALID","",IF(OR(N388="Unknown",N388="Not applicable",N388="Excluded with rationale",N388="Invalid"),"",IF(OR(F388=E388,D388&lt;E388,D388&gt;F388),"",IF(G388="Higher is better",(D388-E388)/(F388-E388)*100,IF(G388="Lower is better",(F388-D388)/(F388-E388)*100,""))))))</f>
      </c>
      <c r="I388" s="94"/>
      <c r="J388" s="74" t="str">
        <f>IF(OR(A388="",C388=""),"",IF(X388&lt;&gt;"VALID","",IF(OR(H388="",I388=""),"",H388*I388/100)))</f>
      </c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85" t="str">
        <f>IF(AND(A388="",C388=""),"",IF(AND(OR(G388="Higher is better",G388="Lower is better"),OR(K388="Observed",K388="Inferred",K388="Unresolved"),OR(N388="Complete",N388="Unknown",N388="Not applicable",N388="Excluded with rationale",N388="Invalid"),OR(P388="None",P388="Veto",P388="Floor",P388="Cap"),OR(R388="Yes",R388="No",R388="Not applicable"),OR(S388="None",S388="Open",S388="Resolved"),IF(N388="Complete",AND(ISNUMBER(D388),ISNUMBER(E388),ISNUMBER(F388),F388&gt;E388),TRUE)),"VALID","INVALID_CONTROLLED_INPUT"))</f>
      </c>
      <c r="Y388" s="85" t="str">
        <f>IF(AND(A388="",C388=""),"",IF(X388&lt;&gt;"VALID","Invalid input",IF(P388="None","Not applicable",IF(R388="No","Failed",IF(R388="Yes","Passed","Not tested")))))</f>
      </c>
    </row>
    <row r="389">
      <c r="A389" s="93"/>
      <c r="B389" s="93"/>
      <c r="C389" s="93"/>
      <c r="D389" s="94"/>
      <c r="E389" s="94"/>
      <c r="F389" s="94"/>
      <c r="G389" s="93"/>
      <c r="H389" s="74" t="str">
        <f>IF(OR(A389="",C389=""),"",IF(X389&lt;&gt;"VALID","",IF(OR(N389="Unknown",N389="Not applicable",N389="Excluded with rationale",N389="Invalid"),"",IF(OR(F389=E389,D389&lt;E389,D389&gt;F389),"",IF(G389="Higher is better",(D389-E389)/(F389-E389)*100,IF(G389="Lower is better",(F389-D389)/(F389-E389)*100,""))))))</f>
      </c>
      <c r="I389" s="94"/>
      <c r="J389" s="74" t="str">
        <f>IF(OR(A389="",C389=""),"",IF(X389&lt;&gt;"VALID","",IF(OR(H389="",I389=""),"",H389*I389/100)))</f>
      </c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85" t="str">
        <f>IF(AND(A389="",C389=""),"",IF(AND(OR(G389="Higher is better",G389="Lower is better"),OR(K389="Observed",K389="Inferred",K389="Unresolved"),OR(N389="Complete",N389="Unknown",N389="Not applicable",N389="Excluded with rationale",N389="Invalid"),OR(P389="None",P389="Veto",P389="Floor",P389="Cap"),OR(R389="Yes",R389="No",R389="Not applicable"),OR(S389="None",S389="Open",S389="Resolved"),IF(N389="Complete",AND(ISNUMBER(D389),ISNUMBER(E389),ISNUMBER(F389),F389&gt;E389),TRUE)),"VALID","INVALID_CONTROLLED_INPUT"))</f>
      </c>
      <c r="Y389" s="85" t="str">
        <f>IF(AND(A389="",C389=""),"",IF(X389&lt;&gt;"VALID","Invalid input",IF(P389="None","Not applicable",IF(R389="No","Failed",IF(R389="Yes","Passed","Not tested")))))</f>
      </c>
    </row>
    <row r="390">
      <c r="A390" s="93"/>
      <c r="B390" s="93"/>
      <c r="C390" s="93"/>
      <c r="D390" s="94"/>
      <c r="E390" s="94"/>
      <c r="F390" s="94"/>
      <c r="G390" s="93"/>
      <c r="H390" s="74" t="str">
        <f>IF(OR(A390="",C390=""),"",IF(X390&lt;&gt;"VALID","",IF(OR(N390="Unknown",N390="Not applicable",N390="Excluded with rationale",N390="Invalid"),"",IF(OR(F390=E390,D390&lt;E390,D390&gt;F390),"",IF(G390="Higher is better",(D390-E390)/(F390-E390)*100,IF(G390="Lower is better",(F390-D390)/(F390-E390)*100,""))))))</f>
      </c>
      <c r="I390" s="94"/>
      <c r="J390" s="74" t="str">
        <f>IF(OR(A390="",C390=""),"",IF(X390&lt;&gt;"VALID","",IF(OR(H390="",I390=""),"",H390*I390/100)))</f>
      </c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85" t="str">
        <f>IF(AND(A390="",C390=""),"",IF(AND(OR(G390="Higher is better",G390="Lower is better"),OR(K390="Observed",K390="Inferred",K390="Unresolved"),OR(N390="Complete",N390="Unknown",N390="Not applicable",N390="Excluded with rationale",N390="Invalid"),OR(P390="None",P390="Veto",P390="Floor",P390="Cap"),OR(R390="Yes",R390="No",R390="Not applicable"),OR(S390="None",S390="Open",S390="Resolved"),IF(N390="Complete",AND(ISNUMBER(D390),ISNUMBER(E390),ISNUMBER(F390),F390&gt;E390),TRUE)),"VALID","INVALID_CONTROLLED_INPUT"))</f>
      </c>
      <c r="Y390" s="85" t="str">
        <f>IF(AND(A390="",C390=""),"",IF(X390&lt;&gt;"VALID","Invalid input",IF(P390="None","Not applicable",IF(R390="No","Failed",IF(R390="Yes","Passed","Not tested")))))</f>
      </c>
    </row>
    <row r="391">
      <c r="A391" s="93"/>
      <c r="B391" s="93"/>
      <c r="C391" s="93"/>
      <c r="D391" s="94"/>
      <c r="E391" s="94"/>
      <c r="F391" s="94"/>
      <c r="G391" s="93"/>
      <c r="H391" s="74" t="str">
        <f>IF(OR(A391="",C391=""),"",IF(X391&lt;&gt;"VALID","",IF(OR(N391="Unknown",N391="Not applicable",N391="Excluded with rationale",N391="Invalid"),"",IF(OR(F391=E391,D391&lt;E391,D391&gt;F391),"",IF(G391="Higher is better",(D391-E391)/(F391-E391)*100,IF(G391="Lower is better",(F391-D391)/(F391-E391)*100,""))))))</f>
      </c>
      <c r="I391" s="94"/>
      <c r="J391" s="74" t="str">
        <f>IF(OR(A391="",C391=""),"",IF(X391&lt;&gt;"VALID","",IF(OR(H391="",I391=""),"",H391*I391/100)))</f>
      </c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85" t="str">
        <f>IF(AND(A391="",C391=""),"",IF(AND(OR(G391="Higher is better",G391="Lower is better"),OR(K391="Observed",K391="Inferred",K391="Unresolved"),OR(N391="Complete",N391="Unknown",N391="Not applicable",N391="Excluded with rationale",N391="Invalid"),OR(P391="None",P391="Veto",P391="Floor",P391="Cap"),OR(R391="Yes",R391="No",R391="Not applicable"),OR(S391="None",S391="Open",S391="Resolved"),IF(N391="Complete",AND(ISNUMBER(D391),ISNUMBER(E391),ISNUMBER(F391),F391&gt;E391),TRUE)),"VALID","INVALID_CONTROLLED_INPUT"))</f>
      </c>
      <c r="Y391" s="85" t="str">
        <f>IF(AND(A391="",C391=""),"",IF(X391&lt;&gt;"VALID","Invalid input",IF(P391="None","Not applicable",IF(R391="No","Failed",IF(R391="Yes","Passed","Not tested")))))</f>
      </c>
    </row>
    <row r="392">
      <c r="A392" s="93"/>
      <c r="B392" s="93"/>
      <c r="C392" s="93"/>
      <c r="D392" s="94"/>
      <c r="E392" s="94"/>
      <c r="F392" s="94"/>
      <c r="G392" s="93"/>
      <c r="H392" s="74" t="str">
        <f>IF(OR(A392="",C392=""),"",IF(X392&lt;&gt;"VALID","",IF(OR(N392="Unknown",N392="Not applicable",N392="Excluded with rationale",N392="Invalid"),"",IF(OR(F392=E392,D392&lt;E392,D392&gt;F392),"",IF(G392="Higher is better",(D392-E392)/(F392-E392)*100,IF(G392="Lower is better",(F392-D392)/(F392-E392)*100,""))))))</f>
      </c>
      <c r="I392" s="94"/>
      <c r="J392" s="74" t="str">
        <f>IF(OR(A392="",C392=""),"",IF(X392&lt;&gt;"VALID","",IF(OR(H392="",I392=""),"",H392*I392/100)))</f>
      </c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85" t="str">
        <f>IF(AND(A392="",C392=""),"",IF(AND(OR(G392="Higher is better",G392="Lower is better"),OR(K392="Observed",K392="Inferred",K392="Unresolved"),OR(N392="Complete",N392="Unknown",N392="Not applicable",N392="Excluded with rationale",N392="Invalid"),OR(P392="None",P392="Veto",P392="Floor",P392="Cap"),OR(R392="Yes",R392="No",R392="Not applicable"),OR(S392="None",S392="Open",S392="Resolved"),IF(N392="Complete",AND(ISNUMBER(D392),ISNUMBER(E392),ISNUMBER(F392),F392&gt;E392),TRUE)),"VALID","INVALID_CONTROLLED_INPUT"))</f>
      </c>
      <c r="Y392" s="85" t="str">
        <f>IF(AND(A392="",C392=""),"",IF(X392&lt;&gt;"VALID","Invalid input",IF(P392="None","Not applicable",IF(R392="No","Failed",IF(R392="Yes","Passed","Not tested")))))</f>
      </c>
    </row>
    <row r="393">
      <c r="A393" s="93"/>
      <c r="B393" s="93"/>
      <c r="C393" s="93"/>
      <c r="D393" s="94"/>
      <c r="E393" s="94"/>
      <c r="F393" s="94"/>
      <c r="G393" s="93"/>
      <c r="H393" s="74" t="str">
        <f>IF(OR(A393="",C393=""),"",IF(X393&lt;&gt;"VALID","",IF(OR(N393="Unknown",N393="Not applicable",N393="Excluded with rationale",N393="Invalid"),"",IF(OR(F393=E393,D393&lt;E393,D393&gt;F393),"",IF(G393="Higher is better",(D393-E393)/(F393-E393)*100,IF(G393="Lower is better",(F393-D393)/(F393-E393)*100,""))))))</f>
      </c>
      <c r="I393" s="94"/>
      <c r="J393" s="74" t="str">
        <f>IF(OR(A393="",C393=""),"",IF(X393&lt;&gt;"VALID","",IF(OR(H393="",I393=""),"",H393*I393/100)))</f>
      </c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85" t="str">
        <f>IF(AND(A393="",C393=""),"",IF(AND(OR(G393="Higher is better",G393="Lower is better"),OR(K393="Observed",K393="Inferred",K393="Unresolved"),OR(N393="Complete",N393="Unknown",N393="Not applicable",N393="Excluded with rationale",N393="Invalid"),OR(P393="None",P393="Veto",P393="Floor",P393="Cap"),OR(R393="Yes",R393="No",R393="Not applicable"),OR(S393="None",S393="Open",S393="Resolved"),IF(N393="Complete",AND(ISNUMBER(D393),ISNUMBER(E393),ISNUMBER(F393),F393&gt;E393),TRUE)),"VALID","INVALID_CONTROLLED_INPUT"))</f>
      </c>
      <c r="Y393" s="85" t="str">
        <f>IF(AND(A393="",C393=""),"",IF(X393&lt;&gt;"VALID","Invalid input",IF(P393="None","Not applicable",IF(R393="No","Failed",IF(R393="Yes","Passed","Not tested")))))</f>
      </c>
    </row>
    <row r="394">
      <c r="A394" s="93"/>
      <c r="B394" s="93"/>
      <c r="C394" s="93"/>
      <c r="D394" s="94"/>
      <c r="E394" s="94"/>
      <c r="F394" s="94"/>
      <c r="G394" s="93"/>
      <c r="H394" s="74" t="str">
        <f>IF(OR(A394="",C394=""),"",IF(X394&lt;&gt;"VALID","",IF(OR(N394="Unknown",N394="Not applicable",N394="Excluded with rationale",N394="Invalid"),"",IF(OR(F394=E394,D394&lt;E394,D394&gt;F394),"",IF(G394="Higher is better",(D394-E394)/(F394-E394)*100,IF(G394="Lower is better",(F394-D394)/(F394-E394)*100,""))))))</f>
      </c>
      <c r="I394" s="94"/>
      <c r="J394" s="74" t="str">
        <f>IF(OR(A394="",C394=""),"",IF(X394&lt;&gt;"VALID","",IF(OR(H394="",I394=""),"",H394*I394/100)))</f>
      </c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85" t="str">
        <f>IF(AND(A394="",C394=""),"",IF(AND(OR(G394="Higher is better",G394="Lower is better"),OR(K394="Observed",K394="Inferred",K394="Unresolved"),OR(N394="Complete",N394="Unknown",N394="Not applicable",N394="Excluded with rationale",N394="Invalid"),OR(P394="None",P394="Veto",P394="Floor",P394="Cap"),OR(R394="Yes",R394="No",R394="Not applicable"),OR(S394="None",S394="Open",S394="Resolved"),IF(N394="Complete",AND(ISNUMBER(D394),ISNUMBER(E394),ISNUMBER(F394),F394&gt;E394),TRUE)),"VALID","INVALID_CONTROLLED_INPUT"))</f>
      </c>
      <c r="Y394" s="85" t="str">
        <f>IF(AND(A394="",C394=""),"",IF(X394&lt;&gt;"VALID","Invalid input",IF(P394="None","Not applicable",IF(R394="No","Failed",IF(R394="Yes","Passed","Not tested")))))</f>
      </c>
    </row>
    <row r="395">
      <c r="A395" s="93"/>
      <c r="B395" s="93"/>
      <c r="C395" s="93"/>
      <c r="D395" s="94"/>
      <c r="E395" s="94"/>
      <c r="F395" s="94"/>
      <c r="G395" s="93"/>
      <c r="H395" s="74" t="str">
        <f>IF(OR(A395="",C395=""),"",IF(X395&lt;&gt;"VALID","",IF(OR(N395="Unknown",N395="Not applicable",N395="Excluded with rationale",N395="Invalid"),"",IF(OR(F395=E395,D395&lt;E395,D395&gt;F395),"",IF(G395="Higher is better",(D395-E395)/(F395-E395)*100,IF(G395="Lower is better",(F395-D395)/(F395-E395)*100,""))))))</f>
      </c>
      <c r="I395" s="94"/>
      <c r="J395" s="74" t="str">
        <f>IF(OR(A395="",C395=""),"",IF(X395&lt;&gt;"VALID","",IF(OR(H395="",I395=""),"",H395*I395/100)))</f>
      </c>
      <c r="K395" s="93"/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  <c r="X395" s="85" t="str">
        <f>IF(AND(A395="",C395=""),"",IF(AND(OR(G395="Higher is better",G395="Lower is better"),OR(K395="Observed",K395="Inferred",K395="Unresolved"),OR(N395="Complete",N395="Unknown",N395="Not applicable",N395="Excluded with rationale",N395="Invalid"),OR(P395="None",P395="Veto",P395="Floor",P395="Cap"),OR(R395="Yes",R395="No",R395="Not applicable"),OR(S395="None",S395="Open",S395="Resolved"),IF(N395="Complete",AND(ISNUMBER(D395),ISNUMBER(E395),ISNUMBER(F395),F395&gt;E395),TRUE)),"VALID","INVALID_CONTROLLED_INPUT"))</f>
      </c>
      <c r="Y395" s="85" t="str">
        <f>IF(AND(A395="",C395=""),"",IF(X395&lt;&gt;"VALID","Invalid input",IF(P395="None","Not applicable",IF(R395="No","Failed",IF(R395="Yes","Passed","Not tested")))))</f>
      </c>
    </row>
    <row r="396">
      <c r="A396" s="93"/>
      <c r="B396" s="93"/>
      <c r="C396" s="93"/>
      <c r="D396" s="94"/>
      <c r="E396" s="94"/>
      <c r="F396" s="94"/>
      <c r="G396" s="93"/>
      <c r="H396" s="74" t="str">
        <f>IF(OR(A396="",C396=""),"",IF(X396&lt;&gt;"VALID","",IF(OR(N396="Unknown",N396="Not applicable",N396="Excluded with rationale",N396="Invalid"),"",IF(OR(F396=E396,D396&lt;E396,D396&gt;F396),"",IF(G396="Higher is better",(D396-E396)/(F396-E396)*100,IF(G396="Lower is better",(F396-D396)/(F396-E396)*100,""))))))</f>
      </c>
      <c r="I396" s="94"/>
      <c r="J396" s="74" t="str">
        <f>IF(OR(A396="",C396=""),"",IF(X396&lt;&gt;"VALID","",IF(OR(H396="",I396=""),"",H396*I396/100)))</f>
      </c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85" t="str">
        <f>IF(AND(A396="",C396=""),"",IF(AND(OR(G396="Higher is better",G396="Lower is better"),OR(K396="Observed",K396="Inferred",K396="Unresolved"),OR(N396="Complete",N396="Unknown",N396="Not applicable",N396="Excluded with rationale",N396="Invalid"),OR(P396="None",P396="Veto",P396="Floor",P396="Cap"),OR(R396="Yes",R396="No",R396="Not applicable"),OR(S396="None",S396="Open",S396="Resolved"),IF(N396="Complete",AND(ISNUMBER(D396),ISNUMBER(E396),ISNUMBER(F396),F396&gt;E396),TRUE)),"VALID","INVALID_CONTROLLED_INPUT"))</f>
      </c>
      <c r="Y396" s="85" t="str">
        <f>IF(AND(A396="",C396=""),"",IF(X396&lt;&gt;"VALID","Invalid input",IF(P396="None","Not applicable",IF(R396="No","Failed",IF(R396="Yes","Passed","Not tested")))))</f>
      </c>
    </row>
    <row r="397">
      <c r="A397" s="93"/>
      <c r="B397" s="93"/>
      <c r="C397" s="93"/>
      <c r="D397" s="94"/>
      <c r="E397" s="94"/>
      <c r="F397" s="94"/>
      <c r="G397" s="93"/>
      <c r="H397" s="74" t="str">
        <f>IF(OR(A397="",C397=""),"",IF(X397&lt;&gt;"VALID","",IF(OR(N397="Unknown",N397="Not applicable",N397="Excluded with rationale",N397="Invalid"),"",IF(OR(F397=E397,D397&lt;E397,D397&gt;F397),"",IF(G397="Higher is better",(D397-E397)/(F397-E397)*100,IF(G397="Lower is better",(F397-D397)/(F397-E397)*100,""))))))</f>
      </c>
      <c r="I397" s="94"/>
      <c r="J397" s="74" t="str">
        <f>IF(OR(A397="",C397=""),"",IF(X397&lt;&gt;"VALID","",IF(OR(H397="",I397=""),"",H397*I397/100)))</f>
      </c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85" t="str">
        <f>IF(AND(A397="",C397=""),"",IF(AND(OR(G397="Higher is better",G397="Lower is better"),OR(K397="Observed",K397="Inferred",K397="Unresolved"),OR(N397="Complete",N397="Unknown",N397="Not applicable",N397="Excluded with rationale",N397="Invalid"),OR(P397="None",P397="Veto",P397="Floor",P397="Cap"),OR(R397="Yes",R397="No",R397="Not applicable"),OR(S397="None",S397="Open",S397="Resolved"),IF(N397="Complete",AND(ISNUMBER(D397),ISNUMBER(E397),ISNUMBER(F397),F397&gt;E397),TRUE)),"VALID","INVALID_CONTROLLED_INPUT"))</f>
      </c>
      <c r="Y397" s="85" t="str">
        <f>IF(AND(A397="",C397=""),"",IF(X397&lt;&gt;"VALID","Invalid input",IF(P397="None","Not applicable",IF(R397="No","Failed",IF(R397="Yes","Passed","Not tested")))))</f>
      </c>
    </row>
    <row r="398">
      <c r="A398" s="93"/>
      <c r="B398" s="93"/>
      <c r="C398" s="93"/>
      <c r="D398" s="94"/>
      <c r="E398" s="94"/>
      <c r="F398" s="94"/>
      <c r="G398" s="93"/>
      <c r="H398" s="74" t="str">
        <f>IF(OR(A398="",C398=""),"",IF(X398&lt;&gt;"VALID","",IF(OR(N398="Unknown",N398="Not applicable",N398="Excluded with rationale",N398="Invalid"),"",IF(OR(F398=E398,D398&lt;E398,D398&gt;F398),"",IF(G398="Higher is better",(D398-E398)/(F398-E398)*100,IF(G398="Lower is better",(F398-D398)/(F398-E398)*100,""))))))</f>
      </c>
      <c r="I398" s="94"/>
      <c r="J398" s="74" t="str">
        <f>IF(OR(A398="",C398=""),"",IF(X398&lt;&gt;"VALID","",IF(OR(H398="",I398=""),"",H398*I398/100)))</f>
      </c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85" t="str">
        <f>IF(AND(A398="",C398=""),"",IF(AND(OR(G398="Higher is better",G398="Lower is better"),OR(K398="Observed",K398="Inferred",K398="Unresolved"),OR(N398="Complete",N398="Unknown",N398="Not applicable",N398="Excluded with rationale",N398="Invalid"),OR(P398="None",P398="Veto",P398="Floor",P398="Cap"),OR(R398="Yes",R398="No",R398="Not applicable"),OR(S398="None",S398="Open",S398="Resolved"),IF(N398="Complete",AND(ISNUMBER(D398),ISNUMBER(E398),ISNUMBER(F398),F398&gt;E398),TRUE)),"VALID","INVALID_CONTROLLED_INPUT"))</f>
      </c>
      <c r="Y398" s="85" t="str">
        <f>IF(AND(A398="",C398=""),"",IF(X398&lt;&gt;"VALID","Invalid input",IF(P398="None","Not applicable",IF(R398="No","Failed",IF(R398="Yes","Passed","Not tested")))))</f>
      </c>
    </row>
    <row r="399">
      <c r="A399" s="93"/>
      <c r="B399" s="93"/>
      <c r="C399" s="93"/>
      <c r="D399" s="94"/>
      <c r="E399" s="94"/>
      <c r="F399" s="94"/>
      <c r="G399" s="93"/>
      <c r="H399" s="74" t="str">
        <f>IF(OR(A399="",C399=""),"",IF(X399&lt;&gt;"VALID","",IF(OR(N399="Unknown",N399="Not applicable",N399="Excluded with rationale",N399="Invalid"),"",IF(OR(F399=E399,D399&lt;E399,D399&gt;F399),"",IF(G399="Higher is better",(D399-E399)/(F399-E399)*100,IF(G399="Lower is better",(F399-D399)/(F399-E399)*100,""))))))</f>
      </c>
      <c r="I399" s="94"/>
      <c r="J399" s="74" t="str">
        <f>IF(OR(A399="",C399=""),"",IF(X399&lt;&gt;"VALID","",IF(OR(H399="",I399=""),"",H399*I399/100)))</f>
      </c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85" t="str">
        <f>IF(AND(A399="",C399=""),"",IF(AND(OR(G399="Higher is better",G399="Lower is better"),OR(K399="Observed",K399="Inferred",K399="Unresolved"),OR(N399="Complete",N399="Unknown",N399="Not applicable",N399="Excluded with rationale",N399="Invalid"),OR(P399="None",P399="Veto",P399="Floor",P399="Cap"),OR(R399="Yes",R399="No",R399="Not applicable"),OR(S399="None",S399="Open",S399="Resolved"),IF(N399="Complete",AND(ISNUMBER(D399),ISNUMBER(E399),ISNUMBER(F399),F399&gt;E399),TRUE)),"VALID","INVALID_CONTROLLED_INPUT"))</f>
      </c>
      <c r="Y399" s="85" t="str">
        <f>IF(AND(A399="",C399=""),"",IF(X399&lt;&gt;"VALID","Invalid input",IF(P399="None","Not applicable",IF(R399="No","Failed",IF(R399="Yes","Passed","Not tested")))))</f>
      </c>
    </row>
    <row r="400">
      <c r="A400" s="93"/>
      <c r="B400" s="93"/>
      <c r="C400" s="93"/>
      <c r="D400" s="94"/>
      <c r="E400" s="94"/>
      <c r="F400" s="94"/>
      <c r="G400" s="93"/>
      <c r="H400" s="74" t="str">
        <f>IF(OR(A400="",C400=""),"",IF(X400&lt;&gt;"VALID","",IF(OR(N400="Unknown",N400="Not applicable",N400="Excluded with rationale",N400="Invalid"),"",IF(OR(F400=E400,D400&lt;E400,D400&gt;F400),"",IF(G400="Higher is better",(D400-E400)/(F400-E400)*100,IF(G400="Lower is better",(F400-D400)/(F400-E400)*100,""))))))</f>
      </c>
      <c r="I400" s="94"/>
      <c r="J400" s="74" t="str">
        <f>IF(OR(A400="",C400=""),"",IF(X400&lt;&gt;"VALID","",IF(OR(H400="",I400=""),"",H400*I400/100)))</f>
      </c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85" t="str">
        <f>IF(AND(A400="",C400=""),"",IF(AND(OR(G400="Higher is better",G400="Lower is better"),OR(K400="Observed",K400="Inferred",K400="Unresolved"),OR(N400="Complete",N400="Unknown",N400="Not applicable",N400="Excluded with rationale",N400="Invalid"),OR(P400="None",P400="Veto",P400="Floor",P400="Cap"),OR(R400="Yes",R400="No",R400="Not applicable"),OR(S400="None",S400="Open",S400="Resolved"),IF(N400="Complete",AND(ISNUMBER(D400),ISNUMBER(E400),ISNUMBER(F400),F400&gt;E400),TRUE)),"VALID","INVALID_CONTROLLED_INPUT"))</f>
      </c>
      <c r="Y400" s="85" t="str">
        <f>IF(AND(A400="",C400=""),"",IF(X400&lt;&gt;"VALID","Invalid input",IF(P400="None","Not applicable",IF(R400="No","Failed",IF(R400="Yes","Passed","Not tested")))))</f>
      </c>
    </row>
    <row r="401">
      <c r="A401" s="93"/>
      <c r="B401" s="93"/>
      <c r="C401" s="93"/>
      <c r="D401" s="94"/>
      <c r="E401" s="94"/>
      <c r="F401" s="94"/>
      <c r="G401" s="93"/>
      <c r="H401" s="74" t="str">
        <f>IF(OR(A401="",C401=""),"",IF(X401&lt;&gt;"VALID","",IF(OR(N401="Unknown",N401="Not applicable",N401="Excluded with rationale",N401="Invalid"),"",IF(OR(F401=E401,D401&lt;E401,D401&gt;F401),"",IF(G401="Higher is better",(D401-E401)/(F401-E401)*100,IF(G401="Lower is better",(F401-D401)/(F401-E401)*100,""))))))</f>
      </c>
      <c r="I401" s="94"/>
      <c r="J401" s="74" t="str">
        <f>IF(OR(A401="",C401=""),"",IF(X401&lt;&gt;"VALID","",IF(OR(H401="",I401=""),"",H401*I401/100)))</f>
      </c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85" t="str">
        <f>IF(AND(A401="",C401=""),"",IF(AND(OR(G401="Higher is better",G401="Lower is better"),OR(K401="Observed",K401="Inferred",K401="Unresolved"),OR(N401="Complete",N401="Unknown",N401="Not applicable",N401="Excluded with rationale",N401="Invalid"),OR(P401="None",P401="Veto",P401="Floor",P401="Cap"),OR(R401="Yes",R401="No",R401="Not applicable"),OR(S401="None",S401="Open",S401="Resolved"),IF(N401="Complete",AND(ISNUMBER(D401),ISNUMBER(E401),ISNUMBER(F401),F401&gt;E401),TRUE)),"VALID","INVALID_CONTROLLED_INPUT"))</f>
      </c>
      <c r="Y401" s="85" t="str">
        <f>IF(AND(A401="",C401=""),"",IF(X401&lt;&gt;"VALID","Invalid input",IF(P401="None","Not applicable",IF(R401="No","Failed",IF(R401="Yes","Passed","Not tested")))))</f>
      </c>
    </row>
    <row r="402">
      <c r="A402" s="93"/>
      <c r="B402" s="93"/>
      <c r="C402" s="93"/>
      <c r="D402" s="94"/>
      <c r="E402" s="94"/>
      <c r="F402" s="94"/>
      <c r="G402" s="93"/>
      <c r="H402" s="74" t="str">
        <f>IF(OR(A402="",C402=""),"",IF(X402&lt;&gt;"VALID","",IF(OR(N402="Unknown",N402="Not applicable",N402="Excluded with rationale",N402="Invalid"),"",IF(OR(F402=E402,D402&lt;E402,D402&gt;F402),"",IF(G402="Higher is better",(D402-E402)/(F402-E402)*100,IF(G402="Lower is better",(F402-D402)/(F402-E402)*100,""))))))</f>
      </c>
      <c r="I402" s="94"/>
      <c r="J402" s="74" t="str">
        <f>IF(OR(A402="",C402=""),"",IF(X402&lt;&gt;"VALID","",IF(OR(H402="",I402=""),"",H402*I402/100)))</f>
      </c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85" t="str">
        <f>IF(AND(A402="",C402=""),"",IF(AND(OR(G402="Higher is better",G402="Lower is better"),OR(K402="Observed",K402="Inferred",K402="Unresolved"),OR(N402="Complete",N402="Unknown",N402="Not applicable",N402="Excluded with rationale",N402="Invalid"),OR(P402="None",P402="Veto",P402="Floor",P402="Cap"),OR(R402="Yes",R402="No",R402="Not applicable"),OR(S402="None",S402="Open",S402="Resolved"),IF(N402="Complete",AND(ISNUMBER(D402),ISNUMBER(E402),ISNUMBER(F402),F402&gt;E402),TRUE)),"VALID","INVALID_CONTROLLED_INPUT"))</f>
      </c>
      <c r="Y402" s="85" t="str">
        <f>IF(AND(A402="",C402=""),"",IF(X402&lt;&gt;"VALID","Invalid input",IF(P402="None","Not applicable",IF(R402="No","Failed",IF(R402="Yes","Passed","Not tested")))))</f>
      </c>
    </row>
    <row r="403">
      <c r="A403" s="93"/>
      <c r="B403" s="93"/>
      <c r="C403" s="93"/>
      <c r="D403" s="94"/>
      <c r="E403" s="94"/>
      <c r="F403" s="94"/>
      <c r="G403" s="93"/>
      <c r="H403" s="74" t="str">
        <f>IF(OR(A403="",C403=""),"",IF(X403&lt;&gt;"VALID","",IF(OR(N403="Unknown",N403="Not applicable",N403="Excluded with rationale",N403="Invalid"),"",IF(OR(F403=E403,D403&lt;E403,D403&gt;F403),"",IF(G403="Higher is better",(D403-E403)/(F403-E403)*100,IF(G403="Lower is better",(F403-D403)/(F403-E403)*100,""))))))</f>
      </c>
      <c r="I403" s="94"/>
      <c r="J403" s="74" t="str">
        <f>IF(OR(A403="",C403=""),"",IF(X403&lt;&gt;"VALID","",IF(OR(H403="",I403=""),"",H403*I403/100)))</f>
      </c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85" t="str">
        <f>IF(AND(A403="",C403=""),"",IF(AND(OR(G403="Higher is better",G403="Lower is better"),OR(K403="Observed",K403="Inferred",K403="Unresolved"),OR(N403="Complete",N403="Unknown",N403="Not applicable",N403="Excluded with rationale",N403="Invalid"),OR(P403="None",P403="Veto",P403="Floor",P403="Cap"),OR(R403="Yes",R403="No",R403="Not applicable"),OR(S403="None",S403="Open",S403="Resolved"),IF(N403="Complete",AND(ISNUMBER(D403),ISNUMBER(E403),ISNUMBER(F403),F403&gt;E403),TRUE)),"VALID","INVALID_CONTROLLED_INPUT"))</f>
      </c>
      <c r="Y403" s="85" t="str">
        <f>IF(AND(A403="",C403=""),"",IF(X403&lt;&gt;"VALID","Invalid input",IF(P403="None","Not applicable",IF(R403="No","Failed",IF(R403="Yes","Passed","Not tested")))))</f>
      </c>
    </row>
    <row r="404">
      <c r="A404" s="93"/>
      <c r="B404" s="93"/>
      <c r="C404" s="93"/>
      <c r="D404" s="94"/>
      <c r="E404" s="94"/>
      <c r="F404" s="94"/>
      <c r="G404" s="93"/>
      <c r="H404" s="74" t="str">
        <f>IF(OR(A404="",C404=""),"",IF(X404&lt;&gt;"VALID","",IF(OR(N404="Unknown",N404="Not applicable",N404="Excluded with rationale",N404="Invalid"),"",IF(OR(F404=E404,D404&lt;E404,D404&gt;F404),"",IF(G404="Higher is better",(D404-E404)/(F404-E404)*100,IF(G404="Lower is better",(F404-D404)/(F404-E404)*100,""))))))</f>
      </c>
      <c r="I404" s="94"/>
      <c r="J404" s="74" t="str">
        <f>IF(OR(A404="",C404=""),"",IF(X404&lt;&gt;"VALID","",IF(OR(H404="",I404=""),"",H404*I404/100)))</f>
      </c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85" t="str">
        <f>IF(AND(A404="",C404=""),"",IF(AND(OR(G404="Higher is better",G404="Lower is better"),OR(K404="Observed",K404="Inferred",K404="Unresolved"),OR(N404="Complete",N404="Unknown",N404="Not applicable",N404="Excluded with rationale",N404="Invalid"),OR(P404="None",P404="Veto",P404="Floor",P404="Cap"),OR(R404="Yes",R404="No",R404="Not applicable"),OR(S404="None",S404="Open",S404="Resolved"),IF(N404="Complete",AND(ISNUMBER(D404),ISNUMBER(E404),ISNUMBER(F404),F404&gt;E404),TRUE)),"VALID","INVALID_CONTROLLED_INPUT"))</f>
      </c>
      <c r="Y404" s="85" t="str">
        <f>IF(AND(A404="",C404=""),"",IF(X404&lt;&gt;"VALID","Invalid input",IF(P404="None","Not applicable",IF(R404="No","Failed",IF(R404="Yes","Passed","Not tested")))))</f>
      </c>
    </row>
    <row r="405">
      <c r="A405" s="93"/>
      <c r="B405" s="93"/>
      <c r="C405" s="93"/>
      <c r="D405" s="94"/>
      <c r="E405" s="94"/>
      <c r="F405" s="94"/>
      <c r="G405" s="93"/>
      <c r="H405" s="74" t="str">
        <f>IF(OR(A405="",C405=""),"",IF(X405&lt;&gt;"VALID","",IF(OR(N405="Unknown",N405="Not applicable",N405="Excluded with rationale",N405="Invalid"),"",IF(OR(F405=E405,D405&lt;E405,D405&gt;F405),"",IF(G405="Higher is better",(D405-E405)/(F405-E405)*100,IF(G405="Lower is better",(F405-D405)/(F405-E405)*100,""))))))</f>
      </c>
      <c r="I405" s="94"/>
      <c r="J405" s="74" t="str">
        <f>IF(OR(A405="",C405=""),"",IF(X405&lt;&gt;"VALID","",IF(OR(H405="",I405=""),"",H405*I405/100)))</f>
      </c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85" t="str">
        <f>IF(AND(A405="",C405=""),"",IF(AND(OR(G405="Higher is better",G405="Lower is better"),OR(K405="Observed",K405="Inferred",K405="Unresolved"),OR(N405="Complete",N405="Unknown",N405="Not applicable",N405="Excluded with rationale",N405="Invalid"),OR(P405="None",P405="Veto",P405="Floor",P405="Cap"),OR(R405="Yes",R405="No",R405="Not applicable"),OR(S405="None",S405="Open",S405="Resolved"),IF(N405="Complete",AND(ISNUMBER(D405),ISNUMBER(E405),ISNUMBER(F405),F405&gt;E405),TRUE)),"VALID","INVALID_CONTROLLED_INPUT"))</f>
      </c>
      <c r="Y405" s="85" t="str">
        <f>IF(AND(A405="",C405=""),"",IF(X405&lt;&gt;"VALID","Invalid input",IF(P405="None","Not applicable",IF(R405="No","Failed",IF(R405="Yes","Passed","Not tested")))))</f>
      </c>
    </row>
    <row r="406">
      <c r="A406" s="93"/>
      <c r="B406" s="93"/>
      <c r="C406" s="93"/>
      <c r="D406" s="94"/>
      <c r="E406" s="94"/>
      <c r="F406" s="94"/>
      <c r="G406" s="93"/>
      <c r="H406" s="74" t="str">
        <f>IF(OR(A406="",C406=""),"",IF(X406&lt;&gt;"VALID","",IF(OR(N406="Unknown",N406="Not applicable",N406="Excluded with rationale",N406="Invalid"),"",IF(OR(F406=E406,D406&lt;E406,D406&gt;F406),"",IF(G406="Higher is better",(D406-E406)/(F406-E406)*100,IF(G406="Lower is better",(F406-D406)/(F406-E406)*100,""))))))</f>
      </c>
      <c r="I406" s="94"/>
      <c r="J406" s="74" t="str">
        <f>IF(OR(A406="",C406=""),"",IF(X406&lt;&gt;"VALID","",IF(OR(H406="",I406=""),"",H406*I406/100)))</f>
      </c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85" t="str">
        <f>IF(AND(A406="",C406=""),"",IF(AND(OR(G406="Higher is better",G406="Lower is better"),OR(K406="Observed",K406="Inferred",K406="Unresolved"),OR(N406="Complete",N406="Unknown",N406="Not applicable",N406="Excluded with rationale",N406="Invalid"),OR(P406="None",P406="Veto",P406="Floor",P406="Cap"),OR(R406="Yes",R406="No",R406="Not applicable"),OR(S406="None",S406="Open",S406="Resolved"),IF(N406="Complete",AND(ISNUMBER(D406),ISNUMBER(E406),ISNUMBER(F406),F406&gt;E406),TRUE)),"VALID","INVALID_CONTROLLED_INPUT"))</f>
      </c>
      <c r="Y406" s="85" t="str">
        <f>IF(AND(A406="",C406=""),"",IF(X406&lt;&gt;"VALID","Invalid input",IF(P406="None","Not applicable",IF(R406="No","Failed",IF(R406="Yes","Passed","Not tested")))))</f>
      </c>
    </row>
    <row r="407">
      <c r="A407" s="93"/>
      <c r="B407" s="93"/>
      <c r="C407" s="93"/>
      <c r="D407" s="94"/>
      <c r="E407" s="94"/>
      <c r="F407" s="94"/>
      <c r="G407" s="93"/>
      <c r="H407" s="74" t="str">
        <f>IF(OR(A407="",C407=""),"",IF(X407&lt;&gt;"VALID","",IF(OR(N407="Unknown",N407="Not applicable",N407="Excluded with rationale",N407="Invalid"),"",IF(OR(F407=E407,D407&lt;E407,D407&gt;F407),"",IF(G407="Higher is better",(D407-E407)/(F407-E407)*100,IF(G407="Lower is better",(F407-D407)/(F407-E407)*100,""))))))</f>
      </c>
      <c r="I407" s="94"/>
      <c r="J407" s="74" t="str">
        <f>IF(OR(A407="",C407=""),"",IF(X407&lt;&gt;"VALID","",IF(OR(H407="",I407=""),"",H407*I407/100)))</f>
      </c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85" t="str">
        <f>IF(AND(A407="",C407=""),"",IF(AND(OR(G407="Higher is better",G407="Lower is better"),OR(K407="Observed",K407="Inferred",K407="Unresolved"),OR(N407="Complete",N407="Unknown",N407="Not applicable",N407="Excluded with rationale",N407="Invalid"),OR(P407="None",P407="Veto",P407="Floor",P407="Cap"),OR(R407="Yes",R407="No",R407="Not applicable"),OR(S407="None",S407="Open",S407="Resolved"),IF(N407="Complete",AND(ISNUMBER(D407),ISNUMBER(E407),ISNUMBER(F407),F407&gt;E407),TRUE)),"VALID","INVALID_CONTROLLED_INPUT"))</f>
      </c>
      <c r="Y407" s="85" t="str">
        <f>IF(AND(A407="",C407=""),"",IF(X407&lt;&gt;"VALID","Invalid input",IF(P407="None","Not applicable",IF(R407="No","Failed",IF(R407="Yes","Passed","Not tested")))))</f>
      </c>
    </row>
    <row r="408">
      <c r="A408" s="93"/>
      <c r="B408" s="93"/>
      <c r="C408" s="93"/>
      <c r="D408" s="94"/>
      <c r="E408" s="94"/>
      <c r="F408" s="94"/>
      <c r="G408" s="93"/>
      <c r="H408" s="74" t="str">
        <f>IF(OR(A408="",C408=""),"",IF(X408&lt;&gt;"VALID","",IF(OR(N408="Unknown",N408="Not applicable",N408="Excluded with rationale",N408="Invalid"),"",IF(OR(F408=E408,D408&lt;E408,D408&gt;F408),"",IF(G408="Higher is better",(D408-E408)/(F408-E408)*100,IF(G408="Lower is better",(F408-D408)/(F408-E408)*100,""))))))</f>
      </c>
      <c r="I408" s="94"/>
      <c r="J408" s="74" t="str">
        <f>IF(OR(A408="",C408=""),"",IF(X408&lt;&gt;"VALID","",IF(OR(H408="",I408=""),"",H408*I408/100)))</f>
      </c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  <c r="X408" s="85" t="str">
        <f>IF(AND(A408="",C408=""),"",IF(AND(OR(G408="Higher is better",G408="Lower is better"),OR(K408="Observed",K408="Inferred",K408="Unresolved"),OR(N408="Complete",N408="Unknown",N408="Not applicable",N408="Excluded with rationale",N408="Invalid"),OR(P408="None",P408="Veto",P408="Floor",P408="Cap"),OR(R408="Yes",R408="No",R408="Not applicable"),OR(S408="None",S408="Open",S408="Resolved"),IF(N408="Complete",AND(ISNUMBER(D408),ISNUMBER(E408),ISNUMBER(F408),F408&gt;E408),TRUE)),"VALID","INVALID_CONTROLLED_INPUT"))</f>
      </c>
      <c r="Y408" s="85" t="str">
        <f>IF(AND(A408="",C408=""),"",IF(X408&lt;&gt;"VALID","Invalid input",IF(P408="None","Not applicable",IF(R408="No","Failed",IF(R408="Yes","Passed","Not tested")))))</f>
      </c>
    </row>
    <row r="409">
      <c r="A409" s="93"/>
      <c r="B409" s="93"/>
      <c r="C409" s="93"/>
      <c r="D409" s="94"/>
      <c r="E409" s="94"/>
      <c r="F409" s="94"/>
      <c r="G409" s="93"/>
      <c r="H409" s="74" t="str">
        <f>IF(OR(A409="",C409=""),"",IF(X409&lt;&gt;"VALID","",IF(OR(N409="Unknown",N409="Not applicable",N409="Excluded with rationale",N409="Invalid"),"",IF(OR(F409=E409,D409&lt;E409,D409&gt;F409),"",IF(G409="Higher is better",(D409-E409)/(F409-E409)*100,IF(G409="Lower is better",(F409-D409)/(F409-E409)*100,""))))))</f>
      </c>
      <c r="I409" s="94"/>
      <c r="J409" s="74" t="str">
        <f>IF(OR(A409="",C409=""),"",IF(X409&lt;&gt;"VALID","",IF(OR(H409="",I409=""),"",H409*I409/100)))</f>
      </c>
      <c r="K409" s="93"/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  <c r="X409" s="85" t="str">
        <f>IF(AND(A409="",C409=""),"",IF(AND(OR(G409="Higher is better",G409="Lower is better"),OR(K409="Observed",K409="Inferred",K409="Unresolved"),OR(N409="Complete",N409="Unknown",N409="Not applicable",N409="Excluded with rationale",N409="Invalid"),OR(P409="None",P409="Veto",P409="Floor",P409="Cap"),OR(R409="Yes",R409="No",R409="Not applicable"),OR(S409="None",S409="Open",S409="Resolved"),IF(N409="Complete",AND(ISNUMBER(D409),ISNUMBER(E409),ISNUMBER(F409),F409&gt;E409),TRUE)),"VALID","INVALID_CONTROLLED_INPUT"))</f>
      </c>
      <c r="Y409" s="85" t="str">
        <f>IF(AND(A409="",C409=""),"",IF(X409&lt;&gt;"VALID","Invalid input",IF(P409="None","Not applicable",IF(R409="No","Failed",IF(R409="Yes","Passed","Not tested")))))</f>
      </c>
    </row>
    <row r="410">
      <c r="A410" s="93"/>
      <c r="B410" s="93"/>
      <c r="C410" s="93"/>
      <c r="D410" s="94"/>
      <c r="E410" s="94"/>
      <c r="F410" s="94"/>
      <c r="G410" s="93"/>
      <c r="H410" s="74" t="str">
        <f>IF(OR(A410="",C410=""),"",IF(X410&lt;&gt;"VALID","",IF(OR(N410="Unknown",N410="Not applicable",N410="Excluded with rationale",N410="Invalid"),"",IF(OR(F410=E410,D410&lt;E410,D410&gt;F410),"",IF(G410="Higher is better",(D410-E410)/(F410-E410)*100,IF(G410="Lower is better",(F410-D410)/(F410-E410)*100,""))))))</f>
      </c>
      <c r="I410" s="94"/>
      <c r="J410" s="74" t="str">
        <f>IF(OR(A410="",C410=""),"",IF(X410&lt;&gt;"VALID","",IF(OR(H410="",I410=""),"",H410*I410/100)))</f>
      </c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  <c r="X410" s="85" t="str">
        <f>IF(AND(A410="",C410=""),"",IF(AND(OR(G410="Higher is better",G410="Lower is better"),OR(K410="Observed",K410="Inferred",K410="Unresolved"),OR(N410="Complete",N410="Unknown",N410="Not applicable",N410="Excluded with rationale",N410="Invalid"),OR(P410="None",P410="Veto",P410="Floor",P410="Cap"),OR(R410="Yes",R410="No",R410="Not applicable"),OR(S410="None",S410="Open",S410="Resolved"),IF(N410="Complete",AND(ISNUMBER(D410),ISNUMBER(E410),ISNUMBER(F410),F410&gt;E410),TRUE)),"VALID","INVALID_CONTROLLED_INPUT"))</f>
      </c>
      <c r="Y410" s="85" t="str">
        <f>IF(AND(A410="",C410=""),"",IF(X410&lt;&gt;"VALID","Invalid input",IF(P410="None","Not applicable",IF(R410="No","Failed",IF(R410="Yes","Passed","Not tested")))))</f>
      </c>
    </row>
    <row r="411">
      <c r="A411" s="93"/>
      <c r="B411" s="93"/>
      <c r="C411" s="93"/>
      <c r="D411" s="94"/>
      <c r="E411" s="94"/>
      <c r="F411" s="94"/>
      <c r="G411" s="93"/>
      <c r="H411" s="74" t="str">
        <f>IF(OR(A411="",C411=""),"",IF(X411&lt;&gt;"VALID","",IF(OR(N411="Unknown",N411="Not applicable",N411="Excluded with rationale",N411="Invalid"),"",IF(OR(F411=E411,D411&lt;E411,D411&gt;F411),"",IF(G411="Higher is better",(D411-E411)/(F411-E411)*100,IF(G411="Lower is better",(F411-D411)/(F411-E411)*100,""))))))</f>
      </c>
      <c r="I411" s="94"/>
      <c r="J411" s="74" t="str">
        <f>IF(OR(A411="",C411=""),"",IF(X411&lt;&gt;"VALID","",IF(OR(H411="",I411=""),"",H411*I411/100)))</f>
      </c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85" t="str">
        <f>IF(AND(A411="",C411=""),"",IF(AND(OR(G411="Higher is better",G411="Lower is better"),OR(K411="Observed",K411="Inferred",K411="Unresolved"),OR(N411="Complete",N411="Unknown",N411="Not applicable",N411="Excluded with rationale",N411="Invalid"),OR(P411="None",P411="Veto",P411="Floor",P411="Cap"),OR(R411="Yes",R411="No",R411="Not applicable"),OR(S411="None",S411="Open",S411="Resolved"),IF(N411="Complete",AND(ISNUMBER(D411),ISNUMBER(E411),ISNUMBER(F411),F411&gt;E411),TRUE)),"VALID","INVALID_CONTROLLED_INPUT"))</f>
      </c>
      <c r="Y411" s="85" t="str">
        <f>IF(AND(A411="",C411=""),"",IF(X411&lt;&gt;"VALID","Invalid input",IF(P411="None","Not applicable",IF(R411="No","Failed",IF(R411="Yes","Passed","Not tested")))))</f>
      </c>
    </row>
    <row r="412">
      <c r="A412" s="93"/>
      <c r="B412" s="93"/>
      <c r="C412" s="93"/>
      <c r="D412" s="94"/>
      <c r="E412" s="94"/>
      <c r="F412" s="94"/>
      <c r="G412" s="93"/>
      <c r="H412" s="74" t="str">
        <f>IF(OR(A412="",C412=""),"",IF(X412&lt;&gt;"VALID","",IF(OR(N412="Unknown",N412="Not applicable",N412="Excluded with rationale",N412="Invalid"),"",IF(OR(F412=E412,D412&lt;E412,D412&gt;F412),"",IF(G412="Higher is better",(D412-E412)/(F412-E412)*100,IF(G412="Lower is better",(F412-D412)/(F412-E412)*100,""))))))</f>
      </c>
      <c r="I412" s="94"/>
      <c r="J412" s="74" t="str">
        <f>IF(OR(A412="",C412=""),"",IF(X412&lt;&gt;"VALID","",IF(OR(H412="",I412=""),"",H412*I412/100)))</f>
      </c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  <c r="X412" s="85" t="str">
        <f>IF(AND(A412="",C412=""),"",IF(AND(OR(G412="Higher is better",G412="Lower is better"),OR(K412="Observed",K412="Inferred",K412="Unresolved"),OR(N412="Complete",N412="Unknown",N412="Not applicable",N412="Excluded with rationale",N412="Invalid"),OR(P412="None",P412="Veto",P412="Floor",P412="Cap"),OR(R412="Yes",R412="No",R412="Not applicable"),OR(S412="None",S412="Open",S412="Resolved"),IF(N412="Complete",AND(ISNUMBER(D412),ISNUMBER(E412),ISNUMBER(F412),F412&gt;E412),TRUE)),"VALID","INVALID_CONTROLLED_INPUT"))</f>
      </c>
      <c r="Y412" s="85" t="str">
        <f>IF(AND(A412="",C412=""),"",IF(X412&lt;&gt;"VALID","Invalid input",IF(P412="None","Not applicable",IF(R412="No","Failed",IF(R412="Yes","Passed","Not tested")))))</f>
      </c>
    </row>
    <row r="413">
      <c r="A413" s="93"/>
      <c r="B413" s="93"/>
      <c r="C413" s="93"/>
      <c r="D413" s="94"/>
      <c r="E413" s="94"/>
      <c r="F413" s="94"/>
      <c r="G413" s="93"/>
      <c r="H413" s="74" t="str">
        <f>IF(OR(A413="",C413=""),"",IF(X413&lt;&gt;"VALID","",IF(OR(N413="Unknown",N413="Not applicable",N413="Excluded with rationale",N413="Invalid"),"",IF(OR(F413=E413,D413&lt;E413,D413&gt;F413),"",IF(G413="Higher is better",(D413-E413)/(F413-E413)*100,IF(G413="Lower is better",(F413-D413)/(F413-E413)*100,""))))))</f>
      </c>
      <c r="I413" s="94"/>
      <c r="J413" s="74" t="str">
        <f>IF(OR(A413="",C413=""),"",IF(X413&lt;&gt;"VALID","",IF(OR(H413="",I413=""),"",H413*I413/100)))</f>
      </c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85" t="str">
        <f>IF(AND(A413="",C413=""),"",IF(AND(OR(G413="Higher is better",G413="Lower is better"),OR(K413="Observed",K413="Inferred",K413="Unresolved"),OR(N413="Complete",N413="Unknown",N413="Not applicable",N413="Excluded with rationale",N413="Invalid"),OR(P413="None",P413="Veto",P413="Floor",P413="Cap"),OR(R413="Yes",R413="No",R413="Not applicable"),OR(S413="None",S413="Open",S413="Resolved"),IF(N413="Complete",AND(ISNUMBER(D413),ISNUMBER(E413),ISNUMBER(F413),F413&gt;E413),TRUE)),"VALID","INVALID_CONTROLLED_INPUT"))</f>
      </c>
      <c r="Y413" s="85" t="str">
        <f>IF(AND(A413="",C413=""),"",IF(X413&lt;&gt;"VALID","Invalid input",IF(P413="None","Not applicable",IF(R413="No","Failed",IF(R413="Yes","Passed","Not tested")))))</f>
      </c>
    </row>
    <row r="414">
      <c r="A414" s="93"/>
      <c r="B414" s="93"/>
      <c r="C414" s="93"/>
      <c r="D414" s="94"/>
      <c r="E414" s="94"/>
      <c r="F414" s="94"/>
      <c r="G414" s="93"/>
      <c r="H414" s="74" t="str">
        <f>IF(OR(A414="",C414=""),"",IF(X414&lt;&gt;"VALID","",IF(OR(N414="Unknown",N414="Not applicable",N414="Excluded with rationale",N414="Invalid"),"",IF(OR(F414=E414,D414&lt;E414,D414&gt;F414),"",IF(G414="Higher is better",(D414-E414)/(F414-E414)*100,IF(G414="Lower is better",(F414-D414)/(F414-E414)*100,""))))))</f>
      </c>
      <c r="I414" s="94"/>
      <c r="J414" s="74" t="str">
        <f>IF(OR(A414="",C414=""),"",IF(X414&lt;&gt;"VALID","",IF(OR(H414="",I414=""),"",H414*I414/100)))</f>
      </c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  <c r="X414" s="85" t="str">
        <f>IF(AND(A414="",C414=""),"",IF(AND(OR(G414="Higher is better",G414="Lower is better"),OR(K414="Observed",K414="Inferred",K414="Unresolved"),OR(N414="Complete",N414="Unknown",N414="Not applicable",N414="Excluded with rationale",N414="Invalid"),OR(P414="None",P414="Veto",P414="Floor",P414="Cap"),OR(R414="Yes",R414="No",R414="Not applicable"),OR(S414="None",S414="Open",S414="Resolved"),IF(N414="Complete",AND(ISNUMBER(D414),ISNUMBER(E414),ISNUMBER(F414),F414&gt;E414),TRUE)),"VALID","INVALID_CONTROLLED_INPUT"))</f>
      </c>
      <c r="Y414" s="85" t="str">
        <f>IF(AND(A414="",C414=""),"",IF(X414&lt;&gt;"VALID","Invalid input",IF(P414="None","Not applicable",IF(R414="No","Failed",IF(R414="Yes","Passed","Not tested")))))</f>
      </c>
    </row>
    <row r="415">
      <c r="A415" s="93"/>
      <c r="B415" s="93"/>
      <c r="C415" s="93"/>
      <c r="D415" s="94"/>
      <c r="E415" s="94"/>
      <c r="F415" s="94"/>
      <c r="G415" s="93"/>
      <c r="H415" s="74" t="str">
        <f>IF(OR(A415="",C415=""),"",IF(X415&lt;&gt;"VALID","",IF(OR(N415="Unknown",N415="Not applicable",N415="Excluded with rationale",N415="Invalid"),"",IF(OR(F415=E415,D415&lt;E415,D415&gt;F415),"",IF(G415="Higher is better",(D415-E415)/(F415-E415)*100,IF(G415="Lower is better",(F415-D415)/(F415-E415)*100,""))))))</f>
      </c>
      <c r="I415" s="94"/>
      <c r="J415" s="74" t="str">
        <f>IF(OR(A415="",C415=""),"",IF(X415&lt;&gt;"VALID","",IF(OR(H415="",I415=""),"",H415*I415/100)))</f>
      </c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85" t="str">
        <f>IF(AND(A415="",C415=""),"",IF(AND(OR(G415="Higher is better",G415="Lower is better"),OR(K415="Observed",K415="Inferred",K415="Unresolved"),OR(N415="Complete",N415="Unknown",N415="Not applicable",N415="Excluded with rationale",N415="Invalid"),OR(P415="None",P415="Veto",P415="Floor",P415="Cap"),OR(R415="Yes",R415="No",R415="Not applicable"),OR(S415="None",S415="Open",S415="Resolved"),IF(N415="Complete",AND(ISNUMBER(D415),ISNUMBER(E415),ISNUMBER(F415),F415&gt;E415),TRUE)),"VALID","INVALID_CONTROLLED_INPUT"))</f>
      </c>
      <c r="Y415" s="85" t="str">
        <f>IF(AND(A415="",C415=""),"",IF(X415&lt;&gt;"VALID","Invalid input",IF(P415="None","Not applicable",IF(R415="No","Failed",IF(R415="Yes","Passed","Not tested")))))</f>
      </c>
    </row>
    <row r="416">
      <c r="A416" s="93"/>
      <c r="B416" s="93"/>
      <c r="C416" s="93"/>
      <c r="D416" s="94"/>
      <c r="E416" s="94"/>
      <c r="F416" s="94"/>
      <c r="G416" s="93"/>
      <c r="H416" s="74" t="str">
        <f>IF(OR(A416="",C416=""),"",IF(X416&lt;&gt;"VALID","",IF(OR(N416="Unknown",N416="Not applicable",N416="Excluded with rationale",N416="Invalid"),"",IF(OR(F416=E416,D416&lt;E416,D416&gt;F416),"",IF(G416="Higher is better",(D416-E416)/(F416-E416)*100,IF(G416="Lower is better",(F416-D416)/(F416-E416)*100,""))))))</f>
      </c>
      <c r="I416" s="94"/>
      <c r="J416" s="74" t="str">
        <f>IF(OR(A416="",C416=""),"",IF(X416&lt;&gt;"VALID","",IF(OR(H416="",I416=""),"",H416*I416/100)))</f>
      </c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85" t="str">
        <f>IF(AND(A416="",C416=""),"",IF(AND(OR(G416="Higher is better",G416="Lower is better"),OR(K416="Observed",K416="Inferred",K416="Unresolved"),OR(N416="Complete",N416="Unknown",N416="Not applicable",N416="Excluded with rationale",N416="Invalid"),OR(P416="None",P416="Veto",P416="Floor",P416="Cap"),OR(R416="Yes",R416="No",R416="Not applicable"),OR(S416="None",S416="Open",S416="Resolved"),IF(N416="Complete",AND(ISNUMBER(D416),ISNUMBER(E416),ISNUMBER(F416),F416&gt;E416),TRUE)),"VALID","INVALID_CONTROLLED_INPUT"))</f>
      </c>
      <c r="Y416" s="85" t="str">
        <f>IF(AND(A416="",C416=""),"",IF(X416&lt;&gt;"VALID","Invalid input",IF(P416="None","Not applicable",IF(R416="No","Failed",IF(R416="Yes","Passed","Not tested")))))</f>
      </c>
    </row>
    <row r="417">
      <c r="A417" s="93"/>
      <c r="B417" s="93"/>
      <c r="C417" s="93"/>
      <c r="D417" s="94"/>
      <c r="E417" s="94"/>
      <c r="F417" s="94"/>
      <c r="G417" s="93"/>
      <c r="H417" s="74" t="str">
        <f>IF(OR(A417="",C417=""),"",IF(X417&lt;&gt;"VALID","",IF(OR(N417="Unknown",N417="Not applicable",N417="Excluded with rationale",N417="Invalid"),"",IF(OR(F417=E417,D417&lt;E417,D417&gt;F417),"",IF(G417="Higher is better",(D417-E417)/(F417-E417)*100,IF(G417="Lower is better",(F417-D417)/(F417-E417)*100,""))))))</f>
      </c>
      <c r="I417" s="94"/>
      <c r="J417" s="74" t="str">
        <f>IF(OR(A417="",C417=""),"",IF(X417&lt;&gt;"VALID","",IF(OR(H417="",I417=""),"",H417*I417/100)))</f>
      </c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85" t="str">
        <f>IF(AND(A417="",C417=""),"",IF(AND(OR(G417="Higher is better",G417="Lower is better"),OR(K417="Observed",K417="Inferred",K417="Unresolved"),OR(N417="Complete",N417="Unknown",N417="Not applicable",N417="Excluded with rationale",N417="Invalid"),OR(P417="None",P417="Veto",P417="Floor",P417="Cap"),OR(R417="Yes",R417="No",R417="Not applicable"),OR(S417="None",S417="Open",S417="Resolved"),IF(N417="Complete",AND(ISNUMBER(D417),ISNUMBER(E417),ISNUMBER(F417),F417&gt;E417),TRUE)),"VALID","INVALID_CONTROLLED_INPUT"))</f>
      </c>
      <c r="Y417" s="85" t="str">
        <f>IF(AND(A417="",C417=""),"",IF(X417&lt;&gt;"VALID","Invalid input",IF(P417="None","Not applicable",IF(R417="No","Failed",IF(R417="Yes","Passed","Not tested")))))</f>
      </c>
    </row>
    <row r="418">
      <c r="A418" s="93"/>
      <c r="B418" s="93"/>
      <c r="C418" s="93"/>
      <c r="D418" s="94"/>
      <c r="E418" s="94"/>
      <c r="F418" s="94"/>
      <c r="G418" s="93"/>
      <c r="H418" s="74" t="str">
        <f>IF(OR(A418="",C418=""),"",IF(X418&lt;&gt;"VALID","",IF(OR(N418="Unknown",N418="Not applicable",N418="Excluded with rationale",N418="Invalid"),"",IF(OR(F418=E418,D418&lt;E418,D418&gt;F418),"",IF(G418="Higher is better",(D418-E418)/(F418-E418)*100,IF(G418="Lower is better",(F418-D418)/(F418-E418)*100,""))))))</f>
      </c>
      <c r="I418" s="94"/>
      <c r="J418" s="74" t="str">
        <f>IF(OR(A418="",C418=""),"",IF(X418&lt;&gt;"VALID","",IF(OR(H418="",I418=""),"",H418*I418/100)))</f>
      </c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  <c r="X418" s="85" t="str">
        <f>IF(AND(A418="",C418=""),"",IF(AND(OR(G418="Higher is better",G418="Lower is better"),OR(K418="Observed",K418="Inferred",K418="Unresolved"),OR(N418="Complete",N418="Unknown",N418="Not applicable",N418="Excluded with rationale",N418="Invalid"),OR(P418="None",P418="Veto",P418="Floor",P418="Cap"),OR(R418="Yes",R418="No",R418="Not applicable"),OR(S418="None",S418="Open",S418="Resolved"),IF(N418="Complete",AND(ISNUMBER(D418),ISNUMBER(E418),ISNUMBER(F418),F418&gt;E418),TRUE)),"VALID","INVALID_CONTROLLED_INPUT"))</f>
      </c>
      <c r="Y418" s="85" t="str">
        <f>IF(AND(A418="",C418=""),"",IF(X418&lt;&gt;"VALID","Invalid input",IF(P418="None","Not applicable",IF(R418="No","Failed",IF(R418="Yes","Passed","Not tested")))))</f>
      </c>
    </row>
    <row r="419">
      <c r="A419" s="93"/>
      <c r="B419" s="93"/>
      <c r="C419" s="93"/>
      <c r="D419" s="94"/>
      <c r="E419" s="94"/>
      <c r="F419" s="94"/>
      <c r="G419" s="93"/>
      <c r="H419" s="74" t="str">
        <f>IF(OR(A419="",C419=""),"",IF(X419&lt;&gt;"VALID","",IF(OR(N419="Unknown",N419="Not applicable",N419="Excluded with rationale",N419="Invalid"),"",IF(OR(F419=E419,D419&lt;E419,D419&gt;F419),"",IF(G419="Higher is better",(D419-E419)/(F419-E419)*100,IF(G419="Lower is better",(F419-D419)/(F419-E419)*100,""))))))</f>
      </c>
      <c r="I419" s="94"/>
      <c r="J419" s="74" t="str">
        <f>IF(OR(A419="",C419=""),"",IF(X419&lt;&gt;"VALID","",IF(OR(H419="",I419=""),"",H419*I419/100)))</f>
      </c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85" t="str">
        <f>IF(AND(A419="",C419=""),"",IF(AND(OR(G419="Higher is better",G419="Lower is better"),OR(K419="Observed",K419="Inferred",K419="Unresolved"),OR(N419="Complete",N419="Unknown",N419="Not applicable",N419="Excluded with rationale",N419="Invalid"),OR(P419="None",P419="Veto",P419="Floor",P419="Cap"),OR(R419="Yes",R419="No",R419="Not applicable"),OR(S419="None",S419="Open",S419="Resolved"),IF(N419="Complete",AND(ISNUMBER(D419),ISNUMBER(E419),ISNUMBER(F419),F419&gt;E419),TRUE)),"VALID","INVALID_CONTROLLED_INPUT"))</f>
      </c>
      <c r="Y419" s="85" t="str">
        <f>IF(AND(A419="",C419=""),"",IF(X419&lt;&gt;"VALID","Invalid input",IF(P419="None","Not applicable",IF(R419="No","Failed",IF(R419="Yes","Passed","Not tested")))))</f>
      </c>
    </row>
    <row r="420">
      <c r="A420" s="93"/>
      <c r="B420" s="93"/>
      <c r="C420" s="93"/>
      <c r="D420" s="94"/>
      <c r="E420" s="94"/>
      <c r="F420" s="94"/>
      <c r="G420" s="93"/>
      <c r="H420" s="74" t="str">
        <f>IF(OR(A420="",C420=""),"",IF(X420&lt;&gt;"VALID","",IF(OR(N420="Unknown",N420="Not applicable",N420="Excluded with rationale",N420="Invalid"),"",IF(OR(F420=E420,D420&lt;E420,D420&gt;F420),"",IF(G420="Higher is better",(D420-E420)/(F420-E420)*100,IF(G420="Lower is better",(F420-D420)/(F420-E420)*100,""))))))</f>
      </c>
      <c r="I420" s="94"/>
      <c r="J420" s="74" t="str">
        <f>IF(OR(A420="",C420=""),"",IF(X420&lt;&gt;"VALID","",IF(OR(H420="",I420=""),"",H420*I420/100)))</f>
      </c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  <c r="X420" s="85" t="str">
        <f>IF(AND(A420="",C420=""),"",IF(AND(OR(G420="Higher is better",G420="Lower is better"),OR(K420="Observed",K420="Inferred",K420="Unresolved"),OR(N420="Complete",N420="Unknown",N420="Not applicable",N420="Excluded with rationale",N420="Invalid"),OR(P420="None",P420="Veto",P420="Floor",P420="Cap"),OR(R420="Yes",R420="No",R420="Not applicable"),OR(S420="None",S420="Open",S420="Resolved"),IF(N420="Complete",AND(ISNUMBER(D420),ISNUMBER(E420),ISNUMBER(F420),F420&gt;E420),TRUE)),"VALID","INVALID_CONTROLLED_INPUT"))</f>
      </c>
      <c r="Y420" s="85" t="str">
        <f>IF(AND(A420="",C420=""),"",IF(X420&lt;&gt;"VALID","Invalid input",IF(P420="None","Not applicable",IF(R420="No","Failed",IF(R420="Yes","Passed","Not tested")))))</f>
      </c>
    </row>
    <row r="421">
      <c r="A421" s="93"/>
      <c r="B421" s="93"/>
      <c r="C421" s="93"/>
      <c r="D421" s="94"/>
      <c r="E421" s="94"/>
      <c r="F421" s="94"/>
      <c r="G421" s="93"/>
      <c r="H421" s="74" t="str">
        <f>IF(OR(A421="",C421=""),"",IF(X421&lt;&gt;"VALID","",IF(OR(N421="Unknown",N421="Not applicable",N421="Excluded with rationale",N421="Invalid"),"",IF(OR(F421=E421,D421&lt;E421,D421&gt;F421),"",IF(G421="Higher is better",(D421-E421)/(F421-E421)*100,IF(G421="Lower is better",(F421-D421)/(F421-E421)*100,""))))))</f>
      </c>
      <c r="I421" s="94"/>
      <c r="J421" s="74" t="str">
        <f>IF(OR(A421="",C421=""),"",IF(X421&lt;&gt;"VALID","",IF(OR(H421="",I421=""),"",H421*I421/100)))</f>
      </c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85" t="str">
        <f>IF(AND(A421="",C421=""),"",IF(AND(OR(G421="Higher is better",G421="Lower is better"),OR(K421="Observed",K421="Inferred",K421="Unresolved"),OR(N421="Complete",N421="Unknown",N421="Not applicable",N421="Excluded with rationale",N421="Invalid"),OR(P421="None",P421="Veto",P421="Floor",P421="Cap"),OR(R421="Yes",R421="No",R421="Not applicable"),OR(S421="None",S421="Open",S421="Resolved"),IF(N421="Complete",AND(ISNUMBER(D421),ISNUMBER(E421),ISNUMBER(F421),F421&gt;E421),TRUE)),"VALID","INVALID_CONTROLLED_INPUT"))</f>
      </c>
      <c r="Y421" s="85" t="str">
        <f>IF(AND(A421="",C421=""),"",IF(X421&lt;&gt;"VALID","Invalid input",IF(P421="None","Not applicable",IF(R421="No","Failed",IF(R421="Yes","Passed","Not tested")))))</f>
      </c>
    </row>
    <row r="422">
      <c r="A422" s="93"/>
      <c r="B422" s="93"/>
      <c r="C422" s="93"/>
      <c r="D422" s="94"/>
      <c r="E422" s="94"/>
      <c r="F422" s="94"/>
      <c r="G422" s="93"/>
      <c r="H422" s="74" t="str">
        <f>IF(OR(A422="",C422=""),"",IF(X422&lt;&gt;"VALID","",IF(OR(N422="Unknown",N422="Not applicable",N422="Excluded with rationale",N422="Invalid"),"",IF(OR(F422=E422,D422&lt;E422,D422&gt;F422),"",IF(G422="Higher is better",(D422-E422)/(F422-E422)*100,IF(G422="Lower is better",(F422-D422)/(F422-E422)*100,""))))))</f>
      </c>
      <c r="I422" s="94"/>
      <c r="J422" s="74" t="str">
        <f>IF(OR(A422="",C422=""),"",IF(X422&lt;&gt;"VALID","",IF(OR(H422="",I422=""),"",H422*I422/100)))</f>
      </c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85" t="str">
        <f>IF(AND(A422="",C422=""),"",IF(AND(OR(G422="Higher is better",G422="Lower is better"),OR(K422="Observed",K422="Inferred",K422="Unresolved"),OR(N422="Complete",N422="Unknown",N422="Not applicable",N422="Excluded with rationale",N422="Invalid"),OR(P422="None",P422="Veto",P422="Floor",P422="Cap"),OR(R422="Yes",R422="No",R422="Not applicable"),OR(S422="None",S422="Open",S422="Resolved"),IF(N422="Complete",AND(ISNUMBER(D422),ISNUMBER(E422),ISNUMBER(F422),F422&gt;E422),TRUE)),"VALID","INVALID_CONTROLLED_INPUT"))</f>
      </c>
      <c r="Y422" s="85" t="str">
        <f>IF(AND(A422="",C422=""),"",IF(X422&lt;&gt;"VALID","Invalid input",IF(P422="None","Not applicable",IF(R422="No","Failed",IF(R422="Yes","Passed","Not tested")))))</f>
      </c>
    </row>
    <row r="423">
      <c r="A423" s="93"/>
      <c r="B423" s="93"/>
      <c r="C423" s="93"/>
      <c r="D423" s="94"/>
      <c r="E423" s="94"/>
      <c r="F423" s="94"/>
      <c r="G423" s="93"/>
      <c r="H423" s="74" t="str">
        <f>IF(OR(A423="",C423=""),"",IF(X423&lt;&gt;"VALID","",IF(OR(N423="Unknown",N423="Not applicable",N423="Excluded with rationale",N423="Invalid"),"",IF(OR(F423=E423,D423&lt;E423,D423&gt;F423),"",IF(G423="Higher is better",(D423-E423)/(F423-E423)*100,IF(G423="Lower is better",(F423-D423)/(F423-E423)*100,""))))))</f>
      </c>
      <c r="I423" s="94"/>
      <c r="J423" s="74" t="str">
        <f>IF(OR(A423="",C423=""),"",IF(X423&lt;&gt;"VALID","",IF(OR(H423="",I423=""),"",H423*I423/100)))</f>
      </c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85" t="str">
        <f>IF(AND(A423="",C423=""),"",IF(AND(OR(G423="Higher is better",G423="Lower is better"),OR(K423="Observed",K423="Inferred",K423="Unresolved"),OR(N423="Complete",N423="Unknown",N423="Not applicable",N423="Excluded with rationale",N423="Invalid"),OR(P423="None",P423="Veto",P423="Floor",P423="Cap"),OR(R423="Yes",R423="No",R423="Not applicable"),OR(S423="None",S423="Open",S423="Resolved"),IF(N423="Complete",AND(ISNUMBER(D423),ISNUMBER(E423),ISNUMBER(F423),F423&gt;E423),TRUE)),"VALID","INVALID_CONTROLLED_INPUT"))</f>
      </c>
      <c r="Y423" s="85" t="str">
        <f>IF(AND(A423="",C423=""),"",IF(X423&lt;&gt;"VALID","Invalid input",IF(P423="None","Not applicable",IF(R423="No","Failed",IF(R423="Yes","Passed","Not tested")))))</f>
      </c>
    </row>
    <row r="424">
      <c r="A424" s="93"/>
      <c r="B424" s="93"/>
      <c r="C424" s="93"/>
      <c r="D424" s="94"/>
      <c r="E424" s="94"/>
      <c r="F424" s="94"/>
      <c r="G424" s="93"/>
      <c r="H424" s="74" t="str">
        <f>IF(OR(A424="",C424=""),"",IF(X424&lt;&gt;"VALID","",IF(OR(N424="Unknown",N424="Not applicable",N424="Excluded with rationale",N424="Invalid"),"",IF(OR(F424=E424,D424&lt;E424,D424&gt;F424),"",IF(G424="Higher is better",(D424-E424)/(F424-E424)*100,IF(G424="Lower is better",(F424-D424)/(F424-E424)*100,""))))))</f>
      </c>
      <c r="I424" s="94"/>
      <c r="J424" s="74" t="str">
        <f>IF(OR(A424="",C424=""),"",IF(X424&lt;&gt;"VALID","",IF(OR(H424="",I424=""),"",H424*I424/100)))</f>
      </c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  <c r="X424" s="85" t="str">
        <f>IF(AND(A424="",C424=""),"",IF(AND(OR(G424="Higher is better",G424="Lower is better"),OR(K424="Observed",K424="Inferred",K424="Unresolved"),OR(N424="Complete",N424="Unknown",N424="Not applicable",N424="Excluded with rationale",N424="Invalid"),OR(P424="None",P424="Veto",P424="Floor",P424="Cap"),OR(R424="Yes",R424="No",R424="Not applicable"),OR(S424="None",S424="Open",S424="Resolved"),IF(N424="Complete",AND(ISNUMBER(D424),ISNUMBER(E424),ISNUMBER(F424),F424&gt;E424),TRUE)),"VALID","INVALID_CONTROLLED_INPUT"))</f>
      </c>
      <c r="Y424" s="85" t="str">
        <f>IF(AND(A424="",C424=""),"",IF(X424&lt;&gt;"VALID","Invalid input",IF(P424="None","Not applicable",IF(R424="No","Failed",IF(R424="Yes","Passed","Not tested")))))</f>
      </c>
    </row>
    <row r="425">
      <c r="A425" s="93"/>
      <c r="B425" s="93"/>
      <c r="C425" s="93"/>
      <c r="D425" s="94"/>
      <c r="E425" s="94"/>
      <c r="F425" s="94"/>
      <c r="G425" s="93"/>
      <c r="H425" s="74" t="str">
        <f>IF(OR(A425="",C425=""),"",IF(X425&lt;&gt;"VALID","",IF(OR(N425="Unknown",N425="Not applicable",N425="Excluded with rationale",N425="Invalid"),"",IF(OR(F425=E425,D425&lt;E425,D425&gt;F425),"",IF(G425="Higher is better",(D425-E425)/(F425-E425)*100,IF(G425="Lower is better",(F425-D425)/(F425-E425)*100,""))))))</f>
      </c>
      <c r="I425" s="94"/>
      <c r="J425" s="74" t="str">
        <f>IF(OR(A425="",C425=""),"",IF(X425&lt;&gt;"VALID","",IF(OR(H425="",I425=""),"",H425*I425/100)))</f>
      </c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85" t="str">
        <f>IF(AND(A425="",C425=""),"",IF(AND(OR(G425="Higher is better",G425="Lower is better"),OR(K425="Observed",K425="Inferred",K425="Unresolved"),OR(N425="Complete",N425="Unknown",N425="Not applicable",N425="Excluded with rationale",N425="Invalid"),OR(P425="None",P425="Veto",P425="Floor",P425="Cap"),OR(R425="Yes",R425="No",R425="Not applicable"),OR(S425="None",S425="Open",S425="Resolved"),IF(N425="Complete",AND(ISNUMBER(D425),ISNUMBER(E425),ISNUMBER(F425),F425&gt;E425),TRUE)),"VALID","INVALID_CONTROLLED_INPUT"))</f>
      </c>
      <c r="Y425" s="85" t="str">
        <f>IF(AND(A425="",C425=""),"",IF(X425&lt;&gt;"VALID","Invalid input",IF(P425="None","Not applicable",IF(R425="No","Failed",IF(R425="Yes","Passed","Not tested")))))</f>
      </c>
    </row>
    <row r="426">
      <c r="A426" s="93"/>
      <c r="B426" s="93"/>
      <c r="C426" s="93"/>
      <c r="D426" s="94"/>
      <c r="E426" s="94"/>
      <c r="F426" s="94"/>
      <c r="G426" s="93"/>
      <c r="H426" s="74" t="str">
        <f>IF(OR(A426="",C426=""),"",IF(X426&lt;&gt;"VALID","",IF(OR(N426="Unknown",N426="Not applicable",N426="Excluded with rationale",N426="Invalid"),"",IF(OR(F426=E426,D426&lt;E426,D426&gt;F426),"",IF(G426="Higher is better",(D426-E426)/(F426-E426)*100,IF(G426="Lower is better",(F426-D426)/(F426-E426)*100,""))))))</f>
      </c>
      <c r="I426" s="94"/>
      <c r="J426" s="74" t="str">
        <f>IF(OR(A426="",C426=""),"",IF(X426&lt;&gt;"VALID","",IF(OR(H426="",I426=""),"",H426*I426/100)))</f>
      </c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  <c r="X426" s="85" t="str">
        <f>IF(AND(A426="",C426=""),"",IF(AND(OR(G426="Higher is better",G426="Lower is better"),OR(K426="Observed",K426="Inferred",K426="Unresolved"),OR(N426="Complete",N426="Unknown",N426="Not applicable",N426="Excluded with rationale",N426="Invalid"),OR(P426="None",P426="Veto",P426="Floor",P426="Cap"),OR(R426="Yes",R426="No",R426="Not applicable"),OR(S426="None",S426="Open",S426="Resolved"),IF(N426="Complete",AND(ISNUMBER(D426),ISNUMBER(E426),ISNUMBER(F426),F426&gt;E426),TRUE)),"VALID","INVALID_CONTROLLED_INPUT"))</f>
      </c>
      <c r="Y426" s="85" t="str">
        <f>IF(AND(A426="",C426=""),"",IF(X426&lt;&gt;"VALID","Invalid input",IF(P426="None","Not applicable",IF(R426="No","Failed",IF(R426="Yes","Passed","Not tested")))))</f>
      </c>
    </row>
    <row r="427">
      <c r="A427" s="93"/>
      <c r="B427" s="93"/>
      <c r="C427" s="93"/>
      <c r="D427" s="94"/>
      <c r="E427" s="94"/>
      <c r="F427" s="94"/>
      <c r="G427" s="93"/>
      <c r="H427" s="74" t="str">
        <f>IF(OR(A427="",C427=""),"",IF(X427&lt;&gt;"VALID","",IF(OR(N427="Unknown",N427="Not applicable",N427="Excluded with rationale",N427="Invalid"),"",IF(OR(F427=E427,D427&lt;E427,D427&gt;F427),"",IF(G427="Higher is better",(D427-E427)/(F427-E427)*100,IF(G427="Lower is better",(F427-D427)/(F427-E427)*100,""))))))</f>
      </c>
      <c r="I427" s="94"/>
      <c r="J427" s="74" t="str">
        <f>IF(OR(A427="",C427=""),"",IF(X427&lt;&gt;"VALID","",IF(OR(H427="",I427=""),"",H427*I427/100)))</f>
      </c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85" t="str">
        <f>IF(AND(A427="",C427=""),"",IF(AND(OR(G427="Higher is better",G427="Lower is better"),OR(K427="Observed",K427="Inferred",K427="Unresolved"),OR(N427="Complete",N427="Unknown",N427="Not applicable",N427="Excluded with rationale",N427="Invalid"),OR(P427="None",P427="Veto",P427="Floor",P427="Cap"),OR(R427="Yes",R427="No",R427="Not applicable"),OR(S427="None",S427="Open",S427="Resolved"),IF(N427="Complete",AND(ISNUMBER(D427),ISNUMBER(E427),ISNUMBER(F427),F427&gt;E427),TRUE)),"VALID","INVALID_CONTROLLED_INPUT"))</f>
      </c>
      <c r="Y427" s="85" t="str">
        <f>IF(AND(A427="",C427=""),"",IF(X427&lt;&gt;"VALID","Invalid input",IF(P427="None","Not applicable",IF(R427="No","Failed",IF(R427="Yes","Passed","Not tested")))))</f>
      </c>
    </row>
    <row r="428">
      <c r="A428" s="93"/>
      <c r="B428" s="93"/>
      <c r="C428" s="93"/>
      <c r="D428" s="94"/>
      <c r="E428" s="94"/>
      <c r="F428" s="94"/>
      <c r="G428" s="93"/>
      <c r="H428" s="74" t="str">
        <f>IF(OR(A428="",C428=""),"",IF(X428&lt;&gt;"VALID","",IF(OR(N428="Unknown",N428="Not applicable",N428="Excluded with rationale",N428="Invalid"),"",IF(OR(F428=E428,D428&lt;E428,D428&gt;F428),"",IF(G428="Higher is better",(D428-E428)/(F428-E428)*100,IF(G428="Lower is better",(F428-D428)/(F428-E428)*100,""))))))</f>
      </c>
      <c r="I428" s="94"/>
      <c r="J428" s="74" t="str">
        <f>IF(OR(A428="",C428=""),"",IF(X428&lt;&gt;"VALID","",IF(OR(H428="",I428=""),"",H428*I428/100)))</f>
      </c>
      <c r="K428" s="93"/>
      <c r="L428" s="93"/>
      <c r="M428" s="93"/>
      <c r="N428" s="93"/>
      <c r="O428" s="93"/>
      <c r="P428" s="93"/>
      <c r="Q428" s="93"/>
      <c r="R428" s="93"/>
      <c r="S428" s="93"/>
      <c r="T428" s="93"/>
      <c r="U428" s="93"/>
      <c r="V428" s="93"/>
      <c r="W428" s="93"/>
      <c r="X428" s="85" t="str">
        <f>IF(AND(A428="",C428=""),"",IF(AND(OR(G428="Higher is better",G428="Lower is better"),OR(K428="Observed",K428="Inferred",K428="Unresolved"),OR(N428="Complete",N428="Unknown",N428="Not applicable",N428="Excluded with rationale",N428="Invalid"),OR(P428="None",P428="Veto",P428="Floor",P428="Cap"),OR(R428="Yes",R428="No",R428="Not applicable"),OR(S428="None",S428="Open",S428="Resolved"),IF(N428="Complete",AND(ISNUMBER(D428),ISNUMBER(E428),ISNUMBER(F428),F428&gt;E428),TRUE)),"VALID","INVALID_CONTROLLED_INPUT"))</f>
      </c>
      <c r="Y428" s="85" t="str">
        <f>IF(AND(A428="",C428=""),"",IF(X428&lt;&gt;"VALID","Invalid input",IF(P428="None","Not applicable",IF(R428="No","Failed",IF(R428="Yes","Passed","Not tested")))))</f>
      </c>
    </row>
    <row r="429">
      <c r="A429" s="93"/>
      <c r="B429" s="93"/>
      <c r="C429" s="93"/>
      <c r="D429" s="94"/>
      <c r="E429" s="94"/>
      <c r="F429" s="94"/>
      <c r="G429" s="93"/>
      <c r="H429" s="74" t="str">
        <f>IF(OR(A429="",C429=""),"",IF(X429&lt;&gt;"VALID","",IF(OR(N429="Unknown",N429="Not applicable",N429="Excluded with rationale",N429="Invalid"),"",IF(OR(F429=E429,D429&lt;E429,D429&gt;F429),"",IF(G429="Higher is better",(D429-E429)/(F429-E429)*100,IF(G429="Lower is better",(F429-D429)/(F429-E429)*100,""))))))</f>
      </c>
      <c r="I429" s="94"/>
      <c r="J429" s="74" t="str">
        <f>IF(OR(A429="",C429=""),"",IF(X429&lt;&gt;"VALID","",IF(OR(H429="",I429=""),"",H429*I429/100)))</f>
      </c>
      <c r="K429" s="93"/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  <c r="X429" s="85" t="str">
        <f>IF(AND(A429="",C429=""),"",IF(AND(OR(G429="Higher is better",G429="Lower is better"),OR(K429="Observed",K429="Inferred",K429="Unresolved"),OR(N429="Complete",N429="Unknown",N429="Not applicable",N429="Excluded with rationale",N429="Invalid"),OR(P429="None",P429="Veto",P429="Floor",P429="Cap"),OR(R429="Yes",R429="No",R429="Not applicable"),OR(S429="None",S429="Open",S429="Resolved"),IF(N429="Complete",AND(ISNUMBER(D429),ISNUMBER(E429),ISNUMBER(F429),F429&gt;E429),TRUE)),"VALID","INVALID_CONTROLLED_INPUT"))</f>
      </c>
      <c r="Y429" s="85" t="str">
        <f>IF(AND(A429="",C429=""),"",IF(X429&lt;&gt;"VALID","Invalid input",IF(P429="None","Not applicable",IF(R429="No","Failed",IF(R429="Yes","Passed","Not tested")))))</f>
      </c>
    </row>
    <row r="430">
      <c r="A430" s="93"/>
      <c r="B430" s="93"/>
      <c r="C430" s="93"/>
      <c r="D430" s="94"/>
      <c r="E430" s="94"/>
      <c r="F430" s="94"/>
      <c r="G430" s="93"/>
      <c r="H430" s="74" t="str">
        <f>IF(OR(A430="",C430=""),"",IF(X430&lt;&gt;"VALID","",IF(OR(N430="Unknown",N430="Not applicable",N430="Excluded with rationale",N430="Invalid"),"",IF(OR(F430=E430,D430&lt;E430,D430&gt;F430),"",IF(G430="Higher is better",(D430-E430)/(F430-E430)*100,IF(G430="Lower is better",(F430-D430)/(F430-E430)*100,""))))))</f>
      </c>
      <c r="I430" s="94"/>
      <c r="J430" s="74" t="str">
        <f>IF(OR(A430="",C430=""),"",IF(X430&lt;&gt;"VALID","",IF(OR(H430="",I430=""),"",H430*I430/100)))</f>
      </c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  <c r="X430" s="85" t="str">
        <f>IF(AND(A430="",C430=""),"",IF(AND(OR(G430="Higher is better",G430="Lower is better"),OR(K430="Observed",K430="Inferred",K430="Unresolved"),OR(N430="Complete",N430="Unknown",N430="Not applicable",N430="Excluded with rationale",N430="Invalid"),OR(P430="None",P430="Veto",P430="Floor",P430="Cap"),OR(R430="Yes",R430="No",R430="Not applicable"),OR(S430="None",S430="Open",S430="Resolved"),IF(N430="Complete",AND(ISNUMBER(D430),ISNUMBER(E430),ISNUMBER(F430),F430&gt;E430),TRUE)),"VALID","INVALID_CONTROLLED_INPUT"))</f>
      </c>
      <c r="Y430" s="85" t="str">
        <f>IF(AND(A430="",C430=""),"",IF(X430&lt;&gt;"VALID","Invalid input",IF(P430="None","Not applicable",IF(R430="No","Failed",IF(R430="Yes","Passed","Not tested")))))</f>
      </c>
    </row>
    <row r="431">
      <c r="A431" s="93"/>
      <c r="B431" s="93"/>
      <c r="C431" s="93"/>
      <c r="D431" s="94"/>
      <c r="E431" s="94"/>
      <c r="F431" s="94"/>
      <c r="G431" s="93"/>
      <c r="H431" s="74" t="str">
        <f>IF(OR(A431="",C431=""),"",IF(X431&lt;&gt;"VALID","",IF(OR(N431="Unknown",N431="Not applicable",N431="Excluded with rationale",N431="Invalid"),"",IF(OR(F431=E431,D431&lt;E431,D431&gt;F431),"",IF(G431="Higher is better",(D431-E431)/(F431-E431)*100,IF(G431="Lower is better",(F431-D431)/(F431-E431)*100,""))))))</f>
      </c>
      <c r="I431" s="94"/>
      <c r="J431" s="74" t="str">
        <f>IF(OR(A431="",C431=""),"",IF(X431&lt;&gt;"VALID","",IF(OR(H431="",I431=""),"",H431*I431/100)))</f>
      </c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85" t="str">
        <f>IF(AND(A431="",C431=""),"",IF(AND(OR(G431="Higher is better",G431="Lower is better"),OR(K431="Observed",K431="Inferred",K431="Unresolved"),OR(N431="Complete",N431="Unknown",N431="Not applicable",N431="Excluded with rationale",N431="Invalid"),OR(P431="None",P431="Veto",P431="Floor",P431="Cap"),OR(R431="Yes",R431="No",R431="Not applicable"),OR(S431="None",S431="Open",S431="Resolved"),IF(N431="Complete",AND(ISNUMBER(D431),ISNUMBER(E431),ISNUMBER(F431),F431&gt;E431),TRUE)),"VALID","INVALID_CONTROLLED_INPUT"))</f>
      </c>
      <c r="Y431" s="85" t="str">
        <f>IF(AND(A431="",C431=""),"",IF(X431&lt;&gt;"VALID","Invalid input",IF(P431="None","Not applicable",IF(R431="No","Failed",IF(R431="Yes","Passed","Not tested")))))</f>
      </c>
    </row>
    <row r="432">
      <c r="A432" s="93"/>
      <c r="B432" s="93"/>
      <c r="C432" s="93"/>
      <c r="D432" s="94"/>
      <c r="E432" s="94"/>
      <c r="F432" s="94"/>
      <c r="G432" s="93"/>
      <c r="H432" s="74" t="str">
        <f>IF(OR(A432="",C432=""),"",IF(X432&lt;&gt;"VALID","",IF(OR(N432="Unknown",N432="Not applicable",N432="Excluded with rationale",N432="Invalid"),"",IF(OR(F432=E432,D432&lt;E432,D432&gt;F432),"",IF(G432="Higher is better",(D432-E432)/(F432-E432)*100,IF(G432="Lower is better",(F432-D432)/(F432-E432)*100,""))))))</f>
      </c>
      <c r="I432" s="94"/>
      <c r="J432" s="74" t="str">
        <f>IF(OR(A432="",C432=""),"",IF(X432&lt;&gt;"VALID","",IF(OR(H432="",I432=""),"",H432*I432/100)))</f>
      </c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85" t="str">
        <f>IF(AND(A432="",C432=""),"",IF(AND(OR(G432="Higher is better",G432="Lower is better"),OR(K432="Observed",K432="Inferred",K432="Unresolved"),OR(N432="Complete",N432="Unknown",N432="Not applicable",N432="Excluded with rationale",N432="Invalid"),OR(P432="None",P432="Veto",P432="Floor",P432="Cap"),OR(R432="Yes",R432="No",R432="Not applicable"),OR(S432="None",S432="Open",S432="Resolved"),IF(N432="Complete",AND(ISNUMBER(D432),ISNUMBER(E432),ISNUMBER(F432),F432&gt;E432),TRUE)),"VALID","INVALID_CONTROLLED_INPUT"))</f>
      </c>
      <c r="Y432" s="85" t="str">
        <f>IF(AND(A432="",C432=""),"",IF(X432&lt;&gt;"VALID","Invalid input",IF(P432="None","Not applicable",IF(R432="No","Failed",IF(R432="Yes","Passed","Not tested")))))</f>
      </c>
    </row>
    <row r="433">
      <c r="A433" s="93"/>
      <c r="B433" s="93"/>
      <c r="C433" s="93"/>
      <c r="D433" s="94"/>
      <c r="E433" s="94"/>
      <c r="F433" s="94"/>
      <c r="G433" s="93"/>
      <c r="H433" s="74" t="str">
        <f>IF(OR(A433="",C433=""),"",IF(X433&lt;&gt;"VALID","",IF(OR(N433="Unknown",N433="Not applicable",N433="Excluded with rationale",N433="Invalid"),"",IF(OR(F433=E433,D433&lt;E433,D433&gt;F433),"",IF(G433="Higher is better",(D433-E433)/(F433-E433)*100,IF(G433="Lower is better",(F433-D433)/(F433-E433)*100,""))))))</f>
      </c>
      <c r="I433" s="94"/>
      <c r="J433" s="74" t="str">
        <f>IF(OR(A433="",C433=""),"",IF(X433&lt;&gt;"VALID","",IF(OR(H433="",I433=""),"",H433*I433/100)))</f>
      </c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85" t="str">
        <f>IF(AND(A433="",C433=""),"",IF(AND(OR(G433="Higher is better",G433="Lower is better"),OR(K433="Observed",K433="Inferred",K433="Unresolved"),OR(N433="Complete",N433="Unknown",N433="Not applicable",N433="Excluded with rationale",N433="Invalid"),OR(P433="None",P433="Veto",P433="Floor",P433="Cap"),OR(R433="Yes",R433="No",R433="Not applicable"),OR(S433="None",S433="Open",S433="Resolved"),IF(N433="Complete",AND(ISNUMBER(D433),ISNUMBER(E433),ISNUMBER(F433),F433&gt;E433),TRUE)),"VALID","INVALID_CONTROLLED_INPUT"))</f>
      </c>
      <c r="Y433" s="85" t="str">
        <f>IF(AND(A433="",C433=""),"",IF(X433&lt;&gt;"VALID","Invalid input",IF(P433="None","Not applicable",IF(R433="No","Failed",IF(R433="Yes","Passed","Not tested")))))</f>
      </c>
    </row>
    <row r="434">
      <c r="A434" s="93"/>
      <c r="B434" s="93"/>
      <c r="C434" s="93"/>
      <c r="D434" s="94"/>
      <c r="E434" s="94"/>
      <c r="F434" s="94"/>
      <c r="G434" s="93"/>
      <c r="H434" s="74" t="str">
        <f>IF(OR(A434="",C434=""),"",IF(X434&lt;&gt;"VALID","",IF(OR(N434="Unknown",N434="Not applicable",N434="Excluded with rationale",N434="Invalid"),"",IF(OR(F434=E434,D434&lt;E434,D434&gt;F434),"",IF(G434="Higher is better",(D434-E434)/(F434-E434)*100,IF(G434="Lower is better",(F434-D434)/(F434-E434)*100,""))))))</f>
      </c>
      <c r="I434" s="94"/>
      <c r="J434" s="74" t="str">
        <f>IF(OR(A434="",C434=""),"",IF(X434&lt;&gt;"VALID","",IF(OR(H434="",I434=""),"",H434*I434/100)))</f>
      </c>
      <c r="K434" s="93"/>
      <c r="L434" s="93"/>
      <c r="M434" s="93"/>
      <c r="N434" s="93"/>
      <c r="O434" s="93"/>
      <c r="P434" s="93"/>
      <c r="Q434" s="93"/>
      <c r="R434" s="93"/>
      <c r="S434" s="93"/>
      <c r="T434" s="93"/>
      <c r="U434" s="93"/>
      <c r="V434" s="93"/>
      <c r="W434" s="93"/>
      <c r="X434" s="85" t="str">
        <f>IF(AND(A434="",C434=""),"",IF(AND(OR(G434="Higher is better",G434="Lower is better"),OR(K434="Observed",K434="Inferred",K434="Unresolved"),OR(N434="Complete",N434="Unknown",N434="Not applicable",N434="Excluded with rationale",N434="Invalid"),OR(P434="None",P434="Veto",P434="Floor",P434="Cap"),OR(R434="Yes",R434="No",R434="Not applicable"),OR(S434="None",S434="Open",S434="Resolved"),IF(N434="Complete",AND(ISNUMBER(D434),ISNUMBER(E434),ISNUMBER(F434),F434&gt;E434),TRUE)),"VALID","INVALID_CONTROLLED_INPUT"))</f>
      </c>
      <c r="Y434" s="85" t="str">
        <f>IF(AND(A434="",C434=""),"",IF(X434&lt;&gt;"VALID","Invalid input",IF(P434="None","Not applicable",IF(R434="No","Failed",IF(R434="Yes","Passed","Not tested")))))</f>
      </c>
    </row>
    <row r="435">
      <c r="A435" s="93"/>
      <c r="B435" s="93"/>
      <c r="C435" s="93"/>
      <c r="D435" s="94"/>
      <c r="E435" s="94"/>
      <c r="F435" s="94"/>
      <c r="G435" s="93"/>
      <c r="H435" s="74" t="str">
        <f>IF(OR(A435="",C435=""),"",IF(X435&lt;&gt;"VALID","",IF(OR(N435="Unknown",N435="Not applicable",N435="Excluded with rationale",N435="Invalid"),"",IF(OR(F435=E435,D435&lt;E435,D435&gt;F435),"",IF(G435="Higher is better",(D435-E435)/(F435-E435)*100,IF(G435="Lower is better",(F435-D435)/(F435-E435)*100,""))))))</f>
      </c>
      <c r="I435" s="94"/>
      <c r="J435" s="74" t="str">
        <f>IF(OR(A435="",C435=""),"",IF(X435&lt;&gt;"VALID","",IF(OR(H435="",I435=""),"",H435*I435/100)))</f>
      </c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85" t="str">
        <f>IF(AND(A435="",C435=""),"",IF(AND(OR(G435="Higher is better",G435="Lower is better"),OR(K435="Observed",K435="Inferred",K435="Unresolved"),OR(N435="Complete",N435="Unknown",N435="Not applicable",N435="Excluded with rationale",N435="Invalid"),OR(P435="None",P435="Veto",P435="Floor",P435="Cap"),OR(R435="Yes",R435="No",R435="Not applicable"),OR(S435="None",S435="Open",S435="Resolved"),IF(N435="Complete",AND(ISNUMBER(D435),ISNUMBER(E435),ISNUMBER(F435),F435&gt;E435),TRUE)),"VALID","INVALID_CONTROLLED_INPUT"))</f>
      </c>
      <c r="Y435" s="85" t="str">
        <f>IF(AND(A435="",C435=""),"",IF(X435&lt;&gt;"VALID","Invalid input",IF(P435="None","Not applicable",IF(R435="No","Failed",IF(R435="Yes","Passed","Not tested")))))</f>
      </c>
    </row>
    <row r="436">
      <c r="A436" s="93"/>
      <c r="B436" s="93"/>
      <c r="C436" s="93"/>
      <c r="D436" s="94"/>
      <c r="E436" s="94"/>
      <c r="F436" s="94"/>
      <c r="G436" s="93"/>
      <c r="H436" s="74" t="str">
        <f>IF(OR(A436="",C436=""),"",IF(X436&lt;&gt;"VALID","",IF(OR(N436="Unknown",N436="Not applicable",N436="Excluded with rationale",N436="Invalid"),"",IF(OR(F436=E436,D436&lt;E436,D436&gt;F436),"",IF(G436="Higher is better",(D436-E436)/(F436-E436)*100,IF(G436="Lower is better",(F436-D436)/(F436-E436)*100,""))))))</f>
      </c>
      <c r="I436" s="94"/>
      <c r="J436" s="74" t="str">
        <f>IF(OR(A436="",C436=""),"",IF(X436&lt;&gt;"VALID","",IF(OR(H436="",I436=""),"",H436*I436/100)))</f>
      </c>
      <c r="K436" s="93"/>
      <c r="L436" s="93"/>
      <c r="M436" s="93"/>
      <c r="N436" s="93"/>
      <c r="O436" s="93"/>
      <c r="P436" s="93"/>
      <c r="Q436" s="93"/>
      <c r="R436" s="93"/>
      <c r="S436" s="93"/>
      <c r="T436" s="93"/>
      <c r="U436" s="93"/>
      <c r="V436" s="93"/>
      <c r="W436" s="93"/>
      <c r="X436" s="85" t="str">
        <f>IF(AND(A436="",C436=""),"",IF(AND(OR(G436="Higher is better",G436="Lower is better"),OR(K436="Observed",K436="Inferred",K436="Unresolved"),OR(N436="Complete",N436="Unknown",N436="Not applicable",N436="Excluded with rationale",N436="Invalid"),OR(P436="None",P436="Veto",P436="Floor",P436="Cap"),OR(R436="Yes",R436="No",R436="Not applicable"),OR(S436="None",S436="Open",S436="Resolved"),IF(N436="Complete",AND(ISNUMBER(D436),ISNUMBER(E436),ISNUMBER(F436),F436&gt;E436),TRUE)),"VALID","INVALID_CONTROLLED_INPUT"))</f>
      </c>
      <c r="Y436" s="85" t="str">
        <f>IF(AND(A436="",C436=""),"",IF(X436&lt;&gt;"VALID","Invalid input",IF(P436="None","Not applicable",IF(R436="No","Failed",IF(R436="Yes","Passed","Not tested")))))</f>
      </c>
    </row>
    <row r="437">
      <c r="A437" s="93"/>
      <c r="B437" s="93"/>
      <c r="C437" s="93"/>
      <c r="D437" s="94"/>
      <c r="E437" s="94"/>
      <c r="F437" s="94"/>
      <c r="G437" s="93"/>
      <c r="H437" s="74" t="str">
        <f>IF(OR(A437="",C437=""),"",IF(X437&lt;&gt;"VALID","",IF(OR(N437="Unknown",N437="Not applicable",N437="Excluded with rationale",N437="Invalid"),"",IF(OR(F437=E437,D437&lt;E437,D437&gt;F437),"",IF(G437="Higher is better",(D437-E437)/(F437-E437)*100,IF(G437="Lower is better",(F437-D437)/(F437-E437)*100,""))))))</f>
      </c>
      <c r="I437" s="94"/>
      <c r="J437" s="74" t="str">
        <f>IF(OR(A437="",C437=""),"",IF(X437&lt;&gt;"VALID","",IF(OR(H437="",I437=""),"",H437*I437/100)))</f>
      </c>
      <c r="K437" s="93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  <c r="X437" s="85" t="str">
        <f>IF(AND(A437="",C437=""),"",IF(AND(OR(G437="Higher is better",G437="Lower is better"),OR(K437="Observed",K437="Inferred",K437="Unresolved"),OR(N437="Complete",N437="Unknown",N437="Not applicable",N437="Excluded with rationale",N437="Invalid"),OR(P437="None",P437="Veto",P437="Floor",P437="Cap"),OR(R437="Yes",R437="No",R437="Not applicable"),OR(S437="None",S437="Open",S437="Resolved"),IF(N437="Complete",AND(ISNUMBER(D437),ISNUMBER(E437),ISNUMBER(F437),F437&gt;E437),TRUE)),"VALID","INVALID_CONTROLLED_INPUT"))</f>
      </c>
      <c r="Y437" s="85" t="str">
        <f>IF(AND(A437="",C437=""),"",IF(X437&lt;&gt;"VALID","Invalid input",IF(P437="None","Not applicable",IF(R437="No","Failed",IF(R437="Yes","Passed","Not tested")))))</f>
      </c>
    </row>
    <row r="438">
      <c r="A438" s="93"/>
      <c r="B438" s="93"/>
      <c r="C438" s="93"/>
      <c r="D438" s="94"/>
      <c r="E438" s="94"/>
      <c r="F438" s="94"/>
      <c r="G438" s="93"/>
      <c r="H438" s="74" t="str">
        <f>IF(OR(A438="",C438=""),"",IF(X438&lt;&gt;"VALID","",IF(OR(N438="Unknown",N438="Not applicable",N438="Excluded with rationale",N438="Invalid"),"",IF(OR(F438=E438,D438&lt;E438,D438&gt;F438),"",IF(G438="Higher is better",(D438-E438)/(F438-E438)*100,IF(G438="Lower is better",(F438-D438)/(F438-E438)*100,""))))))</f>
      </c>
      <c r="I438" s="94"/>
      <c r="J438" s="74" t="str">
        <f>IF(OR(A438="",C438=""),"",IF(X438&lt;&gt;"VALID","",IF(OR(H438="",I438=""),"",H438*I438/100)))</f>
      </c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  <c r="X438" s="85" t="str">
        <f>IF(AND(A438="",C438=""),"",IF(AND(OR(G438="Higher is better",G438="Lower is better"),OR(K438="Observed",K438="Inferred",K438="Unresolved"),OR(N438="Complete",N438="Unknown",N438="Not applicable",N438="Excluded with rationale",N438="Invalid"),OR(P438="None",P438="Veto",P438="Floor",P438="Cap"),OR(R438="Yes",R438="No",R438="Not applicable"),OR(S438="None",S438="Open",S438="Resolved"),IF(N438="Complete",AND(ISNUMBER(D438),ISNUMBER(E438),ISNUMBER(F438),F438&gt;E438),TRUE)),"VALID","INVALID_CONTROLLED_INPUT"))</f>
      </c>
      <c r="Y438" s="85" t="str">
        <f>IF(AND(A438="",C438=""),"",IF(X438&lt;&gt;"VALID","Invalid input",IF(P438="None","Not applicable",IF(R438="No","Failed",IF(R438="Yes","Passed","Not tested")))))</f>
      </c>
    </row>
    <row r="439">
      <c r="A439" s="93"/>
      <c r="B439" s="93"/>
      <c r="C439" s="93"/>
      <c r="D439" s="94"/>
      <c r="E439" s="94"/>
      <c r="F439" s="94"/>
      <c r="G439" s="93"/>
      <c r="H439" s="74" t="str">
        <f>IF(OR(A439="",C439=""),"",IF(X439&lt;&gt;"VALID","",IF(OR(N439="Unknown",N439="Not applicable",N439="Excluded with rationale",N439="Invalid"),"",IF(OR(F439=E439,D439&lt;E439,D439&gt;F439),"",IF(G439="Higher is better",(D439-E439)/(F439-E439)*100,IF(G439="Lower is better",(F439-D439)/(F439-E439)*100,""))))))</f>
      </c>
      <c r="I439" s="94"/>
      <c r="J439" s="74" t="str">
        <f>IF(OR(A439="",C439=""),"",IF(X439&lt;&gt;"VALID","",IF(OR(H439="",I439=""),"",H439*I439/100)))</f>
      </c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85" t="str">
        <f>IF(AND(A439="",C439=""),"",IF(AND(OR(G439="Higher is better",G439="Lower is better"),OR(K439="Observed",K439="Inferred",K439="Unresolved"),OR(N439="Complete",N439="Unknown",N439="Not applicable",N439="Excluded with rationale",N439="Invalid"),OR(P439="None",P439="Veto",P439="Floor",P439="Cap"),OR(R439="Yes",R439="No",R439="Not applicable"),OR(S439="None",S439="Open",S439="Resolved"),IF(N439="Complete",AND(ISNUMBER(D439),ISNUMBER(E439),ISNUMBER(F439),F439&gt;E439),TRUE)),"VALID","INVALID_CONTROLLED_INPUT"))</f>
      </c>
      <c r="Y439" s="85" t="str">
        <f>IF(AND(A439="",C439=""),"",IF(X439&lt;&gt;"VALID","Invalid input",IF(P439="None","Not applicable",IF(R439="No","Failed",IF(R439="Yes","Passed","Not tested")))))</f>
      </c>
    </row>
    <row r="440">
      <c r="A440" s="93"/>
      <c r="B440" s="93"/>
      <c r="C440" s="93"/>
      <c r="D440" s="94"/>
      <c r="E440" s="94"/>
      <c r="F440" s="94"/>
      <c r="G440" s="93"/>
      <c r="H440" s="74" t="str">
        <f>IF(OR(A440="",C440=""),"",IF(X440&lt;&gt;"VALID","",IF(OR(N440="Unknown",N440="Not applicable",N440="Excluded with rationale",N440="Invalid"),"",IF(OR(F440=E440,D440&lt;E440,D440&gt;F440),"",IF(G440="Higher is better",(D440-E440)/(F440-E440)*100,IF(G440="Lower is better",(F440-D440)/(F440-E440)*100,""))))))</f>
      </c>
      <c r="I440" s="94"/>
      <c r="J440" s="74" t="str">
        <f>IF(OR(A440="",C440=""),"",IF(X440&lt;&gt;"VALID","",IF(OR(H440="",I440=""),"",H440*I440/100)))</f>
      </c>
      <c r="K440" s="93"/>
      <c r="L440" s="93"/>
      <c r="M440" s="93"/>
      <c r="N440" s="93"/>
      <c r="O440" s="93"/>
      <c r="P440" s="93"/>
      <c r="Q440" s="93"/>
      <c r="R440" s="93"/>
      <c r="S440" s="93"/>
      <c r="T440" s="93"/>
      <c r="U440" s="93"/>
      <c r="V440" s="93"/>
      <c r="W440" s="93"/>
      <c r="X440" s="85" t="str">
        <f>IF(AND(A440="",C440=""),"",IF(AND(OR(G440="Higher is better",G440="Lower is better"),OR(K440="Observed",K440="Inferred",K440="Unresolved"),OR(N440="Complete",N440="Unknown",N440="Not applicable",N440="Excluded with rationale",N440="Invalid"),OR(P440="None",P440="Veto",P440="Floor",P440="Cap"),OR(R440="Yes",R440="No",R440="Not applicable"),OR(S440="None",S440="Open",S440="Resolved"),IF(N440="Complete",AND(ISNUMBER(D440),ISNUMBER(E440),ISNUMBER(F440),F440&gt;E440),TRUE)),"VALID","INVALID_CONTROLLED_INPUT"))</f>
      </c>
      <c r="Y440" s="85" t="str">
        <f>IF(AND(A440="",C440=""),"",IF(X440&lt;&gt;"VALID","Invalid input",IF(P440="None","Not applicable",IF(R440="No","Failed",IF(R440="Yes","Passed","Not tested")))))</f>
      </c>
    </row>
    <row r="441">
      <c r="A441" s="93"/>
      <c r="B441" s="93"/>
      <c r="C441" s="93"/>
      <c r="D441" s="94"/>
      <c r="E441" s="94"/>
      <c r="F441" s="94"/>
      <c r="G441" s="93"/>
      <c r="H441" s="74" t="str">
        <f>IF(OR(A441="",C441=""),"",IF(X441&lt;&gt;"VALID","",IF(OR(N441="Unknown",N441="Not applicable",N441="Excluded with rationale",N441="Invalid"),"",IF(OR(F441=E441,D441&lt;E441,D441&gt;F441),"",IF(G441="Higher is better",(D441-E441)/(F441-E441)*100,IF(G441="Lower is better",(F441-D441)/(F441-E441)*100,""))))))</f>
      </c>
      <c r="I441" s="94"/>
      <c r="J441" s="74" t="str">
        <f>IF(OR(A441="",C441=""),"",IF(X441&lt;&gt;"VALID","",IF(OR(H441="",I441=""),"",H441*I441/100)))</f>
      </c>
      <c r="K441" s="93"/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  <c r="X441" s="85" t="str">
        <f>IF(AND(A441="",C441=""),"",IF(AND(OR(G441="Higher is better",G441="Lower is better"),OR(K441="Observed",K441="Inferred",K441="Unresolved"),OR(N441="Complete",N441="Unknown",N441="Not applicable",N441="Excluded with rationale",N441="Invalid"),OR(P441="None",P441="Veto",P441="Floor",P441="Cap"),OR(R441="Yes",R441="No",R441="Not applicable"),OR(S441="None",S441="Open",S441="Resolved"),IF(N441="Complete",AND(ISNUMBER(D441),ISNUMBER(E441),ISNUMBER(F441),F441&gt;E441),TRUE)),"VALID","INVALID_CONTROLLED_INPUT"))</f>
      </c>
      <c r="Y441" s="85" t="str">
        <f>IF(AND(A441="",C441=""),"",IF(X441&lt;&gt;"VALID","Invalid input",IF(P441="None","Not applicable",IF(R441="No","Failed",IF(R441="Yes","Passed","Not tested")))))</f>
      </c>
    </row>
    <row r="442">
      <c r="A442" s="93"/>
      <c r="B442" s="93"/>
      <c r="C442" s="93"/>
      <c r="D442" s="94"/>
      <c r="E442" s="94"/>
      <c r="F442" s="94"/>
      <c r="G442" s="93"/>
      <c r="H442" s="74" t="str">
        <f>IF(OR(A442="",C442=""),"",IF(X442&lt;&gt;"VALID","",IF(OR(N442="Unknown",N442="Not applicable",N442="Excluded with rationale",N442="Invalid"),"",IF(OR(F442=E442,D442&lt;E442,D442&gt;F442),"",IF(G442="Higher is better",(D442-E442)/(F442-E442)*100,IF(G442="Lower is better",(F442-D442)/(F442-E442)*100,""))))))</f>
      </c>
      <c r="I442" s="94"/>
      <c r="J442" s="74" t="str">
        <f>IF(OR(A442="",C442=""),"",IF(X442&lt;&gt;"VALID","",IF(OR(H442="",I442=""),"",H442*I442/100)))</f>
      </c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  <c r="X442" s="85" t="str">
        <f>IF(AND(A442="",C442=""),"",IF(AND(OR(G442="Higher is better",G442="Lower is better"),OR(K442="Observed",K442="Inferred",K442="Unresolved"),OR(N442="Complete",N442="Unknown",N442="Not applicable",N442="Excluded with rationale",N442="Invalid"),OR(P442="None",P442="Veto",P442="Floor",P442="Cap"),OR(R442="Yes",R442="No",R442="Not applicable"),OR(S442="None",S442="Open",S442="Resolved"),IF(N442="Complete",AND(ISNUMBER(D442),ISNUMBER(E442),ISNUMBER(F442),F442&gt;E442),TRUE)),"VALID","INVALID_CONTROLLED_INPUT"))</f>
      </c>
      <c r="Y442" s="85" t="str">
        <f>IF(AND(A442="",C442=""),"",IF(X442&lt;&gt;"VALID","Invalid input",IF(P442="None","Not applicable",IF(R442="No","Failed",IF(R442="Yes","Passed","Not tested")))))</f>
      </c>
    </row>
    <row r="443">
      <c r="A443" s="93"/>
      <c r="B443" s="93"/>
      <c r="C443" s="93"/>
      <c r="D443" s="94"/>
      <c r="E443" s="94"/>
      <c r="F443" s="94"/>
      <c r="G443" s="93"/>
      <c r="H443" s="74" t="str">
        <f>IF(OR(A443="",C443=""),"",IF(X443&lt;&gt;"VALID","",IF(OR(N443="Unknown",N443="Not applicable",N443="Excluded with rationale",N443="Invalid"),"",IF(OR(F443=E443,D443&lt;E443,D443&gt;F443),"",IF(G443="Higher is better",(D443-E443)/(F443-E443)*100,IF(G443="Lower is better",(F443-D443)/(F443-E443)*100,""))))))</f>
      </c>
      <c r="I443" s="94"/>
      <c r="J443" s="74" t="str">
        <f>IF(OR(A443="",C443=""),"",IF(X443&lt;&gt;"VALID","",IF(OR(H443="",I443=""),"",H443*I443/100)))</f>
      </c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85" t="str">
        <f>IF(AND(A443="",C443=""),"",IF(AND(OR(G443="Higher is better",G443="Lower is better"),OR(K443="Observed",K443="Inferred",K443="Unresolved"),OR(N443="Complete",N443="Unknown",N443="Not applicable",N443="Excluded with rationale",N443="Invalid"),OR(P443="None",P443="Veto",P443="Floor",P443="Cap"),OR(R443="Yes",R443="No",R443="Not applicable"),OR(S443="None",S443="Open",S443="Resolved"),IF(N443="Complete",AND(ISNUMBER(D443),ISNUMBER(E443),ISNUMBER(F443),F443&gt;E443),TRUE)),"VALID","INVALID_CONTROLLED_INPUT"))</f>
      </c>
      <c r="Y443" s="85" t="str">
        <f>IF(AND(A443="",C443=""),"",IF(X443&lt;&gt;"VALID","Invalid input",IF(P443="None","Not applicable",IF(R443="No","Failed",IF(R443="Yes","Passed","Not tested")))))</f>
      </c>
    </row>
    <row r="444">
      <c r="A444" s="93"/>
      <c r="B444" s="93"/>
      <c r="C444" s="93"/>
      <c r="D444" s="94"/>
      <c r="E444" s="94"/>
      <c r="F444" s="94"/>
      <c r="G444" s="93"/>
      <c r="H444" s="74" t="str">
        <f>IF(OR(A444="",C444=""),"",IF(X444&lt;&gt;"VALID","",IF(OR(N444="Unknown",N444="Not applicable",N444="Excluded with rationale",N444="Invalid"),"",IF(OR(F444=E444,D444&lt;E444,D444&gt;F444),"",IF(G444="Higher is better",(D444-E444)/(F444-E444)*100,IF(G444="Lower is better",(F444-D444)/(F444-E444)*100,""))))))</f>
      </c>
      <c r="I444" s="94"/>
      <c r="J444" s="74" t="str">
        <f>IF(OR(A444="",C444=""),"",IF(X444&lt;&gt;"VALID","",IF(OR(H444="",I444=""),"",H444*I444/100)))</f>
      </c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  <c r="X444" s="85" t="str">
        <f>IF(AND(A444="",C444=""),"",IF(AND(OR(G444="Higher is better",G444="Lower is better"),OR(K444="Observed",K444="Inferred",K444="Unresolved"),OR(N444="Complete",N444="Unknown",N444="Not applicable",N444="Excluded with rationale",N444="Invalid"),OR(P444="None",P444="Veto",P444="Floor",P444="Cap"),OR(R444="Yes",R444="No",R444="Not applicable"),OR(S444="None",S444="Open",S444="Resolved"),IF(N444="Complete",AND(ISNUMBER(D444),ISNUMBER(E444),ISNUMBER(F444),F444&gt;E444),TRUE)),"VALID","INVALID_CONTROLLED_INPUT"))</f>
      </c>
      <c r="Y444" s="85" t="str">
        <f>IF(AND(A444="",C444=""),"",IF(X444&lt;&gt;"VALID","Invalid input",IF(P444="None","Not applicable",IF(R444="No","Failed",IF(R444="Yes","Passed","Not tested")))))</f>
      </c>
    </row>
    <row r="445">
      <c r="A445" s="93"/>
      <c r="B445" s="93"/>
      <c r="C445" s="93"/>
      <c r="D445" s="94"/>
      <c r="E445" s="94"/>
      <c r="F445" s="94"/>
      <c r="G445" s="93"/>
      <c r="H445" s="74" t="str">
        <f>IF(OR(A445="",C445=""),"",IF(X445&lt;&gt;"VALID","",IF(OR(N445="Unknown",N445="Not applicable",N445="Excluded with rationale",N445="Invalid"),"",IF(OR(F445=E445,D445&lt;E445,D445&gt;F445),"",IF(G445="Higher is better",(D445-E445)/(F445-E445)*100,IF(G445="Lower is better",(F445-D445)/(F445-E445)*100,""))))))</f>
      </c>
      <c r="I445" s="94"/>
      <c r="J445" s="74" t="str">
        <f>IF(OR(A445="",C445=""),"",IF(X445&lt;&gt;"VALID","",IF(OR(H445="",I445=""),"",H445*I445/100)))</f>
      </c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85" t="str">
        <f>IF(AND(A445="",C445=""),"",IF(AND(OR(G445="Higher is better",G445="Lower is better"),OR(K445="Observed",K445="Inferred",K445="Unresolved"),OR(N445="Complete",N445="Unknown",N445="Not applicable",N445="Excluded with rationale",N445="Invalid"),OR(P445="None",P445="Veto",P445="Floor",P445="Cap"),OR(R445="Yes",R445="No",R445="Not applicable"),OR(S445="None",S445="Open",S445="Resolved"),IF(N445="Complete",AND(ISNUMBER(D445),ISNUMBER(E445),ISNUMBER(F445),F445&gt;E445),TRUE)),"VALID","INVALID_CONTROLLED_INPUT"))</f>
      </c>
      <c r="Y445" s="85" t="str">
        <f>IF(AND(A445="",C445=""),"",IF(X445&lt;&gt;"VALID","Invalid input",IF(P445="None","Not applicable",IF(R445="No","Failed",IF(R445="Yes","Passed","Not tested")))))</f>
      </c>
    </row>
    <row r="446">
      <c r="A446" s="93"/>
      <c r="B446" s="93"/>
      <c r="C446" s="93"/>
      <c r="D446" s="94"/>
      <c r="E446" s="94"/>
      <c r="F446" s="94"/>
      <c r="G446" s="93"/>
      <c r="H446" s="74" t="str">
        <f>IF(OR(A446="",C446=""),"",IF(X446&lt;&gt;"VALID","",IF(OR(N446="Unknown",N446="Not applicable",N446="Excluded with rationale",N446="Invalid"),"",IF(OR(F446=E446,D446&lt;E446,D446&gt;F446),"",IF(G446="Higher is better",(D446-E446)/(F446-E446)*100,IF(G446="Lower is better",(F446-D446)/(F446-E446)*100,""))))))</f>
      </c>
      <c r="I446" s="94"/>
      <c r="J446" s="74" t="str">
        <f>IF(OR(A446="",C446=""),"",IF(X446&lt;&gt;"VALID","",IF(OR(H446="",I446=""),"",H446*I446/100)))</f>
      </c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85" t="str">
        <f>IF(AND(A446="",C446=""),"",IF(AND(OR(G446="Higher is better",G446="Lower is better"),OR(K446="Observed",K446="Inferred",K446="Unresolved"),OR(N446="Complete",N446="Unknown",N446="Not applicable",N446="Excluded with rationale",N446="Invalid"),OR(P446="None",P446="Veto",P446="Floor",P446="Cap"),OR(R446="Yes",R446="No",R446="Not applicable"),OR(S446="None",S446="Open",S446="Resolved"),IF(N446="Complete",AND(ISNUMBER(D446),ISNUMBER(E446),ISNUMBER(F446),F446&gt;E446),TRUE)),"VALID","INVALID_CONTROLLED_INPUT"))</f>
      </c>
      <c r="Y446" s="85" t="str">
        <f>IF(AND(A446="",C446=""),"",IF(X446&lt;&gt;"VALID","Invalid input",IF(P446="None","Not applicable",IF(R446="No","Failed",IF(R446="Yes","Passed","Not tested")))))</f>
      </c>
    </row>
    <row r="447">
      <c r="A447" s="93"/>
      <c r="B447" s="93"/>
      <c r="C447" s="93"/>
      <c r="D447" s="94"/>
      <c r="E447" s="94"/>
      <c r="F447" s="94"/>
      <c r="G447" s="93"/>
      <c r="H447" s="74" t="str">
        <f>IF(OR(A447="",C447=""),"",IF(X447&lt;&gt;"VALID","",IF(OR(N447="Unknown",N447="Not applicable",N447="Excluded with rationale",N447="Invalid"),"",IF(OR(F447=E447,D447&lt;E447,D447&gt;F447),"",IF(G447="Higher is better",(D447-E447)/(F447-E447)*100,IF(G447="Lower is better",(F447-D447)/(F447-E447)*100,""))))))</f>
      </c>
      <c r="I447" s="94"/>
      <c r="J447" s="74" t="str">
        <f>IF(OR(A447="",C447=""),"",IF(X447&lt;&gt;"VALID","",IF(OR(H447="",I447=""),"",H447*I447/100)))</f>
      </c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85" t="str">
        <f>IF(AND(A447="",C447=""),"",IF(AND(OR(G447="Higher is better",G447="Lower is better"),OR(K447="Observed",K447="Inferred",K447="Unresolved"),OR(N447="Complete",N447="Unknown",N447="Not applicable",N447="Excluded with rationale",N447="Invalid"),OR(P447="None",P447="Veto",P447="Floor",P447="Cap"),OR(R447="Yes",R447="No",R447="Not applicable"),OR(S447="None",S447="Open",S447="Resolved"),IF(N447="Complete",AND(ISNUMBER(D447),ISNUMBER(E447),ISNUMBER(F447),F447&gt;E447),TRUE)),"VALID","INVALID_CONTROLLED_INPUT"))</f>
      </c>
      <c r="Y447" s="85" t="str">
        <f>IF(AND(A447="",C447=""),"",IF(X447&lt;&gt;"VALID","Invalid input",IF(P447="None","Not applicable",IF(R447="No","Failed",IF(R447="Yes","Passed","Not tested")))))</f>
      </c>
    </row>
    <row r="448">
      <c r="A448" s="93"/>
      <c r="B448" s="93"/>
      <c r="C448" s="93"/>
      <c r="D448" s="94"/>
      <c r="E448" s="94"/>
      <c r="F448" s="94"/>
      <c r="G448" s="93"/>
      <c r="H448" s="74" t="str">
        <f>IF(OR(A448="",C448=""),"",IF(X448&lt;&gt;"VALID","",IF(OR(N448="Unknown",N448="Not applicable",N448="Excluded with rationale",N448="Invalid"),"",IF(OR(F448=E448,D448&lt;E448,D448&gt;F448),"",IF(G448="Higher is better",(D448-E448)/(F448-E448)*100,IF(G448="Lower is better",(F448-D448)/(F448-E448)*100,""))))))</f>
      </c>
      <c r="I448" s="94"/>
      <c r="J448" s="74" t="str">
        <f>IF(OR(A448="",C448=""),"",IF(X448&lt;&gt;"VALID","",IF(OR(H448="",I448=""),"",H448*I448/100)))</f>
      </c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  <c r="X448" s="85" t="str">
        <f>IF(AND(A448="",C448=""),"",IF(AND(OR(G448="Higher is better",G448="Lower is better"),OR(K448="Observed",K448="Inferred",K448="Unresolved"),OR(N448="Complete",N448="Unknown",N448="Not applicable",N448="Excluded with rationale",N448="Invalid"),OR(P448="None",P448="Veto",P448="Floor",P448="Cap"),OR(R448="Yes",R448="No",R448="Not applicable"),OR(S448="None",S448="Open",S448="Resolved"),IF(N448="Complete",AND(ISNUMBER(D448),ISNUMBER(E448),ISNUMBER(F448),F448&gt;E448),TRUE)),"VALID","INVALID_CONTROLLED_INPUT"))</f>
      </c>
      <c r="Y448" s="85" t="str">
        <f>IF(AND(A448="",C448=""),"",IF(X448&lt;&gt;"VALID","Invalid input",IF(P448="None","Not applicable",IF(R448="No","Failed",IF(R448="Yes","Passed","Not tested")))))</f>
      </c>
    </row>
    <row r="449">
      <c r="A449" s="93"/>
      <c r="B449" s="93"/>
      <c r="C449" s="93"/>
      <c r="D449" s="94"/>
      <c r="E449" s="94"/>
      <c r="F449" s="94"/>
      <c r="G449" s="93"/>
      <c r="H449" s="74" t="str">
        <f>IF(OR(A449="",C449=""),"",IF(X449&lt;&gt;"VALID","",IF(OR(N449="Unknown",N449="Not applicable",N449="Excluded with rationale",N449="Invalid"),"",IF(OR(F449=E449,D449&lt;E449,D449&gt;F449),"",IF(G449="Higher is better",(D449-E449)/(F449-E449)*100,IF(G449="Lower is better",(F449-D449)/(F449-E449)*100,""))))))</f>
      </c>
      <c r="I449" s="94"/>
      <c r="J449" s="74" t="str">
        <f>IF(OR(A449="",C449=""),"",IF(X449&lt;&gt;"VALID","",IF(OR(H449="",I449=""),"",H449*I449/100)))</f>
      </c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85" t="str">
        <f>IF(AND(A449="",C449=""),"",IF(AND(OR(G449="Higher is better",G449="Lower is better"),OR(K449="Observed",K449="Inferred",K449="Unresolved"),OR(N449="Complete",N449="Unknown",N449="Not applicable",N449="Excluded with rationale",N449="Invalid"),OR(P449="None",P449="Veto",P449="Floor",P449="Cap"),OR(R449="Yes",R449="No",R449="Not applicable"),OR(S449="None",S449="Open",S449="Resolved"),IF(N449="Complete",AND(ISNUMBER(D449),ISNUMBER(E449),ISNUMBER(F449),F449&gt;E449),TRUE)),"VALID","INVALID_CONTROLLED_INPUT"))</f>
      </c>
      <c r="Y449" s="85" t="str">
        <f>IF(AND(A449="",C449=""),"",IF(X449&lt;&gt;"VALID","Invalid input",IF(P449="None","Not applicable",IF(R449="No","Failed",IF(R449="Yes","Passed","Not tested")))))</f>
      </c>
    </row>
    <row r="450">
      <c r="A450" s="93"/>
      <c r="B450" s="93"/>
      <c r="C450" s="93"/>
      <c r="D450" s="94"/>
      <c r="E450" s="94"/>
      <c r="F450" s="94"/>
      <c r="G450" s="93"/>
      <c r="H450" s="74" t="str">
        <f>IF(OR(A450="",C450=""),"",IF(X450&lt;&gt;"VALID","",IF(OR(N450="Unknown",N450="Not applicable",N450="Excluded with rationale",N450="Invalid"),"",IF(OR(F450=E450,D450&lt;E450,D450&gt;F450),"",IF(G450="Higher is better",(D450-E450)/(F450-E450)*100,IF(G450="Lower is better",(F450-D450)/(F450-E450)*100,""))))))</f>
      </c>
      <c r="I450" s="94"/>
      <c r="J450" s="74" t="str">
        <f>IF(OR(A450="",C450=""),"",IF(X450&lt;&gt;"VALID","",IF(OR(H450="",I450=""),"",H450*I450/100)))</f>
      </c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85" t="str">
        <f>IF(AND(A450="",C450=""),"",IF(AND(OR(G450="Higher is better",G450="Lower is better"),OR(K450="Observed",K450="Inferred",K450="Unresolved"),OR(N450="Complete",N450="Unknown",N450="Not applicable",N450="Excluded with rationale",N450="Invalid"),OR(P450="None",P450="Veto",P450="Floor",P450="Cap"),OR(R450="Yes",R450="No",R450="Not applicable"),OR(S450="None",S450="Open",S450="Resolved"),IF(N450="Complete",AND(ISNUMBER(D450),ISNUMBER(E450),ISNUMBER(F450),F450&gt;E450),TRUE)),"VALID","INVALID_CONTROLLED_INPUT"))</f>
      </c>
      <c r="Y450" s="85" t="str">
        <f>IF(AND(A450="",C450=""),"",IF(X450&lt;&gt;"VALID","Invalid input",IF(P450="None","Not applicable",IF(R450="No","Failed",IF(R450="Yes","Passed","Not tested")))))</f>
      </c>
    </row>
    <row r="451">
      <c r="A451" s="93"/>
      <c r="B451" s="93"/>
      <c r="C451" s="93"/>
      <c r="D451" s="94"/>
      <c r="E451" s="94"/>
      <c r="F451" s="94"/>
      <c r="G451" s="93"/>
      <c r="H451" s="74" t="str">
        <f>IF(OR(A451="",C451=""),"",IF(X451&lt;&gt;"VALID","",IF(OR(N451="Unknown",N451="Not applicable",N451="Excluded with rationale",N451="Invalid"),"",IF(OR(F451=E451,D451&lt;E451,D451&gt;F451),"",IF(G451="Higher is better",(D451-E451)/(F451-E451)*100,IF(G451="Lower is better",(F451-D451)/(F451-E451)*100,""))))))</f>
      </c>
      <c r="I451" s="94"/>
      <c r="J451" s="74" t="str">
        <f>IF(OR(A451="",C451=""),"",IF(X451&lt;&gt;"VALID","",IF(OR(H451="",I451=""),"",H451*I451/100)))</f>
      </c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85" t="str">
        <f>IF(AND(A451="",C451=""),"",IF(AND(OR(G451="Higher is better",G451="Lower is better"),OR(K451="Observed",K451="Inferred",K451="Unresolved"),OR(N451="Complete",N451="Unknown",N451="Not applicable",N451="Excluded with rationale",N451="Invalid"),OR(P451="None",P451="Veto",P451="Floor",P451="Cap"),OR(R451="Yes",R451="No",R451="Not applicable"),OR(S451="None",S451="Open",S451="Resolved"),IF(N451="Complete",AND(ISNUMBER(D451),ISNUMBER(E451),ISNUMBER(F451),F451&gt;E451),TRUE)),"VALID","INVALID_CONTROLLED_INPUT"))</f>
      </c>
      <c r="Y451" s="85" t="str">
        <f>IF(AND(A451="",C451=""),"",IF(X451&lt;&gt;"VALID","Invalid input",IF(P451="None","Not applicable",IF(R451="No","Failed",IF(R451="Yes","Passed","Not tested")))))</f>
      </c>
    </row>
    <row r="452">
      <c r="A452" s="93"/>
      <c r="B452" s="93"/>
      <c r="C452" s="93"/>
      <c r="D452" s="94"/>
      <c r="E452" s="94"/>
      <c r="F452" s="94"/>
      <c r="G452" s="93"/>
      <c r="H452" s="74" t="str">
        <f>IF(OR(A452="",C452=""),"",IF(X452&lt;&gt;"VALID","",IF(OR(N452="Unknown",N452="Not applicable",N452="Excluded with rationale",N452="Invalid"),"",IF(OR(F452=E452,D452&lt;E452,D452&gt;F452),"",IF(G452="Higher is better",(D452-E452)/(F452-E452)*100,IF(G452="Lower is better",(F452-D452)/(F452-E452)*100,""))))))</f>
      </c>
      <c r="I452" s="94"/>
      <c r="J452" s="74" t="str">
        <f>IF(OR(A452="",C452=""),"",IF(X452&lt;&gt;"VALID","",IF(OR(H452="",I452=""),"",H452*I452/100)))</f>
      </c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  <c r="X452" s="85" t="str">
        <f>IF(AND(A452="",C452=""),"",IF(AND(OR(G452="Higher is better",G452="Lower is better"),OR(K452="Observed",K452="Inferred",K452="Unresolved"),OR(N452="Complete",N452="Unknown",N452="Not applicable",N452="Excluded with rationale",N452="Invalid"),OR(P452="None",P452="Veto",P452="Floor",P452="Cap"),OR(R452="Yes",R452="No",R452="Not applicable"),OR(S452="None",S452="Open",S452="Resolved"),IF(N452="Complete",AND(ISNUMBER(D452),ISNUMBER(E452),ISNUMBER(F452),F452&gt;E452),TRUE)),"VALID","INVALID_CONTROLLED_INPUT"))</f>
      </c>
      <c r="Y452" s="85" t="str">
        <f>IF(AND(A452="",C452=""),"",IF(X452&lt;&gt;"VALID","Invalid input",IF(P452="None","Not applicable",IF(R452="No","Failed",IF(R452="Yes","Passed","Not tested")))))</f>
      </c>
    </row>
    <row r="453">
      <c r="A453" s="93"/>
      <c r="B453" s="93"/>
      <c r="C453" s="93"/>
      <c r="D453" s="94"/>
      <c r="E453" s="94"/>
      <c r="F453" s="94"/>
      <c r="G453" s="93"/>
      <c r="H453" s="74" t="str">
        <f>IF(OR(A453="",C453=""),"",IF(X453&lt;&gt;"VALID","",IF(OR(N453="Unknown",N453="Not applicable",N453="Excluded with rationale",N453="Invalid"),"",IF(OR(F453=E453,D453&lt;E453,D453&gt;F453),"",IF(G453="Higher is better",(D453-E453)/(F453-E453)*100,IF(G453="Lower is better",(F453-D453)/(F453-E453)*100,""))))))</f>
      </c>
      <c r="I453" s="94"/>
      <c r="J453" s="74" t="str">
        <f>IF(OR(A453="",C453=""),"",IF(X453&lt;&gt;"VALID","",IF(OR(H453="",I453=""),"",H453*I453/100)))</f>
      </c>
      <c r="K453" s="93"/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  <c r="X453" s="85" t="str">
        <f>IF(AND(A453="",C453=""),"",IF(AND(OR(G453="Higher is better",G453="Lower is better"),OR(K453="Observed",K453="Inferred",K453="Unresolved"),OR(N453="Complete",N453="Unknown",N453="Not applicable",N453="Excluded with rationale",N453="Invalid"),OR(P453="None",P453="Veto",P453="Floor",P453="Cap"),OR(R453="Yes",R453="No",R453="Not applicable"),OR(S453="None",S453="Open",S453="Resolved"),IF(N453="Complete",AND(ISNUMBER(D453),ISNUMBER(E453),ISNUMBER(F453),F453&gt;E453),TRUE)),"VALID","INVALID_CONTROLLED_INPUT"))</f>
      </c>
      <c r="Y453" s="85" t="str">
        <f>IF(AND(A453="",C453=""),"",IF(X453&lt;&gt;"VALID","Invalid input",IF(P453="None","Not applicable",IF(R453="No","Failed",IF(R453="Yes","Passed","Not tested")))))</f>
      </c>
    </row>
    <row r="454">
      <c r="A454" s="93"/>
      <c r="B454" s="93"/>
      <c r="C454" s="93"/>
      <c r="D454" s="94"/>
      <c r="E454" s="94"/>
      <c r="F454" s="94"/>
      <c r="G454" s="93"/>
      <c r="H454" s="74" t="str">
        <f>IF(OR(A454="",C454=""),"",IF(X454&lt;&gt;"VALID","",IF(OR(N454="Unknown",N454="Not applicable",N454="Excluded with rationale",N454="Invalid"),"",IF(OR(F454=E454,D454&lt;E454,D454&gt;F454),"",IF(G454="Higher is better",(D454-E454)/(F454-E454)*100,IF(G454="Lower is better",(F454-D454)/(F454-E454)*100,""))))))</f>
      </c>
      <c r="I454" s="94"/>
      <c r="J454" s="74" t="str">
        <f>IF(OR(A454="",C454=""),"",IF(X454&lt;&gt;"VALID","",IF(OR(H454="",I454=""),"",H454*I454/100)))</f>
      </c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  <c r="X454" s="85" t="str">
        <f>IF(AND(A454="",C454=""),"",IF(AND(OR(G454="Higher is better",G454="Lower is better"),OR(K454="Observed",K454="Inferred",K454="Unresolved"),OR(N454="Complete",N454="Unknown",N454="Not applicable",N454="Excluded with rationale",N454="Invalid"),OR(P454="None",P454="Veto",P454="Floor",P454="Cap"),OR(R454="Yes",R454="No",R454="Not applicable"),OR(S454="None",S454="Open",S454="Resolved"),IF(N454="Complete",AND(ISNUMBER(D454),ISNUMBER(E454),ISNUMBER(F454),F454&gt;E454),TRUE)),"VALID","INVALID_CONTROLLED_INPUT"))</f>
      </c>
      <c r="Y454" s="85" t="str">
        <f>IF(AND(A454="",C454=""),"",IF(X454&lt;&gt;"VALID","Invalid input",IF(P454="None","Not applicable",IF(R454="No","Failed",IF(R454="Yes","Passed","Not tested")))))</f>
      </c>
    </row>
    <row r="455">
      <c r="A455" s="93"/>
      <c r="B455" s="93"/>
      <c r="C455" s="93"/>
      <c r="D455" s="94"/>
      <c r="E455" s="94"/>
      <c r="F455" s="94"/>
      <c r="G455" s="93"/>
      <c r="H455" s="74" t="str">
        <f>IF(OR(A455="",C455=""),"",IF(X455&lt;&gt;"VALID","",IF(OR(N455="Unknown",N455="Not applicable",N455="Excluded with rationale",N455="Invalid"),"",IF(OR(F455=E455,D455&lt;E455,D455&gt;F455),"",IF(G455="Higher is better",(D455-E455)/(F455-E455)*100,IF(G455="Lower is better",(F455-D455)/(F455-E455)*100,""))))))</f>
      </c>
      <c r="I455" s="94"/>
      <c r="J455" s="74" t="str">
        <f>IF(OR(A455="",C455=""),"",IF(X455&lt;&gt;"VALID","",IF(OR(H455="",I455=""),"",H455*I455/100)))</f>
      </c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85" t="str">
        <f>IF(AND(A455="",C455=""),"",IF(AND(OR(G455="Higher is better",G455="Lower is better"),OR(K455="Observed",K455="Inferred",K455="Unresolved"),OR(N455="Complete",N455="Unknown",N455="Not applicable",N455="Excluded with rationale",N455="Invalid"),OR(P455="None",P455="Veto",P455="Floor",P455="Cap"),OR(R455="Yes",R455="No",R455="Not applicable"),OR(S455="None",S455="Open",S455="Resolved"),IF(N455="Complete",AND(ISNUMBER(D455),ISNUMBER(E455),ISNUMBER(F455),F455&gt;E455),TRUE)),"VALID","INVALID_CONTROLLED_INPUT"))</f>
      </c>
      <c r="Y455" s="85" t="str">
        <f>IF(AND(A455="",C455=""),"",IF(X455&lt;&gt;"VALID","Invalid input",IF(P455="None","Not applicable",IF(R455="No","Failed",IF(R455="Yes","Passed","Not tested")))))</f>
      </c>
    </row>
    <row r="456">
      <c r="A456" s="93"/>
      <c r="B456" s="93"/>
      <c r="C456" s="93"/>
      <c r="D456" s="94"/>
      <c r="E456" s="94"/>
      <c r="F456" s="94"/>
      <c r="G456" s="93"/>
      <c r="H456" s="74" t="str">
        <f>IF(OR(A456="",C456=""),"",IF(X456&lt;&gt;"VALID","",IF(OR(N456="Unknown",N456="Not applicable",N456="Excluded with rationale",N456="Invalid"),"",IF(OR(F456=E456,D456&lt;E456,D456&gt;F456),"",IF(G456="Higher is better",(D456-E456)/(F456-E456)*100,IF(G456="Lower is better",(F456-D456)/(F456-E456)*100,""))))))</f>
      </c>
      <c r="I456" s="94"/>
      <c r="J456" s="74" t="str">
        <f>IF(OR(A456="",C456=""),"",IF(X456&lt;&gt;"VALID","",IF(OR(H456="",I456=""),"",H456*I456/100)))</f>
      </c>
      <c r="K456" s="93"/>
      <c r="L456" s="93"/>
      <c r="M456" s="93"/>
      <c r="N456" s="93"/>
      <c r="O456" s="93"/>
      <c r="P456" s="93"/>
      <c r="Q456" s="93"/>
      <c r="R456" s="93"/>
      <c r="S456" s="93"/>
      <c r="T456" s="93"/>
      <c r="U456" s="93"/>
      <c r="V456" s="93"/>
      <c r="W456" s="93"/>
      <c r="X456" s="85" t="str">
        <f>IF(AND(A456="",C456=""),"",IF(AND(OR(G456="Higher is better",G456="Lower is better"),OR(K456="Observed",K456="Inferred",K456="Unresolved"),OR(N456="Complete",N456="Unknown",N456="Not applicable",N456="Excluded with rationale",N456="Invalid"),OR(P456="None",P456="Veto",P456="Floor",P456="Cap"),OR(R456="Yes",R456="No",R456="Not applicable"),OR(S456="None",S456="Open",S456="Resolved"),IF(N456="Complete",AND(ISNUMBER(D456),ISNUMBER(E456),ISNUMBER(F456),F456&gt;E456),TRUE)),"VALID","INVALID_CONTROLLED_INPUT"))</f>
      </c>
      <c r="Y456" s="85" t="str">
        <f>IF(AND(A456="",C456=""),"",IF(X456&lt;&gt;"VALID","Invalid input",IF(P456="None","Not applicable",IF(R456="No","Failed",IF(R456="Yes","Passed","Not tested")))))</f>
      </c>
    </row>
    <row r="457">
      <c r="A457" s="93"/>
      <c r="B457" s="93"/>
      <c r="C457" s="93"/>
      <c r="D457" s="94"/>
      <c r="E457" s="94"/>
      <c r="F457" s="94"/>
      <c r="G457" s="93"/>
      <c r="H457" s="74" t="str">
        <f>IF(OR(A457="",C457=""),"",IF(X457&lt;&gt;"VALID","",IF(OR(N457="Unknown",N457="Not applicable",N457="Excluded with rationale",N457="Invalid"),"",IF(OR(F457=E457,D457&lt;E457,D457&gt;F457),"",IF(G457="Higher is better",(D457-E457)/(F457-E457)*100,IF(G457="Lower is better",(F457-D457)/(F457-E457)*100,""))))))</f>
      </c>
      <c r="I457" s="94"/>
      <c r="J457" s="74" t="str">
        <f>IF(OR(A457="",C457=""),"",IF(X457&lt;&gt;"VALID","",IF(OR(H457="",I457=""),"",H457*I457/100)))</f>
      </c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85" t="str">
        <f>IF(AND(A457="",C457=""),"",IF(AND(OR(G457="Higher is better",G457="Lower is better"),OR(K457="Observed",K457="Inferred",K457="Unresolved"),OR(N457="Complete",N457="Unknown",N457="Not applicable",N457="Excluded with rationale",N457="Invalid"),OR(P457="None",P457="Veto",P457="Floor",P457="Cap"),OR(R457="Yes",R457="No",R457="Not applicable"),OR(S457="None",S457="Open",S457="Resolved"),IF(N457="Complete",AND(ISNUMBER(D457),ISNUMBER(E457),ISNUMBER(F457),F457&gt;E457),TRUE)),"VALID","INVALID_CONTROLLED_INPUT"))</f>
      </c>
      <c r="Y457" s="85" t="str">
        <f>IF(AND(A457="",C457=""),"",IF(X457&lt;&gt;"VALID","Invalid input",IF(P457="None","Not applicable",IF(R457="No","Failed",IF(R457="Yes","Passed","Not tested")))))</f>
      </c>
    </row>
    <row r="458">
      <c r="A458" s="93"/>
      <c r="B458" s="93"/>
      <c r="C458" s="93"/>
      <c r="D458" s="94"/>
      <c r="E458" s="94"/>
      <c r="F458" s="94"/>
      <c r="G458" s="93"/>
      <c r="H458" s="74" t="str">
        <f>IF(OR(A458="",C458=""),"",IF(X458&lt;&gt;"VALID","",IF(OR(N458="Unknown",N458="Not applicable",N458="Excluded with rationale",N458="Invalid"),"",IF(OR(F458=E458,D458&lt;E458,D458&gt;F458),"",IF(G458="Higher is better",(D458-E458)/(F458-E458)*100,IF(G458="Lower is better",(F458-D458)/(F458-E458)*100,""))))))</f>
      </c>
      <c r="I458" s="94"/>
      <c r="J458" s="74" t="str">
        <f>IF(OR(A458="",C458=""),"",IF(X458&lt;&gt;"VALID","",IF(OR(H458="",I458=""),"",H458*I458/100)))</f>
      </c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  <c r="X458" s="85" t="str">
        <f>IF(AND(A458="",C458=""),"",IF(AND(OR(G458="Higher is better",G458="Lower is better"),OR(K458="Observed",K458="Inferred",K458="Unresolved"),OR(N458="Complete",N458="Unknown",N458="Not applicable",N458="Excluded with rationale",N458="Invalid"),OR(P458="None",P458="Veto",P458="Floor",P458="Cap"),OR(R458="Yes",R458="No",R458="Not applicable"),OR(S458="None",S458="Open",S458="Resolved"),IF(N458="Complete",AND(ISNUMBER(D458),ISNUMBER(E458),ISNUMBER(F458),F458&gt;E458),TRUE)),"VALID","INVALID_CONTROLLED_INPUT"))</f>
      </c>
      <c r="Y458" s="85" t="str">
        <f>IF(AND(A458="",C458=""),"",IF(X458&lt;&gt;"VALID","Invalid input",IF(P458="None","Not applicable",IF(R458="No","Failed",IF(R458="Yes","Passed","Not tested")))))</f>
      </c>
    </row>
    <row r="459">
      <c r="A459" s="93"/>
      <c r="B459" s="93"/>
      <c r="C459" s="93"/>
      <c r="D459" s="94"/>
      <c r="E459" s="94"/>
      <c r="F459" s="94"/>
      <c r="G459" s="93"/>
      <c r="H459" s="74" t="str">
        <f>IF(OR(A459="",C459=""),"",IF(X459&lt;&gt;"VALID","",IF(OR(N459="Unknown",N459="Not applicable",N459="Excluded with rationale",N459="Invalid"),"",IF(OR(F459=E459,D459&lt;E459,D459&gt;F459),"",IF(G459="Higher is better",(D459-E459)/(F459-E459)*100,IF(G459="Lower is better",(F459-D459)/(F459-E459)*100,""))))))</f>
      </c>
      <c r="I459" s="94"/>
      <c r="J459" s="74" t="str">
        <f>IF(OR(A459="",C459=""),"",IF(X459&lt;&gt;"VALID","",IF(OR(H459="",I459=""),"",H459*I459/100)))</f>
      </c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85" t="str">
        <f>IF(AND(A459="",C459=""),"",IF(AND(OR(G459="Higher is better",G459="Lower is better"),OR(K459="Observed",K459="Inferred",K459="Unresolved"),OR(N459="Complete",N459="Unknown",N459="Not applicable",N459="Excluded with rationale",N459="Invalid"),OR(P459="None",P459="Veto",P459="Floor",P459="Cap"),OR(R459="Yes",R459="No",R459="Not applicable"),OR(S459="None",S459="Open",S459="Resolved"),IF(N459="Complete",AND(ISNUMBER(D459),ISNUMBER(E459),ISNUMBER(F459),F459&gt;E459),TRUE)),"VALID","INVALID_CONTROLLED_INPUT"))</f>
      </c>
      <c r="Y459" s="85" t="str">
        <f>IF(AND(A459="",C459=""),"",IF(X459&lt;&gt;"VALID","Invalid input",IF(P459="None","Not applicable",IF(R459="No","Failed",IF(R459="Yes","Passed","Not tested")))))</f>
      </c>
    </row>
    <row r="460">
      <c r="A460" s="93"/>
      <c r="B460" s="93"/>
      <c r="C460" s="93"/>
      <c r="D460" s="94"/>
      <c r="E460" s="94"/>
      <c r="F460" s="94"/>
      <c r="G460" s="93"/>
      <c r="H460" s="74" t="str">
        <f>IF(OR(A460="",C460=""),"",IF(X460&lt;&gt;"VALID","",IF(OR(N460="Unknown",N460="Not applicable",N460="Excluded with rationale",N460="Invalid"),"",IF(OR(F460=E460,D460&lt;E460,D460&gt;F460),"",IF(G460="Higher is better",(D460-E460)/(F460-E460)*100,IF(G460="Lower is better",(F460-D460)/(F460-E460)*100,""))))))</f>
      </c>
      <c r="I460" s="94"/>
      <c r="J460" s="74" t="str">
        <f>IF(OR(A460="",C460=""),"",IF(X460&lt;&gt;"VALID","",IF(OR(H460="",I460=""),"",H460*I460/100)))</f>
      </c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85" t="str">
        <f>IF(AND(A460="",C460=""),"",IF(AND(OR(G460="Higher is better",G460="Lower is better"),OR(K460="Observed",K460="Inferred",K460="Unresolved"),OR(N460="Complete",N460="Unknown",N460="Not applicable",N460="Excluded with rationale",N460="Invalid"),OR(P460="None",P460="Veto",P460="Floor",P460="Cap"),OR(R460="Yes",R460="No",R460="Not applicable"),OR(S460="None",S460="Open",S460="Resolved"),IF(N460="Complete",AND(ISNUMBER(D460),ISNUMBER(E460),ISNUMBER(F460),F460&gt;E460),TRUE)),"VALID","INVALID_CONTROLLED_INPUT"))</f>
      </c>
      <c r="Y460" s="85" t="str">
        <f>IF(AND(A460="",C460=""),"",IF(X460&lt;&gt;"VALID","Invalid input",IF(P460="None","Not applicable",IF(R460="No","Failed",IF(R460="Yes","Passed","Not tested")))))</f>
      </c>
    </row>
    <row r="461">
      <c r="A461" s="93"/>
      <c r="B461" s="93"/>
      <c r="C461" s="93"/>
      <c r="D461" s="94"/>
      <c r="E461" s="94"/>
      <c r="F461" s="94"/>
      <c r="G461" s="93"/>
      <c r="H461" s="74" t="str">
        <f>IF(OR(A461="",C461=""),"",IF(X461&lt;&gt;"VALID","",IF(OR(N461="Unknown",N461="Not applicable",N461="Excluded with rationale",N461="Invalid"),"",IF(OR(F461=E461,D461&lt;E461,D461&gt;F461),"",IF(G461="Higher is better",(D461-E461)/(F461-E461)*100,IF(G461="Lower is better",(F461-D461)/(F461-E461)*100,""))))))</f>
      </c>
      <c r="I461" s="94"/>
      <c r="J461" s="74" t="str">
        <f>IF(OR(A461="",C461=""),"",IF(X461&lt;&gt;"VALID","",IF(OR(H461="",I461=""),"",H461*I461/100)))</f>
      </c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85" t="str">
        <f>IF(AND(A461="",C461=""),"",IF(AND(OR(G461="Higher is better",G461="Lower is better"),OR(K461="Observed",K461="Inferred",K461="Unresolved"),OR(N461="Complete",N461="Unknown",N461="Not applicable",N461="Excluded with rationale",N461="Invalid"),OR(P461="None",P461="Veto",P461="Floor",P461="Cap"),OR(R461="Yes",R461="No",R461="Not applicable"),OR(S461="None",S461="Open",S461="Resolved"),IF(N461="Complete",AND(ISNUMBER(D461),ISNUMBER(E461),ISNUMBER(F461),F461&gt;E461),TRUE)),"VALID","INVALID_CONTROLLED_INPUT"))</f>
      </c>
      <c r="Y461" s="85" t="str">
        <f>IF(AND(A461="",C461=""),"",IF(X461&lt;&gt;"VALID","Invalid input",IF(P461="None","Not applicable",IF(R461="No","Failed",IF(R461="Yes","Passed","Not tested")))))</f>
      </c>
    </row>
    <row r="462">
      <c r="A462" s="93"/>
      <c r="B462" s="93"/>
      <c r="C462" s="93"/>
      <c r="D462" s="94"/>
      <c r="E462" s="94"/>
      <c r="F462" s="94"/>
      <c r="G462" s="93"/>
      <c r="H462" s="74" t="str">
        <f>IF(OR(A462="",C462=""),"",IF(X462&lt;&gt;"VALID","",IF(OR(N462="Unknown",N462="Not applicable",N462="Excluded with rationale",N462="Invalid"),"",IF(OR(F462=E462,D462&lt;E462,D462&gt;F462),"",IF(G462="Higher is better",(D462-E462)/(F462-E462)*100,IF(G462="Lower is better",(F462-D462)/(F462-E462)*100,""))))))</f>
      </c>
      <c r="I462" s="94"/>
      <c r="J462" s="74" t="str">
        <f>IF(OR(A462="",C462=""),"",IF(X462&lt;&gt;"VALID","",IF(OR(H462="",I462=""),"",H462*I462/100)))</f>
      </c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  <c r="X462" s="85" t="str">
        <f>IF(AND(A462="",C462=""),"",IF(AND(OR(G462="Higher is better",G462="Lower is better"),OR(K462="Observed",K462="Inferred",K462="Unresolved"),OR(N462="Complete",N462="Unknown",N462="Not applicable",N462="Excluded with rationale",N462="Invalid"),OR(P462="None",P462="Veto",P462="Floor",P462="Cap"),OR(R462="Yes",R462="No",R462="Not applicable"),OR(S462="None",S462="Open",S462="Resolved"),IF(N462="Complete",AND(ISNUMBER(D462),ISNUMBER(E462),ISNUMBER(F462),F462&gt;E462),TRUE)),"VALID","INVALID_CONTROLLED_INPUT"))</f>
      </c>
      <c r="Y462" s="85" t="str">
        <f>IF(AND(A462="",C462=""),"",IF(X462&lt;&gt;"VALID","Invalid input",IF(P462="None","Not applicable",IF(R462="No","Failed",IF(R462="Yes","Passed","Not tested")))))</f>
      </c>
    </row>
    <row r="463">
      <c r="A463" s="93"/>
      <c r="B463" s="93"/>
      <c r="C463" s="93"/>
      <c r="D463" s="94"/>
      <c r="E463" s="94"/>
      <c r="F463" s="94"/>
      <c r="G463" s="93"/>
      <c r="H463" s="74" t="str">
        <f>IF(OR(A463="",C463=""),"",IF(X463&lt;&gt;"VALID","",IF(OR(N463="Unknown",N463="Not applicable",N463="Excluded with rationale",N463="Invalid"),"",IF(OR(F463=E463,D463&lt;E463,D463&gt;F463),"",IF(G463="Higher is better",(D463-E463)/(F463-E463)*100,IF(G463="Lower is better",(F463-D463)/(F463-E463)*100,""))))))</f>
      </c>
      <c r="I463" s="94"/>
      <c r="J463" s="74" t="str">
        <f>IF(OR(A463="",C463=""),"",IF(X463&lt;&gt;"VALID","",IF(OR(H463="",I463=""),"",H463*I463/100)))</f>
      </c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85" t="str">
        <f>IF(AND(A463="",C463=""),"",IF(AND(OR(G463="Higher is better",G463="Lower is better"),OR(K463="Observed",K463="Inferred",K463="Unresolved"),OR(N463="Complete",N463="Unknown",N463="Not applicable",N463="Excluded with rationale",N463="Invalid"),OR(P463="None",P463="Veto",P463="Floor",P463="Cap"),OR(R463="Yes",R463="No",R463="Not applicable"),OR(S463="None",S463="Open",S463="Resolved"),IF(N463="Complete",AND(ISNUMBER(D463),ISNUMBER(E463),ISNUMBER(F463),F463&gt;E463),TRUE)),"VALID","INVALID_CONTROLLED_INPUT"))</f>
      </c>
      <c r="Y463" s="85" t="str">
        <f>IF(AND(A463="",C463=""),"",IF(X463&lt;&gt;"VALID","Invalid input",IF(P463="None","Not applicable",IF(R463="No","Failed",IF(R463="Yes","Passed","Not tested")))))</f>
      </c>
    </row>
    <row r="464">
      <c r="A464" s="93"/>
      <c r="B464" s="93"/>
      <c r="C464" s="93"/>
      <c r="D464" s="94"/>
      <c r="E464" s="94"/>
      <c r="F464" s="94"/>
      <c r="G464" s="93"/>
      <c r="H464" s="74" t="str">
        <f>IF(OR(A464="",C464=""),"",IF(X464&lt;&gt;"VALID","",IF(OR(N464="Unknown",N464="Not applicable",N464="Excluded with rationale",N464="Invalid"),"",IF(OR(F464=E464,D464&lt;E464,D464&gt;F464),"",IF(G464="Higher is better",(D464-E464)/(F464-E464)*100,IF(G464="Lower is better",(F464-D464)/(F464-E464)*100,""))))))</f>
      </c>
      <c r="I464" s="94"/>
      <c r="J464" s="74" t="str">
        <f>IF(OR(A464="",C464=""),"",IF(X464&lt;&gt;"VALID","",IF(OR(H464="",I464=""),"",H464*I464/100)))</f>
      </c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  <c r="X464" s="85" t="str">
        <f>IF(AND(A464="",C464=""),"",IF(AND(OR(G464="Higher is better",G464="Lower is better"),OR(K464="Observed",K464="Inferred",K464="Unresolved"),OR(N464="Complete",N464="Unknown",N464="Not applicable",N464="Excluded with rationale",N464="Invalid"),OR(P464="None",P464="Veto",P464="Floor",P464="Cap"),OR(R464="Yes",R464="No",R464="Not applicable"),OR(S464="None",S464="Open",S464="Resolved"),IF(N464="Complete",AND(ISNUMBER(D464),ISNUMBER(E464),ISNUMBER(F464),F464&gt;E464),TRUE)),"VALID","INVALID_CONTROLLED_INPUT"))</f>
      </c>
      <c r="Y464" s="85" t="str">
        <f>IF(AND(A464="",C464=""),"",IF(X464&lt;&gt;"VALID","Invalid input",IF(P464="None","Not applicable",IF(R464="No","Failed",IF(R464="Yes","Passed","Not tested")))))</f>
      </c>
    </row>
    <row r="465">
      <c r="A465" s="93"/>
      <c r="B465" s="93"/>
      <c r="C465" s="93"/>
      <c r="D465" s="94"/>
      <c r="E465" s="94"/>
      <c r="F465" s="94"/>
      <c r="G465" s="93"/>
      <c r="H465" s="74" t="str">
        <f>IF(OR(A465="",C465=""),"",IF(X465&lt;&gt;"VALID","",IF(OR(N465="Unknown",N465="Not applicable",N465="Excluded with rationale",N465="Invalid"),"",IF(OR(F465=E465,D465&lt;E465,D465&gt;F465),"",IF(G465="Higher is better",(D465-E465)/(F465-E465)*100,IF(G465="Lower is better",(F465-D465)/(F465-E465)*100,""))))))</f>
      </c>
      <c r="I465" s="94"/>
      <c r="J465" s="74" t="str">
        <f>IF(OR(A465="",C465=""),"",IF(X465&lt;&gt;"VALID","",IF(OR(H465="",I465=""),"",H465*I465/100)))</f>
      </c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85" t="str">
        <f>IF(AND(A465="",C465=""),"",IF(AND(OR(G465="Higher is better",G465="Lower is better"),OR(K465="Observed",K465="Inferred",K465="Unresolved"),OR(N465="Complete",N465="Unknown",N465="Not applicable",N465="Excluded with rationale",N465="Invalid"),OR(P465="None",P465="Veto",P465="Floor",P465="Cap"),OR(R465="Yes",R465="No",R465="Not applicable"),OR(S465="None",S465="Open",S465="Resolved"),IF(N465="Complete",AND(ISNUMBER(D465),ISNUMBER(E465),ISNUMBER(F465),F465&gt;E465),TRUE)),"VALID","INVALID_CONTROLLED_INPUT"))</f>
      </c>
      <c r="Y465" s="85" t="str">
        <f>IF(AND(A465="",C465=""),"",IF(X465&lt;&gt;"VALID","Invalid input",IF(P465="None","Not applicable",IF(R465="No","Failed",IF(R465="Yes","Passed","Not tested")))))</f>
      </c>
    </row>
    <row r="466">
      <c r="A466" s="93"/>
      <c r="B466" s="93"/>
      <c r="C466" s="93"/>
      <c r="D466" s="94"/>
      <c r="E466" s="94"/>
      <c r="F466" s="94"/>
      <c r="G466" s="93"/>
      <c r="H466" s="74" t="str">
        <f>IF(OR(A466="",C466=""),"",IF(X466&lt;&gt;"VALID","",IF(OR(N466="Unknown",N466="Not applicable",N466="Excluded with rationale",N466="Invalid"),"",IF(OR(F466=E466,D466&lt;E466,D466&gt;F466),"",IF(G466="Higher is better",(D466-E466)/(F466-E466)*100,IF(G466="Lower is better",(F466-D466)/(F466-E466)*100,""))))))</f>
      </c>
      <c r="I466" s="94"/>
      <c r="J466" s="74" t="str">
        <f>IF(OR(A466="",C466=""),"",IF(X466&lt;&gt;"VALID","",IF(OR(H466="",I466=""),"",H466*I466/100)))</f>
      </c>
      <c r="K466" s="93"/>
      <c r="L466" s="93"/>
      <c r="M466" s="93"/>
      <c r="N466" s="93"/>
      <c r="O466" s="93"/>
      <c r="P466" s="93"/>
      <c r="Q466" s="93"/>
      <c r="R466" s="93"/>
      <c r="S466" s="93"/>
      <c r="T466" s="93"/>
      <c r="U466" s="93"/>
      <c r="V466" s="93"/>
      <c r="W466" s="93"/>
      <c r="X466" s="85" t="str">
        <f>IF(AND(A466="",C466=""),"",IF(AND(OR(G466="Higher is better",G466="Lower is better"),OR(K466="Observed",K466="Inferred",K466="Unresolved"),OR(N466="Complete",N466="Unknown",N466="Not applicable",N466="Excluded with rationale",N466="Invalid"),OR(P466="None",P466="Veto",P466="Floor",P466="Cap"),OR(R466="Yes",R466="No",R466="Not applicable"),OR(S466="None",S466="Open",S466="Resolved"),IF(N466="Complete",AND(ISNUMBER(D466),ISNUMBER(E466),ISNUMBER(F466),F466&gt;E466),TRUE)),"VALID","INVALID_CONTROLLED_INPUT"))</f>
      </c>
      <c r="Y466" s="85" t="str">
        <f>IF(AND(A466="",C466=""),"",IF(X466&lt;&gt;"VALID","Invalid input",IF(P466="None","Not applicable",IF(R466="No","Failed",IF(R466="Yes","Passed","Not tested")))))</f>
      </c>
    </row>
    <row r="467">
      <c r="A467" s="93"/>
      <c r="B467" s="93"/>
      <c r="C467" s="93"/>
      <c r="D467" s="94"/>
      <c r="E467" s="94"/>
      <c r="F467" s="94"/>
      <c r="G467" s="93"/>
      <c r="H467" s="74" t="str">
        <f>IF(OR(A467="",C467=""),"",IF(X467&lt;&gt;"VALID","",IF(OR(N467="Unknown",N467="Not applicable",N467="Excluded with rationale",N467="Invalid"),"",IF(OR(F467=E467,D467&lt;E467,D467&gt;F467),"",IF(G467="Higher is better",(D467-E467)/(F467-E467)*100,IF(G467="Lower is better",(F467-D467)/(F467-E467)*100,""))))))</f>
      </c>
      <c r="I467" s="94"/>
      <c r="J467" s="74" t="str">
        <f>IF(OR(A467="",C467=""),"",IF(X467&lt;&gt;"VALID","",IF(OR(H467="",I467=""),"",H467*I467/100)))</f>
      </c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85" t="str">
        <f>IF(AND(A467="",C467=""),"",IF(AND(OR(G467="Higher is better",G467="Lower is better"),OR(K467="Observed",K467="Inferred",K467="Unresolved"),OR(N467="Complete",N467="Unknown",N467="Not applicable",N467="Excluded with rationale",N467="Invalid"),OR(P467="None",P467="Veto",P467="Floor",P467="Cap"),OR(R467="Yes",R467="No",R467="Not applicable"),OR(S467="None",S467="Open",S467="Resolved"),IF(N467="Complete",AND(ISNUMBER(D467),ISNUMBER(E467),ISNUMBER(F467),F467&gt;E467),TRUE)),"VALID","INVALID_CONTROLLED_INPUT"))</f>
      </c>
      <c r="Y467" s="85" t="str">
        <f>IF(AND(A467="",C467=""),"",IF(X467&lt;&gt;"VALID","Invalid input",IF(P467="None","Not applicable",IF(R467="No","Failed",IF(R467="Yes","Passed","Not tested")))))</f>
      </c>
    </row>
    <row r="468">
      <c r="A468" s="93"/>
      <c r="B468" s="93"/>
      <c r="C468" s="93"/>
      <c r="D468" s="94"/>
      <c r="E468" s="94"/>
      <c r="F468" s="94"/>
      <c r="G468" s="93"/>
      <c r="H468" s="74" t="str">
        <f>IF(OR(A468="",C468=""),"",IF(X468&lt;&gt;"VALID","",IF(OR(N468="Unknown",N468="Not applicable",N468="Excluded with rationale",N468="Invalid"),"",IF(OR(F468=E468,D468&lt;E468,D468&gt;F468),"",IF(G468="Higher is better",(D468-E468)/(F468-E468)*100,IF(G468="Lower is better",(F468-D468)/(F468-E468)*100,""))))))</f>
      </c>
      <c r="I468" s="94"/>
      <c r="J468" s="74" t="str">
        <f>IF(OR(A468="",C468=""),"",IF(X468&lt;&gt;"VALID","",IF(OR(H468="",I468=""),"",H468*I468/100)))</f>
      </c>
      <c r="K468" s="93"/>
      <c r="L468" s="93"/>
      <c r="M468" s="93"/>
      <c r="N468" s="93"/>
      <c r="O468" s="93"/>
      <c r="P468" s="93"/>
      <c r="Q468" s="93"/>
      <c r="R468" s="93"/>
      <c r="S468" s="93"/>
      <c r="T468" s="93"/>
      <c r="U468" s="93"/>
      <c r="V468" s="93"/>
      <c r="W468" s="93"/>
      <c r="X468" s="85" t="str">
        <f>IF(AND(A468="",C468=""),"",IF(AND(OR(G468="Higher is better",G468="Lower is better"),OR(K468="Observed",K468="Inferred",K468="Unresolved"),OR(N468="Complete",N468="Unknown",N468="Not applicable",N468="Excluded with rationale",N468="Invalid"),OR(P468="None",P468="Veto",P468="Floor",P468="Cap"),OR(R468="Yes",R468="No",R468="Not applicable"),OR(S468="None",S468="Open",S468="Resolved"),IF(N468="Complete",AND(ISNUMBER(D468),ISNUMBER(E468),ISNUMBER(F468),F468&gt;E468),TRUE)),"VALID","INVALID_CONTROLLED_INPUT"))</f>
      </c>
      <c r="Y468" s="85" t="str">
        <f>IF(AND(A468="",C468=""),"",IF(X468&lt;&gt;"VALID","Invalid input",IF(P468="None","Not applicable",IF(R468="No","Failed",IF(R468="Yes","Passed","Not tested")))))</f>
      </c>
    </row>
    <row r="469">
      <c r="A469" s="93"/>
      <c r="B469" s="93"/>
      <c r="C469" s="93"/>
      <c r="D469" s="94"/>
      <c r="E469" s="94"/>
      <c r="F469" s="94"/>
      <c r="G469" s="93"/>
      <c r="H469" s="74" t="str">
        <f>IF(OR(A469="",C469=""),"",IF(X469&lt;&gt;"VALID","",IF(OR(N469="Unknown",N469="Not applicable",N469="Excluded with rationale",N469="Invalid"),"",IF(OR(F469=E469,D469&lt;E469,D469&gt;F469),"",IF(G469="Higher is better",(D469-E469)/(F469-E469)*100,IF(G469="Lower is better",(F469-D469)/(F469-E469)*100,""))))))</f>
      </c>
      <c r="I469" s="94"/>
      <c r="J469" s="74" t="str">
        <f>IF(OR(A469="",C469=""),"",IF(X469&lt;&gt;"VALID","",IF(OR(H469="",I469=""),"",H469*I469/100)))</f>
      </c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  <c r="X469" s="85" t="str">
        <f>IF(AND(A469="",C469=""),"",IF(AND(OR(G469="Higher is better",G469="Lower is better"),OR(K469="Observed",K469="Inferred",K469="Unresolved"),OR(N469="Complete",N469="Unknown",N469="Not applicable",N469="Excluded with rationale",N469="Invalid"),OR(P469="None",P469="Veto",P469="Floor",P469="Cap"),OR(R469="Yes",R469="No",R469="Not applicable"),OR(S469="None",S469="Open",S469="Resolved"),IF(N469="Complete",AND(ISNUMBER(D469),ISNUMBER(E469),ISNUMBER(F469),F469&gt;E469),TRUE)),"VALID","INVALID_CONTROLLED_INPUT"))</f>
      </c>
      <c r="Y469" s="85" t="str">
        <f>IF(AND(A469="",C469=""),"",IF(X469&lt;&gt;"VALID","Invalid input",IF(P469="None","Not applicable",IF(R469="No","Failed",IF(R469="Yes","Passed","Not tested")))))</f>
      </c>
    </row>
    <row r="470">
      <c r="A470" s="93"/>
      <c r="B470" s="93"/>
      <c r="C470" s="93"/>
      <c r="D470" s="94"/>
      <c r="E470" s="94"/>
      <c r="F470" s="94"/>
      <c r="G470" s="93"/>
      <c r="H470" s="74" t="str">
        <f>IF(OR(A470="",C470=""),"",IF(X470&lt;&gt;"VALID","",IF(OR(N470="Unknown",N470="Not applicable",N470="Excluded with rationale",N470="Invalid"),"",IF(OR(F470=E470,D470&lt;E470,D470&gt;F470),"",IF(G470="Higher is better",(D470-E470)/(F470-E470)*100,IF(G470="Lower is better",(F470-D470)/(F470-E470)*100,""))))))</f>
      </c>
      <c r="I470" s="94"/>
      <c r="J470" s="74" t="str">
        <f>IF(OR(A470="",C470=""),"",IF(X470&lt;&gt;"VALID","",IF(OR(H470="",I470=""),"",H470*I470/100)))</f>
      </c>
      <c r="K470" s="93"/>
      <c r="L470" s="93"/>
      <c r="M470" s="93"/>
      <c r="N470" s="93"/>
      <c r="O470" s="93"/>
      <c r="P470" s="93"/>
      <c r="Q470" s="93"/>
      <c r="R470" s="93"/>
      <c r="S470" s="93"/>
      <c r="T470" s="93"/>
      <c r="U470" s="93"/>
      <c r="V470" s="93"/>
      <c r="W470" s="93"/>
      <c r="X470" s="85" t="str">
        <f>IF(AND(A470="",C470=""),"",IF(AND(OR(G470="Higher is better",G470="Lower is better"),OR(K470="Observed",K470="Inferred",K470="Unresolved"),OR(N470="Complete",N470="Unknown",N470="Not applicable",N470="Excluded with rationale",N470="Invalid"),OR(P470="None",P470="Veto",P470="Floor",P470="Cap"),OR(R470="Yes",R470="No",R470="Not applicable"),OR(S470="None",S470="Open",S470="Resolved"),IF(N470="Complete",AND(ISNUMBER(D470),ISNUMBER(E470),ISNUMBER(F470),F470&gt;E470),TRUE)),"VALID","INVALID_CONTROLLED_INPUT"))</f>
      </c>
      <c r="Y470" s="85" t="str">
        <f>IF(AND(A470="",C470=""),"",IF(X470&lt;&gt;"VALID","Invalid input",IF(P470="None","Not applicable",IF(R470="No","Failed",IF(R470="Yes","Passed","Not tested")))))</f>
      </c>
    </row>
    <row r="471">
      <c r="A471" s="93"/>
      <c r="B471" s="93"/>
      <c r="C471" s="93"/>
      <c r="D471" s="94"/>
      <c r="E471" s="94"/>
      <c r="F471" s="94"/>
      <c r="G471" s="93"/>
      <c r="H471" s="74" t="str">
        <f>IF(OR(A471="",C471=""),"",IF(X471&lt;&gt;"VALID","",IF(OR(N471="Unknown",N471="Not applicable",N471="Excluded with rationale",N471="Invalid"),"",IF(OR(F471=E471,D471&lt;E471,D471&gt;F471),"",IF(G471="Higher is better",(D471-E471)/(F471-E471)*100,IF(G471="Lower is better",(F471-D471)/(F471-E471)*100,""))))))</f>
      </c>
      <c r="I471" s="94"/>
      <c r="J471" s="74" t="str">
        <f>IF(OR(A471="",C471=""),"",IF(X471&lt;&gt;"VALID","",IF(OR(H471="",I471=""),"",H471*I471/100)))</f>
      </c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85" t="str">
        <f>IF(AND(A471="",C471=""),"",IF(AND(OR(G471="Higher is better",G471="Lower is better"),OR(K471="Observed",K471="Inferred",K471="Unresolved"),OR(N471="Complete",N471="Unknown",N471="Not applicable",N471="Excluded with rationale",N471="Invalid"),OR(P471="None",P471="Veto",P471="Floor",P471="Cap"),OR(R471="Yes",R471="No",R471="Not applicable"),OR(S471="None",S471="Open",S471="Resolved"),IF(N471="Complete",AND(ISNUMBER(D471),ISNUMBER(E471),ISNUMBER(F471),F471&gt;E471),TRUE)),"VALID","INVALID_CONTROLLED_INPUT"))</f>
      </c>
      <c r="Y471" s="85" t="str">
        <f>IF(AND(A471="",C471=""),"",IF(X471&lt;&gt;"VALID","Invalid input",IF(P471="None","Not applicable",IF(R471="No","Failed",IF(R471="Yes","Passed","Not tested")))))</f>
      </c>
    </row>
    <row r="472">
      <c r="A472" s="93"/>
      <c r="B472" s="93"/>
      <c r="C472" s="93"/>
      <c r="D472" s="94"/>
      <c r="E472" s="94"/>
      <c r="F472" s="94"/>
      <c r="G472" s="93"/>
      <c r="H472" s="74" t="str">
        <f>IF(OR(A472="",C472=""),"",IF(X472&lt;&gt;"VALID","",IF(OR(N472="Unknown",N472="Not applicable",N472="Excluded with rationale",N472="Invalid"),"",IF(OR(F472=E472,D472&lt;E472,D472&gt;F472),"",IF(G472="Higher is better",(D472-E472)/(F472-E472)*100,IF(G472="Lower is better",(F472-D472)/(F472-E472)*100,""))))))</f>
      </c>
      <c r="I472" s="94"/>
      <c r="J472" s="74" t="str">
        <f>IF(OR(A472="",C472=""),"",IF(X472&lt;&gt;"VALID","",IF(OR(H472="",I472=""),"",H472*I472/100)))</f>
      </c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  <c r="X472" s="85" t="str">
        <f>IF(AND(A472="",C472=""),"",IF(AND(OR(G472="Higher is better",G472="Lower is better"),OR(K472="Observed",K472="Inferred",K472="Unresolved"),OR(N472="Complete",N472="Unknown",N472="Not applicable",N472="Excluded with rationale",N472="Invalid"),OR(P472="None",P472="Veto",P472="Floor",P472="Cap"),OR(R472="Yes",R472="No",R472="Not applicable"),OR(S472="None",S472="Open",S472="Resolved"),IF(N472="Complete",AND(ISNUMBER(D472),ISNUMBER(E472),ISNUMBER(F472),F472&gt;E472),TRUE)),"VALID","INVALID_CONTROLLED_INPUT"))</f>
      </c>
      <c r="Y472" s="85" t="str">
        <f>IF(AND(A472="",C472=""),"",IF(X472&lt;&gt;"VALID","Invalid input",IF(P472="None","Not applicable",IF(R472="No","Failed",IF(R472="Yes","Passed","Not tested")))))</f>
      </c>
    </row>
    <row r="473">
      <c r="A473" s="93"/>
      <c r="B473" s="93"/>
      <c r="C473" s="93"/>
      <c r="D473" s="94"/>
      <c r="E473" s="94"/>
      <c r="F473" s="94"/>
      <c r="G473" s="93"/>
      <c r="H473" s="74" t="str">
        <f>IF(OR(A473="",C473=""),"",IF(X473&lt;&gt;"VALID","",IF(OR(N473="Unknown",N473="Not applicable",N473="Excluded with rationale",N473="Invalid"),"",IF(OR(F473=E473,D473&lt;E473,D473&gt;F473),"",IF(G473="Higher is better",(D473-E473)/(F473-E473)*100,IF(G473="Lower is better",(F473-D473)/(F473-E473)*100,""))))))</f>
      </c>
      <c r="I473" s="94"/>
      <c r="J473" s="74" t="str">
        <f>IF(OR(A473="",C473=""),"",IF(X473&lt;&gt;"VALID","",IF(OR(H473="",I473=""),"",H473*I473/100)))</f>
      </c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85" t="str">
        <f>IF(AND(A473="",C473=""),"",IF(AND(OR(G473="Higher is better",G473="Lower is better"),OR(K473="Observed",K473="Inferred",K473="Unresolved"),OR(N473="Complete",N473="Unknown",N473="Not applicable",N473="Excluded with rationale",N473="Invalid"),OR(P473="None",P473="Veto",P473="Floor",P473="Cap"),OR(R473="Yes",R473="No",R473="Not applicable"),OR(S473="None",S473="Open",S473="Resolved"),IF(N473="Complete",AND(ISNUMBER(D473),ISNUMBER(E473),ISNUMBER(F473),F473&gt;E473),TRUE)),"VALID","INVALID_CONTROLLED_INPUT"))</f>
      </c>
      <c r="Y473" s="85" t="str">
        <f>IF(AND(A473="",C473=""),"",IF(X473&lt;&gt;"VALID","Invalid input",IF(P473="None","Not applicable",IF(R473="No","Failed",IF(R473="Yes","Passed","Not tested")))))</f>
      </c>
    </row>
    <row r="474">
      <c r="A474" s="93"/>
      <c r="B474" s="93"/>
      <c r="C474" s="93"/>
      <c r="D474" s="94"/>
      <c r="E474" s="94"/>
      <c r="F474" s="94"/>
      <c r="G474" s="93"/>
      <c r="H474" s="74" t="str">
        <f>IF(OR(A474="",C474=""),"",IF(X474&lt;&gt;"VALID","",IF(OR(N474="Unknown",N474="Not applicable",N474="Excluded with rationale",N474="Invalid"),"",IF(OR(F474=E474,D474&lt;E474,D474&gt;F474),"",IF(G474="Higher is better",(D474-E474)/(F474-E474)*100,IF(G474="Lower is better",(F474-D474)/(F474-E474)*100,""))))))</f>
      </c>
      <c r="I474" s="94"/>
      <c r="J474" s="74" t="str">
        <f>IF(OR(A474="",C474=""),"",IF(X474&lt;&gt;"VALID","",IF(OR(H474="",I474=""),"",H474*I474/100)))</f>
      </c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85" t="str">
        <f>IF(AND(A474="",C474=""),"",IF(AND(OR(G474="Higher is better",G474="Lower is better"),OR(K474="Observed",K474="Inferred",K474="Unresolved"),OR(N474="Complete",N474="Unknown",N474="Not applicable",N474="Excluded with rationale",N474="Invalid"),OR(P474="None",P474="Veto",P474="Floor",P474="Cap"),OR(R474="Yes",R474="No",R474="Not applicable"),OR(S474="None",S474="Open",S474="Resolved"),IF(N474="Complete",AND(ISNUMBER(D474),ISNUMBER(E474),ISNUMBER(F474),F474&gt;E474),TRUE)),"VALID","INVALID_CONTROLLED_INPUT"))</f>
      </c>
      <c r="Y474" s="85" t="str">
        <f>IF(AND(A474="",C474=""),"",IF(X474&lt;&gt;"VALID","Invalid input",IF(P474="None","Not applicable",IF(R474="No","Failed",IF(R474="Yes","Passed","Not tested")))))</f>
      </c>
    </row>
    <row r="475">
      <c r="A475" s="93"/>
      <c r="B475" s="93"/>
      <c r="C475" s="93"/>
      <c r="D475" s="94"/>
      <c r="E475" s="94"/>
      <c r="F475" s="94"/>
      <c r="G475" s="93"/>
      <c r="H475" s="74" t="str">
        <f>IF(OR(A475="",C475=""),"",IF(X475&lt;&gt;"VALID","",IF(OR(N475="Unknown",N475="Not applicable",N475="Excluded with rationale",N475="Invalid"),"",IF(OR(F475=E475,D475&lt;E475,D475&gt;F475),"",IF(G475="Higher is better",(D475-E475)/(F475-E475)*100,IF(G475="Lower is better",(F475-D475)/(F475-E475)*100,""))))))</f>
      </c>
      <c r="I475" s="94"/>
      <c r="J475" s="74" t="str">
        <f>IF(OR(A475="",C475=""),"",IF(X475&lt;&gt;"VALID","",IF(OR(H475="",I475=""),"",H475*I475/100)))</f>
      </c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85" t="str">
        <f>IF(AND(A475="",C475=""),"",IF(AND(OR(G475="Higher is better",G475="Lower is better"),OR(K475="Observed",K475="Inferred",K475="Unresolved"),OR(N475="Complete",N475="Unknown",N475="Not applicable",N475="Excluded with rationale",N475="Invalid"),OR(P475="None",P475="Veto",P475="Floor",P475="Cap"),OR(R475="Yes",R475="No",R475="Not applicable"),OR(S475="None",S475="Open",S475="Resolved"),IF(N475="Complete",AND(ISNUMBER(D475),ISNUMBER(E475),ISNUMBER(F475),F475&gt;E475),TRUE)),"VALID","INVALID_CONTROLLED_INPUT"))</f>
      </c>
      <c r="Y475" s="85" t="str">
        <f>IF(AND(A475="",C475=""),"",IF(X475&lt;&gt;"VALID","Invalid input",IF(P475="None","Not applicable",IF(R475="No","Failed",IF(R475="Yes","Passed","Not tested")))))</f>
      </c>
    </row>
    <row r="476">
      <c r="A476" s="93"/>
      <c r="B476" s="93"/>
      <c r="C476" s="93"/>
      <c r="D476" s="94"/>
      <c r="E476" s="94"/>
      <c r="F476" s="94"/>
      <c r="G476" s="93"/>
      <c r="H476" s="74" t="str">
        <f>IF(OR(A476="",C476=""),"",IF(X476&lt;&gt;"VALID","",IF(OR(N476="Unknown",N476="Not applicable",N476="Excluded with rationale",N476="Invalid"),"",IF(OR(F476=E476,D476&lt;E476,D476&gt;F476),"",IF(G476="Higher is better",(D476-E476)/(F476-E476)*100,IF(G476="Lower is better",(F476-D476)/(F476-E476)*100,""))))))</f>
      </c>
      <c r="I476" s="94"/>
      <c r="J476" s="74" t="str">
        <f>IF(OR(A476="",C476=""),"",IF(X476&lt;&gt;"VALID","",IF(OR(H476="",I476=""),"",H476*I476/100)))</f>
      </c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85" t="str">
        <f>IF(AND(A476="",C476=""),"",IF(AND(OR(G476="Higher is better",G476="Lower is better"),OR(K476="Observed",K476="Inferred",K476="Unresolved"),OR(N476="Complete",N476="Unknown",N476="Not applicable",N476="Excluded with rationale",N476="Invalid"),OR(P476="None",P476="Veto",P476="Floor",P476="Cap"),OR(R476="Yes",R476="No",R476="Not applicable"),OR(S476="None",S476="Open",S476="Resolved"),IF(N476="Complete",AND(ISNUMBER(D476),ISNUMBER(E476),ISNUMBER(F476),F476&gt;E476),TRUE)),"VALID","INVALID_CONTROLLED_INPUT"))</f>
      </c>
      <c r="Y476" s="85" t="str">
        <f>IF(AND(A476="",C476=""),"",IF(X476&lt;&gt;"VALID","Invalid input",IF(P476="None","Not applicable",IF(R476="No","Failed",IF(R476="Yes","Passed","Not tested")))))</f>
      </c>
    </row>
    <row r="477">
      <c r="A477" s="93"/>
      <c r="B477" s="93"/>
      <c r="C477" s="93"/>
      <c r="D477" s="94"/>
      <c r="E477" s="94"/>
      <c r="F477" s="94"/>
      <c r="G477" s="93"/>
      <c r="H477" s="74" t="str">
        <f>IF(OR(A477="",C477=""),"",IF(X477&lt;&gt;"VALID","",IF(OR(N477="Unknown",N477="Not applicable",N477="Excluded with rationale",N477="Invalid"),"",IF(OR(F477=E477,D477&lt;E477,D477&gt;F477),"",IF(G477="Higher is better",(D477-E477)/(F477-E477)*100,IF(G477="Lower is better",(F477-D477)/(F477-E477)*100,""))))))</f>
      </c>
      <c r="I477" s="94"/>
      <c r="J477" s="74" t="str">
        <f>IF(OR(A477="",C477=""),"",IF(X477&lt;&gt;"VALID","",IF(OR(H477="",I477=""),"",H477*I477/100)))</f>
      </c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85" t="str">
        <f>IF(AND(A477="",C477=""),"",IF(AND(OR(G477="Higher is better",G477="Lower is better"),OR(K477="Observed",K477="Inferred",K477="Unresolved"),OR(N477="Complete",N477="Unknown",N477="Not applicable",N477="Excluded with rationale",N477="Invalid"),OR(P477="None",P477="Veto",P477="Floor",P477="Cap"),OR(R477="Yes",R477="No",R477="Not applicable"),OR(S477="None",S477="Open",S477="Resolved"),IF(N477="Complete",AND(ISNUMBER(D477),ISNUMBER(E477),ISNUMBER(F477),F477&gt;E477),TRUE)),"VALID","INVALID_CONTROLLED_INPUT"))</f>
      </c>
      <c r="Y477" s="85" t="str">
        <f>IF(AND(A477="",C477=""),"",IF(X477&lt;&gt;"VALID","Invalid input",IF(P477="None","Not applicable",IF(R477="No","Failed",IF(R477="Yes","Passed","Not tested")))))</f>
      </c>
    </row>
    <row r="478">
      <c r="A478" s="93"/>
      <c r="B478" s="93"/>
      <c r="C478" s="93"/>
      <c r="D478" s="94"/>
      <c r="E478" s="94"/>
      <c r="F478" s="94"/>
      <c r="G478" s="93"/>
      <c r="H478" s="74" t="str">
        <f>IF(OR(A478="",C478=""),"",IF(X478&lt;&gt;"VALID","",IF(OR(N478="Unknown",N478="Not applicable",N478="Excluded with rationale",N478="Invalid"),"",IF(OR(F478=E478,D478&lt;E478,D478&gt;F478),"",IF(G478="Higher is better",(D478-E478)/(F478-E478)*100,IF(G478="Lower is better",(F478-D478)/(F478-E478)*100,""))))))</f>
      </c>
      <c r="I478" s="94"/>
      <c r="J478" s="74" t="str">
        <f>IF(OR(A478="",C478=""),"",IF(X478&lt;&gt;"VALID","",IF(OR(H478="",I478=""),"",H478*I478/100)))</f>
      </c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85" t="str">
        <f>IF(AND(A478="",C478=""),"",IF(AND(OR(G478="Higher is better",G478="Lower is better"),OR(K478="Observed",K478="Inferred",K478="Unresolved"),OR(N478="Complete",N478="Unknown",N478="Not applicable",N478="Excluded with rationale",N478="Invalid"),OR(P478="None",P478="Veto",P478="Floor",P478="Cap"),OR(R478="Yes",R478="No",R478="Not applicable"),OR(S478="None",S478="Open",S478="Resolved"),IF(N478="Complete",AND(ISNUMBER(D478),ISNUMBER(E478),ISNUMBER(F478),F478&gt;E478),TRUE)),"VALID","INVALID_CONTROLLED_INPUT"))</f>
      </c>
      <c r="Y478" s="85" t="str">
        <f>IF(AND(A478="",C478=""),"",IF(X478&lt;&gt;"VALID","Invalid input",IF(P478="None","Not applicable",IF(R478="No","Failed",IF(R478="Yes","Passed","Not tested")))))</f>
      </c>
    </row>
    <row r="479">
      <c r="A479" s="93"/>
      <c r="B479" s="93"/>
      <c r="C479" s="93"/>
      <c r="D479" s="94"/>
      <c r="E479" s="94"/>
      <c r="F479" s="94"/>
      <c r="G479" s="93"/>
      <c r="H479" s="74" t="str">
        <f>IF(OR(A479="",C479=""),"",IF(X479&lt;&gt;"VALID","",IF(OR(N479="Unknown",N479="Not applicable",N479="Excluded with rationale",N479="Invalid"),"",IF(OR(F479=E479,D479&lt;E479,D479&gt;F479),"",IF(G479="Higher is better",(D479-E479)/(F479-E479)*100,IF(G479="Lower is better",(F479-D479)/(F479-E479)*100,""))))))</f>
      </c>
      <c r="I479" s="94"/>
      <c r="J479" s="74" t="str">
        <f>IF(OR(A479="",C479=""),"",IF(X479&lt;&gt;"VALID","",IF(OR(H479="",I479=""),"",H479*I479/100)))</f>
      </c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85" t="str">
        <f>IF(AND(A479="",C479=""),"",IF(AND(OR(G479="Higher is better",G479="Lower is better"),OR(K479="Observed",K479="Inferred",K479="Unresolved"),OR(N479="Complete",N479="Unknown",N479="Not applicable",N479="Excluded with rationale",N479="Invalid"),OR(P479="None",P479="Veto",P479="Floor",P479="Cap"),OR(R479="Yes",R479="No",R479="Not applicable"),OR(S479="None",S479="Open",S479="Resolved"),IF(N479="Complete",AND(ISNUMBER(D479),ISNUMBER(E479),ISNUMBER(F479),F479&gt;E479),TRUE)),"VALID","INVALID_CONTROLLED_INPUT"))</f>
      </c>
      <c r="Y479" s="85" t="str">
        <f>IF(AND(A479="",C479=""),"",IF(X479&lt;&gt;"VALID","Invalid input",IF(P479="None","Not applicable",IF(R479="No","Failed",IF(R479="Yes","Passed","Not tested")))))</f>
      </c>
    </row>
    <row r="480">
      <c r="A480" s="93"/>
      <c r="B480" s="93"/>
      <c r="C480" s="93"/>
      <c r="D480" s="94"/>
      <c r="E480" s="94"/>
      <c r="F480" s="94"/>
      <c r="G480" s="93"/>
      <c r="H480" s="74" t="str">
        <f>IF(OR(A480="",C480=""),"",IF(X480&lt;&gt;"VALID","",IF(OR(N480="Unknown",N480="Not applicable",N480="Excluded with rationale",N480="Invalid"),"",IF(OR(F480=E480,D480&lt;E480,D480&gt;F480),"",IF(G480="Higher is better",(D480-E480)/(F480-E480)*100,IF(G480="Lower is better",(F480-D480)/(F480-E480)*100,""))))))</f>
      </c>
      <c r="I480" s="94"/>
      <c r="J480" s="74" t="str">
        <f>IF(OR(A480="",C480=""),"",IF(X480&lt;&gt;"VALID","",IF(OR(H480="",I480=""),"",H480*I480/100)))</f>
      </c>
      <c r="K480" s="93"/>
      <c r="L480" s="93"/>
      <c r="M480" s="93"/>
      <c r="N480" s="93"/>
      <c r="O480" s="93"/>
      <c r="P480" s="93"/>
      <c r="Q480" s="93"/>
      <c r="R480" s="93"/>
      <c r="S480" s="93"/>
      <c r="T480" s="93"/>
      <c r="U480" s="93"/>
      <c r="V480" s="93"/>
      <c r="W480" s="93"/>
      <c r="X480" s="85" t="str">
        <f>IF(AND(A480="",C480=""),"",IF(AND(OR(G480="Higher is better",G480="Lower is better"),OR(K480="Observed",K480="Inferred",K480="Unresolved"),OR(N480="Complete",N480="Unknown",N480="Not applicable",N480="Excluded with rationale",N480="Invalid"),OR(P480="None",P480="Veto",P480="Floor",P480="Cap"),OR(R480="Yes",R480="No",R480="Not applicable"),OR(S480="None",S480="Open",S480="Resolved"),IF(N480="Complete",AND(ISNUMBER(D480),ISNUMBER(E480),ISNUMBER(F480),F480&gt;E480),TRUE)),"VALID","INVALID_CONTROLLED_INPUT"))</f>
      </c>
      <c r="Y480" s="85" t="str">
        <f>IF(AND(A480="",C480=""),"",IF(X480&lt;&gt;"VALID","Invalid input",IF(P480="None","Not applicable",IF(R480="No","Failed",IF(R480="Yes","Passed","Not tested")))))</f>
      </c>
    </row>
    <row r="481">
      <c r="A481" s="93"/>
      <c r="B481" s="93"/>
      <c r="C481" s="93"/>
      <c r="D481" s="94"/>
      <c r="E481" s="94"/>
      <c r="F481" s="94"/>
      <c r="G481" s="93"/>
      <c r="H481" s="74" t="str">
        <f>IF(OR(A481="",C481=""),"",IF(X481&lt;&gt;"VALID","",IF(OR(N481="Unknown",N481="Not applicable",N481="Excluded with rationale",N481="Invalid"),"",IF(OR(F481=E481,D481&lt;E481,D481&gt;F481),"",IF(G481="Higher is better",(D481-E481)/(F481-E481)*100,IF(G481="Lower is better",(F481-D481)/(F481-E481)*100,""))))))</f>
      </c>
      <c r="I481" s="94"/>
      <c r="J481" s="74" t="str">
        <f>IF(OR(A481="",C481=""),"",IF(X481&lt;&gt;"VALID","",IF(OR(H481="",I481=""),"",H481*I481/100)))</f>
      </c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85" t="str">
        <f>IF(AND(A481="",C481=""),"",IF(AND(OR(G481="Higher is better",G481="Lower is better"),OR(K481="Observed",K481="Inferred",K481="Unresolved"),OR(N481="Complete",N481="Unknown",N481="Not applicable",N481="Excluded with rationale",N481="Invalid"),OR(P481="None",P481="Veto",P481="Floor",P481="Cap"),OR(R481="Yes",R481="No",R481="Not applicable"),OR(S481="None",S481="Open",S481="Resolved"),IF(N481="Complete",AND(ISNUMBER(D481),ISNUMBER(E481),ISNUMBER(F481),F481&gt;E481),TRUE)),"VALID","INVALID_CONTROLLED_INPUT"))</f>
      </c>
      <c r="Y481" s="85" t="str">
        <f>IF(AND(A481="",C481=""),"",IF(X481&lt;&gt;"VALID","Invalid input",IF(P481="None","Not applicable",IF(R481="No","Failed",IF(R481="Yes","Passed","Not tested")))))</f>
      </c>
    </row>
    <row r="482">
      <c r="A482" s="93"/>
      <c r="B482" s="93"/>
      <c r="C482" s="93"/>
      <c r="D482" s="94"/>
      <c r="E482" s="94"/>
      <c r="F482" s="94"/>
      <c r="G482" s="93"/>
      <c r="H482" s="74" t="str">
        <f>IF(OR(A482="",C482=""),"",IF(X482&lt;&gt;"VALID","",IF(OR(N482="Unknown",N482="Not applicable",N482="Excluded with rationale",N482="Invalid"),"",IF(OR(F482=E482,D482&lt;E482,D482&gt;F482),"",IF(G482="Higher is better",(D482-E482)/(F482-E482)*100,IF(G482="Lower is better",(F482-D482)/(F482-E482)*100,""))))))</f>
      </c>
      <c r="I482" s="94"/>
      <c r="J482" s="74" t="str">
        <f>IF(OR(A482="",C482=""),"",IF(X482&lt;&gt;"VALID","",IF(OR(H482="",I482=""),"",H482*I482/100)))</f>
      </c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85" t="str">
        <f>IF(AND(A482="",C482=""),"",IF(AND(OR(G482="Higher is better",G482="Lower is better"),OR(K482="Observed",K482="Inferred",K482="Unresolved"),OR(N482="Complete",N482="Unknown",N482="Not applicable",N482="Excluded with rationale",N482="Invalid"),OR(P482="None",P482="Veto",P482="Floor",P482="Cap"),OR(R482="Yes",R482="No",R482="Not applicable"),OR(S482="None",S482="Open",S482="Resolved"),IF(N482="Complete",AND(ISNUMBER(D482),ISNUMBER(E482),ISNUMBER(F482),F482&gt;E482),TRUE)),"VALID","INVALID_CONTROLLED_INPUT"))</f>
      </c>
      <c r="Y482" s="85" t="str">
        <f>IF(AND(A482="",C482=""),"",IF(X482&lt;&gt;"VALID","Invalid input",IF(P482="None","Not applicable",IF(R482="No","Failed",IF(R482="Yes","Passed","Not tested")))))</f>
      </c>
    </row>
    <row r="483">
      <c r="A483" s="93"/>
      <c r="B483" s="93"/>
      <c r="C483" s="93"/>
      <c r="D483" s="94"/>
      <c r="E483" s="94"/>
      <c r="F483" s="94"/>
      <c r="G483" s="93"/>
      <c r="H483" s="74" t="str">
        <f>IF(OR(A483="",C483=""),"",IF(X483&lt;&gt;"VALID","",IF(OR(N483="Unknown",N483="Not applicable",N483="Excluded with rationale",N483="Invalid"),"",IF(OR(F483=E483,D483&lt;E483,D483&gt;F483),"",IF(G483="Higher is better",(D483-E483)/(F483-E483)*100,IF(G483="Lower is better",(F483-D483)/(F483-E483)*100,""))))))</f>
      </c>
      <c r="I483" s="94"/>
      <c r="J483" s="74" t="str">
        <f>IF(OR(A483="",C483=""),"",IF(X483&lt;&gt;"VALID","",IF(OR(H483="",I483=""),"",H483*I483/100)))</f>
      </c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85" t="str">
        <f>IF(AND(A483="",C483=""),"",IF(AND(OR(G483="Higher is better",G483="Lower is better"),OR(K483="Observed",K483="Inferred",K483="Unresolved"),OR(N483="Complete",N483="Unknown",N483="Not applicable",N483="Excluded with rationale",N483="Invalid"),OR(P483="None",P483="Veto",P483="Floor",P483="Cap"),OR(R483="Yes",R483="No",R483="Not applicable"),OR(S483="None",S483="Open",S483="Resolved"),IF(N483="Complete",AND(ISNUMBER(D483),ISNUMBER(E483),ISNUMBER(F483),F483&gt;E483),TRUE)),"VALID","INVALID_CONTROLLED_INPUT"))</f>
      </c>
      <c r="Y483" s="85" t="str">
        <f>IF(AND(A483="",C483=""),"",IF(X483&lt;&gt;"VALID","Invalid input",IF(P483="None","Not applicable",IF(R483="No","Failed",IF(R483="Yes","Passed","Not tested")))))</f>
      </c>
    </row>
    <row r="484">
      <c r="A484" s="93"/>
      <c r="B484" s="93"/>
      <c r="C484" s="93"/>
      <c r="D484" s="94"/>
      <c r="E484" s="94"/>
      <c r="F484" s="94"/>
      <c r="G484" s="93"/>
      <c r="H484" s="74" t="str">
        <f>IF(OR(A484="",C484=""),"",IF(X484&lt;&gt;"VALID","",IF(OR(N484="Unknown",N484="Not applicable",N484="Excluded with rationale",N484="Invalid"),"",IF(OR(F484=E484,D484&lt;E484,D484&gt;F484),"",IF(G484="Higher is better",(D484-E484)/(F484-E484)*100,IF(G484="Lower is better",(F484-D484)/(F484-E484)*100,""))))))</f>
      </c>
      <c r="I484" s="94"/>
      <c r="J484" s="74" t="str">
        <f>IF(OR(A484="",C484=""),"",IF(X484&lt;&gt;"VALID","",IF(OR(H484="",I484=""),"",H484*I484/100)))</f>
      </c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  <c r="X484" s="85" t="str">
        <f>IF(AND(A484="",C484=""),"",IF(AND(OR(G484="Higher is better",G484="Lower is better"),OR(K484="Observed",K484="Inferred",K484="Unresolved"),OR(N484="Complete",N484="Unknown",N484="Not applicable",N484="Excluded with rationale",N484="Invalid"),OR(P484="None",P484="Veto",P484="Floor",P484="Cap"),OR(R484="Yes",R484="No",R484="Not applicable"),OR(S484="None",S484="Open",S484="Resolved"),IF(N484="Complete",AND(ISNUMBER(D484),ISNUMBER(E484),ISNUMBER(F484),F484&gt;E484),TRUE)),"VALID","INVALID_CONTROLLED_INPUT"))</f>
      </c>
      <c r="Y484" s="85" t="str">
        <f>IF(AND(A484="",C484=""),"",IF(X484&lt;&gt;"VALID","Invalid input",IF(P484="None","Not applicable",IF(R484="No","Failed",IF(R484="Yes","Passed","Not tested")))))</f>
      </c>
    </row>
    <row r="485">
      <c r="A485" s="93"/>
      <c r="B485" s="93"/>
      <c r="C485" s="93"/>
      <c r="D485" s="94"/>
      <c r="E485" s="94"/>
      <c r="F485" s="94"/>
      <c r="G485" s="93"/>
      <c r="H485" s="74" t="str">
        <f>IF(OR(A485="",C485=""),"",IF(X485&lt;&gt;"VALID","",IF(OR(N485="Unknown",N485="Not applicable",N485="Excluded with rationale",N485="Invalid"),"",IF(OR(F485=E485,D485&lt;E485,D485&gt;F485),"",IF(G485="Higher is better",(D485-E485)/(F485-E485)*100,IF(G485="Lower is better",(F485-D485)/(F485-E485)*100,""))))))</f>
      </c>
      <c r="I485" s="94"/>
      <c r="J485" s="74" t="str">
        <f>IF(OR(A485="",C485=""),"",IF(X485&lt;&gt;"VALID","",IF(OR(H485="",I485=""),"",H485*I485/100)))</f>
      </c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85" t="str">
        <f>IF(AND(A485="",C485=""),"",IF(AND(OR(G485="Higher is better",G485="Lower is better"),OR(K485="Observed",K485="Inferred",K485="Unresolved"),OR(N485="Complete",N485="Unknown",N485="Not applicable",N485="Excluded with rationale",N485="Invalid"),OR(P485="None",P485="Veto",P485="Floor",P485="Cap"),OR(R485="Yes",R485="No",R485="Not applicable"),OR(S485="None",S485="Open",S485="Resolved"),IF(N485="Complete",AND(ISNUMBER(D485),ISNUMBER(E485),ISNUMBER(F485),F485&gt;E485),TRUE)),"VALID","INVALID_CONTROLLED_INPUT"))</f>
      </c>
      <c r="Y485" s="85" t="str">
        <f>IF(AND(A485="",C485=""),"",IF(X485&lt;&gt;"VALID","Invalid input",IF(P485="None","Not applicable",IF(R485="No","Failed",IF(R485="Yes","Passed","Not tested")))))</f>
      </c>
    </row>
    <row r="486">
      <c r="A486" s="93"/>
      <c r="B486" s="93"/>
      <c r="C486" s="93"/>
      <c r="D486" s="94"/>
      <c r="E486" s="94"/>
      <c r="F486" s="94"/>
      <c r="G486" s="93"/>
      <c r="H486" s="74" t="str">
        <f>IF(OR(A486="",C486=""),"",IF(X486&lt;&gt;"VALID","",IF(OR(N486="Unknown",N486="Not applicable",N486="Excluded with rationale",N486="Invalid"),"",IF(OR(F486=E486,D486&lt;E486,D486&gt;F486),"",IF(G486="Higher is better",(D486-E486)/(F486-E486)*100,IF(G486="Lower is better",(F486-D486)/(F486-E486)*100,""))))))</f>
      </c>
      <c r="I486" s="94"/>
      <c r="J486" s="74" t="str">
        <f>IF(OR(A486="",C486=""),"",IF(X486&lt;&gt;"VALID","",IF(OR(H486="",I486=""),"",H486*I486/100)))</f>
      </c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85" t="str">
        <f>IF(AND(A486="",C486=""),"",IF(AND(OR(G486="Higher is better",G486="Lower is better"),OR(K486="Observed",K486="Inferred",K486="Unresolved"),OR(N486="Complete",N486="Unknown",N486="Not applicable",N486="Excluded with rationale",N486="Invalid"),OR(P486="None",P486="Veto",P486="Floor",P486="Cap"),OR(R486="Yes",R486="No",R486="Not applicable"),OR(S486="None",S486="Open",S486="Resolved"),IF(N486="Complete",AND(ISNUMBER(D486),ISNUMBER(E486),ISNUMBER(F486),F486&gt;E486),TRUE)),"VALID","INVALID_CONTROLLED_INPUT"))</f>
      </c>
      <c r="Y486" s="85" t="str">
        <f>IF(AND(A486="",C486=""),"",IF(X486&lt;&gt;"VALID","Invalid input",IF(P486="None","Not applicable",IF(R486="No","Failed",IF(R486="Yes","Passed","Not tested")))))</f>
      </c>
    </row>
    <row r="487">
      <c r="A487" s="93"/>
      <c r="B487" s="93"/>
      <c r="C487" s="93"/>
      <c r="D487" s="94"/>
      <c r="E487" s="94"/>
      <c r="F487" s="94"/>
      <c r="G487" s="93"/>
      <c r="H487" s="74" t="str">
        <f>IF(OR(A487="",C487=""),"",IF(X487&lt;&gt;"VALID","",IF(OR(N487="Unknown",N487="Not applicable",N487="Excluded with rationale",N487="Invalid"),"",IF(OR(F487=E487,D487&lt;E487,D487&gt;F487),"",IF(G487="Higher is better",(D487-E487)/(F487-E487)*100,IF(G487="Lower is better",(F487-D487)/(F487-E487)*100,""))))))</f>
      </c>
      <c r="I487" s="94"/>
      <c r="J487" s="74" t="str">
        <f>IF(OR(A487="",C487=""),"",IF(X487&lt;&gt;"VALID","",IF(OR(H487="",I487=""),"",H487*I487/100)))</f>
      </c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85" t="str">
        <f>IF(AND(A487="",C487=""),"",IF(AND(OR(G487="Higher is better",G487="Lower is better"),OR(K487="Observed",K487="Inferred",K487="Unresolved"),OR(N487="Complete",N487="Unknown",N487="Not applicable",N487="Excluded with rationale",N487="Invalid"),OR(P487="None",P487="Veto",P487="Floor",P487="Cap"),OR(R487="Yes",R487="No",R487="Not applicable"),OR(S487="None",S487="Open",S487="Resolved"),IF(N487="Complete",AND(ISNUMBER(D487),ISNUMBER(E487),ISNUMBER(F487),F487&gt;E487),TRUE)),"VALID","INVALID_CONTROLLED_INPUT"))</f>
      </c>
      <c r="Y487" s="85" t="str">
        <f>IF(AND(A487="",C487=""),"",IF(X487&lt;&gt;"VALID","Invalid input",IF(P487="None","Not applicable",IF(R487="No","Failed",IF(R487="Yes","Passed","Not tested")))))</f>
      </c>
    </row>
    <row r="488">
      <c r="A488" s="93"/>
      <c r="B488" s="93"/>
      <c r="C488" s="93"/>
      <c r="D488" s="94"/>
      <c r="E488" s="94"/>
      <c r="F488" s="94"/>
      <c r="G488" s="93"/>
      <c r="H488" s="74" t="str">
        <f>IF(OR(A488="",C488=""),"",IF(X488&lt;&gt;"VALID","",IF(OR(N488="Unknown",N488="Not applicable",N488="Excluded with rationale",N488="Invalid"),"",IF(OR(F488=E488,D488&lt;E488,D488&gt;F488),"",IF(G488="Higher is better",(D488-E488)/(F488-E488)*100,IF(G488="Lower is better",(F488-D488)/(F488-E488)*100,""))))))</f>
      </c>
      <c r="I488" s="94"/>
      <c r="J488" s="74" t="str">
        <f>IF(OR(A488="",C488=""),"",IF(X488&lt;&gt;"VALID","",IF(OR(H488="",I488=""),"",H488*I488/100)))</f>
      </c>
      <c r="K488" s="93"/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  <c r="X488" s="85" t="str">
        <f>IF(AND(A488="",C488=""),"",IF(AND(OR(G488="Higher is better",G488="Lower is better"),OR(K488="Observed",K488="Inferred",K488="Unresolved"),OR(N488="Complete",N488="Unknown",N488="Not applicable",N488="Excluded with rationale",N488="Invalid"),OR(P488="None",P488="Veto",P488="Floor",P488="Cap"),OR(R488="Yes",R488="No",R488="Not applicable"),OR(S488="None",S488="Open",S488="Resolved"),IF(N488="Complete",AND(ISNUMBER(D488),ISNUMBER(E488),ISNUMBER(F488),F488&gt;E488),TRUE)),"VALID","INVALID_CONTROLLED_INPUT"))</f>
      </c>
      <c r="Y488" s="85" t="str">
        <f>IF(AND(A488="",C488=""),"",IF(X488&lt;&gt;"VALID","Invalid input",IF(P488="None","Not applicable",IF(R488="No","Failed",IF(R488="Yes","Passed","Not tested")))))</f>
      </c>
    </row>
    <row r="489">
      <c r="A489" s="93"/>
      <c r="B489" s="93"/>
      <c r="C489" s="93"/>
      <c r="D489" s="94"/>
      <c r="E489" s="94"/>
      <c r="F489" s="94"/>
      <c r="G489" s="93"/>
      <c r="H489" s="74" t="str">
        <f>IF(OR(A489="",C489=""),"",IF(X489&lt;&gt;"VALID","",IF(OR(N489="Unknown",N489="Not applicable",N489="Excluded with rationale",N489="Invalid"),"",IF(OR(F489=E489,D489&lt;E489,D489&gt;F489),"",IF(G489="Higher is better",(D489-E489)/(F489-E489)*100,IF(G489="Lower is better",(F489-D489)/(F489-E489)*100,""))))))</f>
      </c>
      <c r="I489" s="94"/>
      <c r="J489" s="74" t="str">
        <f>IF(OR(A489="",C489=""),"",IF(X489&lt;&gt;"VALID","",IF(OR(H489="",I489=""),"",H489*I489/100)))</f>
      </c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85" t="str">
        <f>IF(AND(A489="",C489=""),"",IF(AND(OR(G489="Higher is better",G489="Lower is better"),OR(K489="Observed",K489="Inferred",K489="Unresolved"),OR(N489="Complete",N489="Unknown",N489="Not applicable",N489="Excluded with rationale",N489="Invalid"),OR(P489="None",P489="Veto",P489="Floor",P489="Cap"),OR(R489="Yes",R489="No",R489="Not applicable"),OR(S489="None",S489="Open",S489="Resolved"),IF(N489="Complete",AND(ISNUMBER(D489),ISNUMBER(E489),ISNUMBER(F489),F489&gt;E489),TRUE)),"VALID","INVALID_CONTROLLED_INPUT"))</f>
      </c>
      <c r="Y489" s="85" t="str">
        <f>IF(AND(A489="",C489=""),"",IF(X489&lt;&gt;"VALID","Invalid input",IF(P489="None","Not applicable",IF(R489="No","Failed",IF(R489="Yes","Passed","Not tested")))))</f>
      </c>
    </row>
    <row r="490">
      <c r="A490" s="93"/>
      <c r="B490" s="93"/>
      <c r="C490" s="93"/>
      <c r="D490" s="94"/>
      <c r="E490" s="94"/>
      <c r="F490" s="94"/>
      <c r="G490" s="93"/>
      <c r="H490" s="74" t="str">
        <f>IF(OR(A490="",C490=""),"",IF(X490&lt;&gt;"VALID","",IF(OR(N490="Unknown",N490="Not applicable",N490="Excluded with rationale",N490="Invalid"),"",IF(OR(F490=E490,D490&lt;E490,D490&gt;F490),"",IF(G490="Higher is better",(D490-E490)/(F490-E490)*100,IF(G490="Lower is better",(F490-D490)/(F490-E490)*100,""))))))</f>
      </c>
      <c r="I490" s="94"/>
      <c r="J490" s="74" t="str">
        <f>IF(OR(A490="",C490=""),"",IF(X490&lt;&gt;"VALID","",IF(OR(H490="",I490=""),"",H490*I490/100)))</f>
      </c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85" t="str">
        <f>IF(AND(A490="",C490=""),"",IF(AND(OR(G490="Higher is better",G490="Lower is better"),OR(K490="Observed",K490="Inferred",K490="Unresolved"),OR(N490="Complete",N490="Unknown",N490="Not applicable",N490="Excluded with rationale",N490="Invalid"),OR(P490="None",P490="Veto",P490="Floor",P490="Cap"),OR(R490="Yes",R490="No",R490="Not applicable"),OR(S490="None",S490="Open",S490="Resolved"),IF(N490="Complete",AND(ISNUMBER(D490),ISNUMBER(E490),ISNUMBER(F490),F490&gt;E490),TRUE)),"VALID","INVALID_CONTROLLED_INPUT"))</f>
      </c>
      <c r="Y490" s="85" t="str">
        <f>IF(AND(A490="",C490=""),"",IF(X490&lt;&gt;"VALID","Invalid input",IF(P490="None","Not applicable",IF(R490="No","Failed",IF(R490="Yes","Passed","Not tested")))))</f>
      </c>
    </row>
    <row r="491">
      <c r="A491" s="93"/>
      <c r="B491" s="93"/>
      <c r="C491" s="93"/>
      <c r="D491" s="94"/>
      <c r="E491" s="94"/>
      <c r="F491" s="94"/>
      <c r="G491" s="93"/>
      <c r="H491" s="74" t="str">
        <f>IF(OR(A491="",C491=""),"",IF(X491&lt;&gt;"VALID","",IF(OR(N491="Unknown",N491="Not applicable",N491="Excluded with rationale",N491="Invalid"),"",IF(OR(F491=E491,D491&lt;E491,D491&gt;F491),"",IF(G491="Higher is better",(D491-E491)/(F491-E491)*100,IF(G491="Lower is better",(F491-D491)/(F491-E491)*100,""))))))</f>
      </c>
      <c r="I491" s="94"/>
      <c r="J491" s="74" t="str">
        <f>IF(OR(A491="",C491=""),"",IF(X491&lt;&gt;"VALID","",IF(OR(H491="",I491=""),"",H491*I491/100)))</f>
      </c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85" t="str">
        <f>IF(AND(A491="",C491=""),"",IF(AND(OR(G491="Higher is better",G491="Lower is better"),OR(K491="Observed",K491="Inferred",K491="Unresolved"),OR(N491="Complete",N491="Unknown",N491="Not applicable",N491="Excluded with rationale",N491="Invalid"),OR(P491="None",P491="Veto",P491="Floor",P491="Cap"),OR(R491="Yes",R491="No",R491="Not applicable"),OR(S491="None",S491="Open",S491="Resolved"),IF(N491="Complete",AND(ISNUMBER(D491),ISNUMBER(E491),ISNUMBER(F491),F491&gt;E491),TRUE)),"VALID","INVALID_CONTROLLED_INPUT"))</f>
      </c>
      <c r="Y491" s="85" t="str">
        <f>IF(AND(A491="",C491=""),"",IF(X491&lt;&gt;"VALID","Invalid input",IF(P491="None","Not applicable",IF(R491="No","Failed",IF(R491="Yes","Passed","Not tested")))))</f>
      </c>
    </row>
    <row r="492">
      <c r="A492" s="93"/>
      <c r="B492" s="93"/>
      <c r="C492" s="93"/>
      <c r="D492" s="94"/>
      <c r="E492" s="94"/>
      <c r="F492" s="94"/>
      <c r="G492" s="93"/>
      <c r="H492" s="74" t="str">
        <f>IF(OR(A492="",C492=""),"",IF(X492&lt;&gt;"VALID","",IF(OR(N492="Unknown",N492="Not applicable",N492="Excluded with rationale",N492="Invalid"),"",IF(OR(F492=E492,D492&lt;E492,D492&gt;F492),"",IF(G492="Higher is better",(D492-E492)/(F492-E492)*100,IF(G492="Lower is better",(F492-D492)/(F492-E492)*100,""))))))</f>
      </c>
      <c r="I492" s="94"/>
      <c r="J492" s="74" t="str">
        <f>IF(OR(A492="",C492=""),"",IF(X492&lt;&gt;"VALID","",IF(OR(H492="",I492=""),"",H492*I492/100)))</f>
      </c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  <c r="X492" s="85" t="str">
        <f>IF(AND(A492="",C492=""),"",IF(AND(OR(G492="Higher is better",G492="Lower is better"),OR(K492="Observed",K492="Inferred",K492="Unresolved"),OR(N492="Complete",N492="Unknown",N492="Not applicable",N492="Excluded with rationale",N492="Invalid"),OR(P492="None",P492="Veto",P492="Floor",P492="Cap"),OR(R492="Yes",R492="No",R492="Not applicable"),OR(S492="None",S492="Open",S492="Resolved"),IF(N492="Complete",AND(ISNUMBER(D492),ISNUMBER(E492),ISNUMBER(F492),F492&gt;E492),TRUE)),"VALID","INVALID_CONTROLLED_INPUT"))</f>
      </c>
      <c r="Y492" s="85" t="str">
        <f>IF(AND(A492="",C492=""),"",IF(X492&lt;&gt;"VALID","Invalid input",IF(P492="None","Not applicable",IF(R492="No","Failed",IF(R492="Yes","Passed","Not tested")))))</f>
      </c>
    </row>
    <row r="493">
      <c r="A493" s="93"/>
      <c r="B493" s="93"/>
      <c r="C493" s="93"/>
      <c r="D493" s="94"/>
      <c r="E493" s="94"/>
      <c r="F493" s="94"/>
      <c r="G493" s="93"/>
      <c r="H493" s="74" t="str">
        <f>IF(OR(A493="",C493=""),"",IF(X493&lt;&gt;"VALID","",IF(OR(N493="Unknown",N493="Not applicable",N493="Excluded with rationale",N493="Invalid"),"",IF(OR(F493=E493,D493&lt;E493,D493&gt;F493),"",IF(G493="Higher is better",(D493-E493)/(F493-E493)*100,IF(G493="Lower is better",(F493-D493)/(F493-E493)*100,""))))))</f>
      </c>
      <c r="I493" s="94"/>
      <c r="J493" s="74" t="str">
        <f>IF(OR(A493="",C493=""),"",IF(X493&lt;&gt;"VALID","",IF(OR(H493="",I493=""),"",H493*I493/100)))</f>
      </c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85" t="str">
        <f>IF(AND(A493="",C493=""),"",IF(AND(OR(G493="Higher is better",G493="Lower is better"),OR(K493="Observed",K493="Inferred",K493="Unresolved"),OR(N493="Complete",N493="Unknown",N493="Not applicable",N493="Excluded with rationale",N493="Invalid"),OR(P493="None",P493="Veto",P493="Floor",P493="Cap"),OR(R493="Yes",R493="No",R493="Not applicable"),OR(S493="None",S493="Open",S493="Resolved"),IF(N493="Complete",AND(ISNUMBER(D493),ISNUMBER(E493),ISNUMBER(F493),F493&gt;E493),TRUE)),"VALID","INVALID_CONTROLLED_INPUT"))</f>
      </c>
      <c r="Y493" s="85" t="str">
        <f>IF(AND(A493="",C493=""),"",IF(X493&lt;&gt;"VALID","Invalid input",IF(P493="None","Not applicable",IF(R493="No","Failed",IF(R493="Yes","Passed","Not tested")))))</f>
      </c>
    </row>
    <row r="494">
      <c r="A494" s="93"/>
      <c r="B494" s="93"/>
      <c r="C494" s="93"/>
      <c r="D494" s="94"/>
      <c r="E494" s="94"/>
      <c r="F494" s="94"/>
      <c r="G494" s="93"/>
      <c r="H494" s="74" t="str">
        <f>IF(OR(A494="",C494=""),"",IF(X494&lt;&gt;"VALID","",IF(OR(N494="Unknown",N494="Not applicable",N494="Excluded with rationale",N494="Invalid"),"",IF(OR(F494=E494,D494&lt;E494,D494&gt;F494),"",IF(G494="Higher is better",(D494-E494)/(F494-E494)*100,IF(G494="Lower is better",(F494-D494)/(F494-E494)*100,""))))))</f>
      </c>
      <c r="I494" s="94"/>
      <c r="J494" s="74" t="str">
        <f>IF(OR(A494="",C494=""),"",IF(X494&lt;&gt;"VALID","",IF(OR(H494="",I494=""),"",H494*I494/100)))</f>
      </c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  <c r="X494" s="85" t="str">
        <f>IF(AND(A494="",C494=""),"",IF(AND(OR(G494="Higher is better",G494="Lower is better"),OR(K494="Observed",K494="Inferred",K494="Unresolved"),OR(N494="Complete",N494="Unknown",N494="Not applicable",N494="Excluded with rationale",N494="Invalid"),OR(P494="None",P494="Veto",P494="Floor",P494="Cap"),OR(R494="Yes",R494="No",R494="Not applicable"),OR(S494="None",S494="Open",S494="Resolved"),IF(N494="Complete",AND(ISNUMBER(D494),ISNUMBER(E494),ISNUMBER(F494),F494&gt;E494),TRUE)),"VALID","INVALID_CONTROLLED_INPUT"))</f>
      </c>
      <c r="Y494" s="85" t="str">
        <f>IF(AND(A494="",C494=""),"",IF(X494&lt;&gt;"VALID","Invalid input",IF(P494="None","Not applicable",IF(R494="No","Failed",IF(R494="Yes","Passed","Not tested")))))</f>
      </c>
    </row>
    <row r="495">
      <c r="A495" s="93"/>
      <c r="B495" s="93"/>
      <c r="C495" s="93"/>
      <c r="D495" s="94"/>
      <c r="E495" s="94"/>
      <c r="F495" s="94"/>
      <c r="G495" s="93"/>
      <c r="H495" s="74" t="str">
        <f>IF(OR(A495="",C495=""),"",IF(X495&lt;&gt;"VALID","",IF(OR(N495="Unknown",N495="Not applicable",N495="Excluded with rationale",N495="Invalid"),"",IF(OR(F495=E495,D495&lt;E495,D495&gt;F495),"",IF(G495="Higher is better",(D495-E495)/(F495-E495)*100,IF(G495="Lower is better",(F495-D495)/(F495-E495)*100,""))))))</f>
      </c>
      <c r="I495" s="94"/>
      <c r="J495" s="74" t="str">
        <f>IF(OR(A495="",C495=""),"",IF(X495&lt;&gt;"VALID","",IF(OR(H495="",I495=""),"",H495*I495/100)))</f>
      </c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85" t="str">
        <f>IF(AND(A495="",C495=""),"",IF(AND(OR(G495="Higher is better",G495="Lower is better"),OR(K495="Observed",K495="Inferred",K495="Unresolved"),OR(N495="Complete",N495="Unknown",N495="Not applicable",N495="Excluded with rationale",N495="Invalid"),OR(P495="None",P495="Veto",P495="Floor",P495="Cap"),OR(R495="Yes",R495="No",R495="Not applicable"),OR(S495="None",S495="Open",S495="Resolved"),IF(N495="Complete",AND(ISNUMBER(D495),ISNUMBER(E495),ISNUMBER(F495),F495&gt;E495),TRUE)),"VALID","INVALID_CONTROLLED_INPUT"))</f>
      </c>
      <c r="Y495" s="85" t="str">
        <f>IF(AND(A495="",C495=""),"",IF(X495&lt;&gt;"VALID","Invalid input",IF(P495="None","Not applicable",IF(R495="No","Failed",IF(R495="Yes","Passed","Not tested")))))</f>
      </c>
    </row>
    <row r="496">
      <c r="A496" s="93"/>
      <c r="B496" s="93"/>
      <c r="C496" s="93"/>
      <c r="D496" s="94"/>
      <c r="E496" s="94"/>
      <c r="F496" s="94"/>
      <c r="G496" s="93"/>
      <c r="H496" s="74" t="str">
        <f>IF(OR(A496="",C496=""),"",IF(X496&lt;&gt;"VALID","",IF(OR(N496="Unknown",N496="Not applicable",N496="Excluded with rationale",N496="Invalid"),"",IF(OR(F496=E496,D496&lt;E496,D496&gt;F496),"",IF(G496="Higher is better",(D496-E496)/(F496-E496)*100,IF(G496="Lower is better",(F496-D496)/(F496-E496)*100,""))))))</f>
      </c>
      <c r="I496" s="94"/>
      <c r="J496" s="74" t="str">
        <f>IF(OR(A496="",C496=""),"",IF(X496&lt;&gt;"VALID","",IF(OR(H496="",I496=""),"",H496*I496/100)))</f>
      </c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  <c r="X496" s="85" t="str">
        <f>IF(AND(A496="",C496=""),"",IF(AND(OR(G496="Higher is better",G496="Lower is better"),OR(K496="Observed",K496="Inferred",K496="Unresolved"),OR(N496="Complete",N496="Unknown",N496="Not applicable",N496="Excluded with rationale",N496="Invalid"),OR(P496="None",P496="Veto",P496="Floor",P496="Cap"),OR(R496="Yes",R496="No",R496="Not applicable"),OR(S496="None",S496="Open",S496="Resolved"),IF(N496="Complete",AND(ISNUMBER(D496),ISNUMBER(E496),ISNUMBER(F496),F496&gt;E496),TRUE)),"VALID","INVALID_CONTROLLED_INPUT"))</f>
      </c>
      <c r="Y496" s="85" t="str">
        <f>IF(AND(A496="",C496=""),"",IF(X496&lt;&gt;"VALID","Invalid input",IF(P496="None","Not applicable",IF(R496="No","Failed",IF(R496="Yes","Passed","Not tested")))))</f>
      </c>
    </row>
    <row r="497">
      <c r="A497" s="93"/>
      <c r="B497" s="93"/>
      <c r="C497" s="93"/>
      <c r="D497" s="94"/>
      <c r="E497" s="94"/>
      <c r="F497" s="94"/>
      <c r="G497" s="93"/>
      <c r="H497" s="74" t="str">
        <f>IF(OR(A497="",C497=""),"",IF(X497&lt;&gt;"VALID","",IF(OR(N497="Unknown",N497="Not applicable",N497="Excluded with rationale",N497="Invalid"),"",IF(OR(F497=E497,D497&lt;E497,D497&gt;F497),"",IF(G497="Higher is better",(D497-E497)/(F497-E497)*100,IF(G497="Lower is better",(F497-D497)/(F497-E497)*100,""))))))</f>
      </c>
      <c r="I497" s="94"/>
      <c r="J497" s="74" t="str">
        <f>IF(OR(A497="",C497=""),"",IF(X497&lt;&gt;"VALID","",IF(OR(H497="",I497=""),"",H497*I497/100)))</f>
      </c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85" t="str">
        <f>IF(AND(A497="",C497=""),"",IF(AND(OR(G497="Higher is better",G497="Lower is better"),OR(K497="Observed",K497="Inferred",K497="Unresolved"),OR(N497="Complete",N497="Unknown",N497="Not applicable",N497="Excluded with rationale",N497="Invalid"),OR(P497="None",P497="Veto",P497="Floor",P497="Cap"),OR(R497="Yes",R497="No",R497="Not applicable"),OR(S497="None",S497="Open",S497="Resolved"),IF(N497="Complete",AND(ISNUMBER(D497),ISNUMBER(E497),ISNUMBER(F497),F497&gt;E497),TRUE)),"VALID","INVALID_CONTROLLED_INPUT"))</f>
      </c>
      <c r="Y497" s="85" t="str">
        <f>IF(AND(A497="",C497=""),"",IF(X497&lt;&gt;"VALID","Invalid input",IF(P497="None","Not applicable",IF(R497="No","Failed",IF(R497="Yes","Passed","Not tested")))))</f>
      </c>
    </row>
    <row r="498">
      <c r="A498" s="93"/>
      <c r="B498" s="93"/>
      <c r="C498" s="93"/>
      <c r="D498" s="94"/>
      <c r="E498" s="94"/>
      <c r="F498" s="94"/>
      <c r="G498" s="93"/>
      <c r="H498" s="74" t="str">
        <f>IF(OR(A498="",C498=""),"",IF(X498&lt;&gt;"VALID","",IF(OR(N498="Unknown",N498="Not applicable",N498="Excluded with rationale",N498="Invalid"),"",IF(OR(F498=E498,D498&lt;E498,D498&gt;F498),"",IF(G498="Higher is better",(D498-E498)/(F498-E498)*100,IF(G498="Lower is better",(F498-D498)/(F498-E498)*100,""))))))</f>
      </c>
      <c r="I498" s="94"/>
      <c r="J498" s="74" t="str">
        <f>IF(OR(A498="",C498=""),"",IF(X498&lt;&gt;"VALID","",IF(OR(H498="",I498=""),"",H498*I498/100)))</f>
      </c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  <c r="X498" s="85" t="str">
        <f>IF(AND(A498="",C498=""),"",IF(AND(OR(G498="Higher is better",G498="Lower is better"),OR(K498="Observed",K498="Inferred",K498="Unresolved"),OR(N498="Complete",N498="Unknown",N498="Not applicable",N498="Excluded with rationale",N498="Invalid"),OR(P498="None",P498="Veto",P498="Floor",P498="Cap"),OR(R498="Yes",R498="No",R498="Not applicable"),OR(S498="None",S498="Open",S498="Resolved"),IF(N498="Complete",AND(ISNUMBER(D498),ISNUMBER(E498),ISNUMBER(F498),F498&gt;E498),TRUE)),"VALID","INVALID_CONTROLLED_INPUT"))</f>
      </c>
      <c r="Y498" s="85" t="str">
        <f>IF(AND(A498="",C498=""),"",IF(X498&lt;&gt;"VALID","Invalid input",IF(P498="None","Not applicable",IF(R498="No","Failed",IF(R498="Yes","Passed","Not tested")))))</f>
      </c>
    </row>
    <row r="499">
      <c r="A499" s="93"/>
      <c r="B499" s="93"/>
      <c r="C499" s="93"/>
      <c r="D499" s="94"/>
      <c r="E499" s="94"/>
      <c r="F499" s="94"/>
      <c r="G499" s="93"/>
      <c r="H499" s="74" t="str">
        <f>IF(OR(A499="",C499=""),"",IF(X499&lt;&gt;"VALID","",IF(OR(N499="Unknown",N499="Not applicable",N499="Excluded with rationale",N499="Invalid"),"",IF(OR(F499=E499,D499&lt;E499,D499&gt;F499),"",IF(G499="Higher is better",(D499-E499)/(F499-E499)*100,IF(G499="Lower is better",(F499-D499)/(F499-E499)*100,""))))))</f>
      </c>
      <c r="I499" s="94"/>
      <c r="J499" s="74" t="str">
        <f>IF(OR(A499="",C499=""),"",IF(X499&lt;&gt;"VALID","",IF(OR(H499="",I499=""),"",H499*I499/100)))</f>
      </c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85" t="str">
        <f>IF(AND(A499="",C499=""),"",IF(AND(OR(G499="Higher is better",G499="Lower is better"),OR(K499="Observed",K499="Inferred",K499="Unresolved"),OR(N499="Complete",N499="Unknown",N499="Not applicable",N499="Excluded with rationale",N499="Invalid"),OR(P499="None",P499="Veto",P499="Floor",P499="Cap"),OR(R499="Yes",R499="No",R499="Not applicable"),OR(S499="None",S499="Open",S499="Resolved"),IF(N499="Complete",AND(ISNUMBER(D499),ISNUMBER(E499),ISNUMBER(F499),F499&gt;E499),TRUE)),"VALID","INVALID_CONTROLLED_INPUT"))</f>
      </c>
      <c r="Y499" s="85" t="str">
        <f>IF(AND(A499="",C499=""),"",IF(X499&lt;&gt;"VALID","Invalid input",IF(P499="None","Not applicable",IF(R499="No","Failed",IF(R499="Yes","Passed","Not tested")))))</f>
      </c>
    </row>
    <row r="500">
      <c r="A500" s="93"/>
      <c r="B500" s="93"/>
      <c r="C500" s="93"/>
      <c r="D500" s="94"/>
      <c r="E500" s="94"/>
      <c r="F500" s="94"/>
      <c r="G500" s="93"/>
      <c r="H500" s="74" t="str">
        <f>IF(OR(A500="",C500=""),"",IF(X500&lt;&gt;"VALID","",IF(OR(N500="Unknown",N500="Not applicable",N500="Excluded with rationale",N500="Invalid"),"",IF(OR(F500=E500,D500&lt;E500,D500&gt;F500),"",IF(G500="Higher is better",(D500-E500)/(F500-E500)*100,IF(G500="Lower is better",(F500-D500)/(F500-E500)*100,""))))))</f>
      </c>
      <c r="I500" s="94"/>
      <c r="J500" s="74" t="str">
        <f>IF(OR(A500="",C500=""),"",IF(X500&lt;&gt;"VALID","",IF(OR(H500="",I500=""),"",H500*I500/100)))</f>
      </c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  <c r="X500" s="85" t="str">
        <f>IF(AND(A500="",C500=""),"",IF(AND(OR(G500="Higher is better",G500="Lower is better"),OR(K500="Observed",K500="Inferred",K500="Unresolved"),OR(N500="Complete",N500="Unknown",N500="Not applicable",N500="Excluded with rationale",N500="Invalid"),OR(P500="None",P500="Veto",P500="Floor",P500="Cap"),OR(R500="Yes",R500="No",R500="Not applicable"),OR(S500="None",S500="Open",S500="Resolved"),IF(N500="Complete",AND(ISNUMBER(D500),ISNUMBER(E500),ISNUMBER(F500),F500&gt;E500),TRUE)),"VALID","INVALID_CONTROLLED_INPUT"))</f>
      </c>
      <c r="Y500" s="85" t="str">
        <f>IF(AND(A500="",C500=""),"",IF(X500&lt;&gt;"VALID","Invalid input",IF(P500="None","Not applicable",IF(R500="No","Failed",IF(R500="Yes","Passed","Not tested")))))</f>
      </c>
    </row>
    <row r="501">
      <c r="A501" s="93"/>
      <c r="B501" s="93"/>
      <c r="C501" s="93"/>
      <c r="D501" s="94"/>
      <c r="E501" s="94"/>
      <c r="F501" s="94"/>
      <c r="G501" s="93"/>
      <c r="H501" s="74" t="str">
        <f>IF(OR(A501="",C501=""),"",IF(X501&lt;&gt;"VALID","",IF(OR(N501="Unknown",N501="Not applicable",N501="Excluded with rationale",N501="Invalid"),"",IF(OR(F501=E501,D501&lt;E501,D501&gt;F501),"",IF(G501="Higher is better",(D501-E501)/(F501-E501)*100,IF(G501="Lower is better",(F501-D501)/(F501-E501)*100,""))))))</f>
      </c>
      <c r="I501" s="94"/>
      <c r="J501" s="74" t="str">
        <f>IF(OR(A501="",C501=""),"",IF(X501&lt;&gt;"VALID","",IF(OR(H501="",I501=""),"",H501*I501/100)))</f>
      </c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85" t="str">
        <f>IF(AND(A501="",C501=""),"",IF(AND(OR(G501="Higher is better",G501="Lower is better"),OR(K501="Observed",K501="Inferred",K501="Unresolved"),OR(N501="Complete",N501="Unknown",N501="Not applicable",N501="Excluded with rationale",N501="Invalid"),OR(P501="None",P501="Veto",P501="Floor",P501="Cap"),OR(R501="Yes",R501="No",R501="Not applicable"),OR(S501="None",S501="Open",S501="Resolved"),IF(N501="Complete",AND(ISNUMBER(D501),ISNUMBER(E501),ISNUMBER(F501),F501&gt;E501),TRUE)),"VALID","INVALID_CONTROLLED_INPUT"))</f>
      </c>
      <c r="Y501" s="85" t="str">
        <f>IF(AND(A501="",C501=""),"",IF(X501&lt;&gt;"VALID","Invalid input",IF(P501="None","Not applicable",IF(R501="No","Failed",IF(R501="Yes","Passed","Not tested")))))</f>
      </c>
    </row>
    <row r="502">
      <c r="A502" s="93"/>
      <c r="B502" s="93"/>
      <c r="C502" s="93"/>
      <c r="D502" s="94"/>
      <c r="E502" s="94"/>
      <c r="F502" s="94"/>
      <c r="G502" s="93"/>
      <c r="H502" s="74" t="str">
        <f>IF(OR(A502="",C502=""),"",IF(X502&lt;&gt;"VALID","",IF(OR(N502="Unknown",N502="Not applicable",N502="Excluded with rationale",N502="Invalid"),"",IF(OR(F502=E502,D502&lt;E502,D502&gt;F502),"",IF(G502="Higher is better",(D502-E502)/(F502-E502)*100,IF(G502="Lower is better",(F502-D502)/(F502-E502)*100,""))))))</f>
      </c>
      <c r="I502" s="94"/>
      <c r="J502" s="74" t="str">
        <f>IF(OR(A502="",C502=""),"",IF(X502&lt;&gt;"VALID","",IF(OR(H502="",I502=""),"",H502*I502/100)))</f>
      </c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85" t="str">
        <f>IF(AND(A502="",C502=""),"",IF(AND(OR(G502="Higher is better",G502="Lower is better"),OR(K502="Observed",K502="Inferred",K502="Unresolved"),OR(N502="Complete",N502="Unknown",N502="Not applicable",N502="Excluded with rationale",N502="Invalid"),OR(P502="None",P502="Veto",P502="Floor",P502="Cap"),OR(R502="Yes",R502="No",R502="Not applicable"),OR(S502="None",S502="Open",S502="Resolved"),IF(N502="Complete",AND(ISNUMBER(D502),ISNUMBER(E502),ISNUMBER(F502),F502&gt;E502),TRUE)),"VALID","INVALID_CONTROLLED_INPUT"))</f>
      </c>
      <c r="Y502" s="85" t="str">
        <f>IF(AND(A502="",C502=""),"",IF(X502&lt;&gt;"VALID","Invalid input",IF(P502="None","Not applicable",IF(R502="No","Failed",IF(R502="Yes","Passed","Not tested")))))</f>
      </c>
    </row>
    <row r="503">
      <c r="A503" s="93"/>
      <c r="B503" s="93"/>
      <c r="C503" s="93"/>
      <c r="D503" s="94"/>
      <c r="E503" s="94"/>
      <c r="F503" s="94"/>
      <c r="G503" s="93"/>
      <c r="H503" s="74" t="str">
        <f>IF(OR(A503="",C503=""),"",IF(X503&lt;&gt;"VALID","",IF(OR(N503="Unknown",N503="Not applicable",N503="Excluded with rationale",N503="Invalid"),"",IF(OR(F503=E503,D503&lt;E503,D503&gt;F503),"",IF(G503="Higher is better",(D503-E503)/(F503-E503)*100,IF(G503="Lower is better",(F503-D503)/(F503-E503)*100,""))))))</f>
      </c>
      <c r="I503" s="94"/>
      <c r="J503" s="74" t="str">
        <f>IF(OR(A503="",C503=""),"",IF(X503&lt;&gt;"VALID","",IF(OR(H503="",I503=""),"",H503*I503/100)))</f>
      </c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85" t="str">
        <f>IF(AND(A503="",C503=""),"",IF(AND(OR(G503="Higher is better",G503="Lower is better"),OR(K503="Observed",K503="Inferred",K503="Unresolved"),OR(N503="Complete",N503="Unknown",N503="Not applicable",N503="Excluded with rationale",N503="Invalid"),OR(P503="None",P503="Veto",P503="Floor",P503="Cap"),OR(R503="Yes",R503="No",R503="Not applicable"),OR(S503="None",S503="Open",S503="Resolved"),IF(N503="Complete",AND(ISNUMBER(D503),ISNUMBER(E503),ISNUMBER(F503),F503&gt;E503),TRUE)),"VALID","INVALID_CONTROLLED_INPUT"))</f>
      </c>
      <c r="Y503" s="85" t="str">
        <f>IF(AND(A503="",C503=""),"",IF(X503&lt;&gt;"VALID","Invalid input",IF(P503="None","Not applicable",IF(R503="No","Failed",IF(R503="Yes","Passed","Not tested")))))</f>
      </c>
    </row>
    <row r="504">
      <c r="A504" s="93"/>
      <c r="B504" s="93"/>
      <c r="C504" s="93"/>
      <c r="D504" s="94"/>
      <c r="E504" s="94"/>
      <c r="F504" s="94"/>
      <c r="G504" s="93"/>
      <c r="H504" s="74" t="str">
        <f>IF(OR(A504="",C504=""),"",IF(X504&lt;&gt;"VALID","",IF(OR(N504="Unknown",N504="Not applicable",N504="Excluded with rationale",N504="Invalid"),"",IF(OR(F504=E504,D504&lt;E504,D504&gt;F504),"",IF(G504="Higher is better",(D504-E504)/(F504-E504)*100,IF(G504="Lower is better",(F504-D504)/(F504-E504)*100,""))))))</f>
      </c>
      <c r="I504" s="94"/>
      <c r="J504" s="74" t="str">
        <f>IF(OR(A504="",C504=""),"",IF(X504&lt;&gt;"VALID","",IF(OR(H504="",I504=""),"",H504*I504/100)))</f>
      </c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85" t="str">
        <f>IF(AND(A504="",C504=""),"",IF(AND(OR(G504="Higher is better",G504="Lower is better"),OR(K504="Observed",K504="Inferred",K504="Unresolved"),OR(N504="Complete",N504="Unknown",N504="Not applicable",N504="Excluded with rationale",N504="Invalid"),OR(P504="None",P504="Veto",P504="Floor",P504="Cap"),OR(R504="Yes",R504="No",R504="Not applicable"),OR(S504="None",S504="Open",S504="Resolved"),IF(N504="Complete",AND(ISNUMBER(D504),ISNUMBER(E504),ISNUMBER(F504),F504&gt;E504),TRUE)),"VALID","INVALID_CONTROLLED_INPUT"))</f>
      </c>
      <c r="Y504" s="85" t="str">
        <f>IF(AND(A504="",C504=""),"",IF(X504&lt;&gt;"VALID","Invalid input",IF(P504="None","Not applicable",IF(R504="No","Failed",IF(R504="Yes","Passed","Not tested")))))</f>
      </c>
    </row>
  </sheetData>
  <sheetProtection sheet="1" objects="1" scenarios="1" formatCells="1" formatColumns="1" formatRows="1" insertColumns="1" insertRows="1" insertHyperlinks="1" deleteColumns="1" deleteRows="1" selectLockedCells="1" selectUnlockedCells="0" sort="0" autoFilter="0" pivotTables="1"/>
  <mergeCells>
    <mergeCell ref="A1:Y1"/>
  </mergeCells>
  <dataValidations count="6">
    <dataValidation type="list" errorStyle="stop" allowBlank="1" showDropDown="0" showErrorMessage="1" errorTitle="Unsupported controlled value" error="Choose a value from the approved list. Unsupported pasted values fail closed." sqref="G4:G504">
      <formula1>_A27_EvidenceState</formula1>
    </dataValidation>
    <dataValidation type="list" errorStyle="stop" allowBlank="1" showDropDown="0" showErrorMessage="1" errorTitle="Unsupported controlled value" error="Choose a value from the approved list. Unsupported pasted values fail closed." sqref="K4:K504">
      <formula1>_A27_Direction</formula1>
    </dataValidation>
    <dataValidation type="list" errorStyle="stop" allowBlank="1" showDropDown="0" showErrorMessage="1" errorTitle="Unsupported controlled value" error="Choose a value from the approved list. Unsupported pasted values fail closed." sqref="N4:N504">
      <formula1>_A27_MissingTreatment</formula1>
    </dataValidation>
    <dataValidation type="list" errorStyle="stop" allowBlank="1" showDropDown="0" showErrorMessage="1" errorTitle="Unsupported controlled value" error="Choose a value from the approved list. Unsupported pasted values fail closed." sqref="P4:P504">
      <formula1>_A27_GateType</formula1>
    </dataValidation>
    <dataValidation type="list" errorStyle="stop" allowBlank="1" showDropDown="0" showErrorMessage="1" errorTitle="Unsupported controlled value" error="Choose a value from the approved list. Unsupported pasted values fail closed." sqref="R4:R504">
      <formula1>_A27_YesNoNA</formula1>
    </dataValidation>
    <dataValidation type="list" errorStyle="stop" allowBlank="1" showDropDown="0" showErrorMessage="1" errorTitle="Unsupported controlled value" error="Choose a value from the approved list. Unsupported pasted values fail closed." sqref="S4:S504">
      <formula1>_A27_ContradictionStatus</formula1>
    </dataValidation>
  </dataValidations>
  <pageMargins left="0.7" right="0.7" top="0.75" bottom="0.75" header="0.3" footer="0.3"/>
  <tableParts count="1">
    <tablePart r:id="R9e60bc7b1ddc49ce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2" width="16" hidden="0" customWidth="1"/>
    <col min="3" max="3" width="28" hidden="0" customWidth="1"/>
    <col min="4" max="5" width="22" hidden="0" customWidth="1"/>
    <col min="6" max="6" width="18" hidden="0" customWidth="1"/>
    <col min="7" max="7" width="34" hidden="0" customWidth="1"/>
    <col min="8" max="8" width="16" hidden="0" customWidth="1"/>
    <col min="9" max="9" width="30" hidden="0" customWidth="1"/>
    <col min="10" max="11" width="20" hidden="0" customWidth="1"/>
    <col min="12" max="12" width="34" hidden="0" customWidth="1"/>
  </cols>
  <sheetData>
    <row r="1">
      <c r="A1" s="5" t="str">
        <v>Sensitivity Scenarios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>
      <c r="A3" s="78" t="str">
        <v>Model ID</v>
      </c>
      <c r="B3" s="78" t="str">
        <v>Scenario ID</v>
      </c>
      <c r="C3" s="78" t="str">
        <v>Scenario</v>
      </c>
      <c r="D3" s="78" t="str">
        <v>Baseline Winner</v>
      </c>
      <c r="E3" s="78" t="str">
        <v>Scenario Winner</v>
      </c>
      <c r="F3" s="78" t="str">
        <v>Ranking Changed</v>
      </c>
      <c r="G3" s="78" t="str">
        <v>Weight / Input Change</v>
      </c>
      <c r="H3" s="78" t="str">
        <v>Score Difference</v>
      </c>
      <c r="I3" s="78" t="str">
        <v>Decisive Assumption</v>
      </c>
      <c r="J3" s="78" t="str">
        <v>Owner</v>
      </c>
      <c r="K3" s="78" t="str">
        <v>Reviewer</v>
      </c>
      <c r="L3" s="78" t="str">
        <v>Notes</v>
      </c>
    </row>
    <row r="4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>
      <c r="A5" s="93"/>
      <c r="B5" s="93"/>
      <c r="C5" s="93"/>
      <c r="D5" s="93"/>
      <c r="E5" s="93"/>
      <c r="F5" s="93"/>
      <c r="G5" s="93"/>
      <c r="H5" s="94"/>
      <c r="I5" s="93"/>
      <c r="J5" s="93"/>
      <c r="K5" s="93"/>
      <c r="L5" s="93"/>
    </row>
    <row r="6">
      <c r="A6" s="93"/>
      <c r="B6" s="93"/>
      <c r="C6" s="93"/>
      <c r="D6" s="93"/>
      <c r="E6" s="93"/>
      <c r="F6" s="93"/>
      <c r="G6" s="93"/>
      <c r="H6" s="94"/>
      <c r="I6" s="93"/>
      <c r="J6" s="93"/>
      <c r="K6" s="93"/>
      <c r="L6" s="93"/>
    </row>
    <row r="7">
      <c r="A7" s="93"/>
      <c r="B7" s="93"/>
      <c r="C7" s="93"/>
      <c r="D7" s="93"/>
      <c r="E7" s="93"/>
      <c r="F7" s="93"/>
      <c r="G7" s="93"/>
      <c r="H7" s="94"/>
      <c r="I7" s="93"/>
      <c r="J7" s="93"/>
      <c r="K7" s="93"/>
      <c r="L7" s="93"/>
    </row>
    <row r="8">
      <c r="A8" s="93"/>
      <c r="B8" s="93"/>
      <c r="C8" s="93"/>
      <c r="D8" s="93"/>
      <c r="E8" s="93"/>
      <c r="F8" s="93"/>
      <c r="G8" s="93"/>
      <c r="H8" s="94"/>
      <c r="I8" s="93"/>
      <c r="J8" s="93"/>
      <c r="K8" s="93"/>
      <c r="L8" s="93"/>
    </row>
    <row r="9">
      <c r="A9" s="93"/>
      <c r="B9" s="93"/>
      <c r="C9" s="93"/>
      <c r="D9" s="93"/>
      <c r="E9" s="93"/>
      <c r="F9" s="93"/>
      <c r="G9" s="93"/>
      <c r="H9" s="94"/>
      <c r="I9" s="93"/>
      <c r="J9" s="93"/>
      <c r="K9" s="93"/>
      <c r="L9" s="93"/>
    </row>
    <row r="10">
      <c r="A10" s="93"/>
      <c r="B10" s="93"/>
      <c r="C10" s="93"/>
      <c r="D10" s="93"/>
      <c r="E10" s="93"/>
      <c r="F10" s="93"/>
      <c r="G10" s="93"/>
      <c r="H10" s="94"/>
      <c r="I10" s="93"/>
      <c r="J10" s="93"/>
      <c r="K10" s="93"/>
      <c r="L10" s="93"/>
    </row>
    <row r="11">
      <c r="A11" s="93"/>
      <c r="B11" s="93"/>
      <c r="C11" s="93"/>
      <c r="D11" s="93"/>
      <c r="E11" s="93"/>
      <c r="F11" s="93"/>
      <c r="G11" s="93"/>
      <c r="H11" s="94"/>
      <c r="I11" s="93"/>
      <c r="J11" s="93"/>
      <c r="K11" s="93"/>
      <c r="L11" s="93"/>
    </row>
    <row r="12">
      <c r="A12" s="93"/>
      <c r="B12" s="93"/>
      <c r="C12" s="93"/>
      <c r="D12" s="93"/>
      <c r="E12" s="93"/>
      <c r="F12" s="93"/>
      <c r="G12" s="93"/>
      <c r="H12" s="94"/>
      <c r="I12" s="93"/>
      <c r="J12" s="93"/>
      <c r="K12" s="93"/>
      <c r="L12" s="93"/>
    </row>
    <row r="13">
      <c r="A13" s="93"/>
      <c r="B13" s="93"/>
      <c r="C13" s="93"/>
      <c r="D13" s="93"/>
      <c r="E13" s="93"/>
      <c r="F13" s="93"/>
      <c r="G13" s="93"/>
      <c r="H13" s="94"/>
      <c r="I13" s="93"/>
      <c r="J13" s="93"/>
      <c r="K13" s="93"/>
      <c r="L13" s="93"/>
    </row>
    <row r="14">
      <c r="A14" s="93"/>
      <c r="B14" s="93"/>
      <c r="C14" s="93"/>
      <c r="D14" s="93"/>
      <c r="E14" s="93"/>
      <c r="F14" s="93"/>
      <c r="G14" s="93"/>
      <c r="H14" s="94"/>
      <c r="I14" s="93"/>
      <c r="J14" s="93"/>
      <c r="K14" s="93"/>
      <c r="L14" s="93"/>
    </row>
    <row r="15">
      <c r="A15" s="93"/>
      <c r="B15" s="93"/>
      <c r="C15" s="93"/>
      <c r="D15" s="93"/>
      <c r="E15" s="93"/>
      <c r="F15" s="93"/>
      <c r="G15" s="93"/>
      <c r="H15" s="94"/>
      <c r="I15" s="93"/>
      <c r="J15" s="93"/>
      <c r="K15" s="93"/>
      <c r="L15" s="93"/>
    </row>
    <row r="16">
      <c r="A16" s="93"/>
      <c r="B16" s="93"/>
      <c r="C16" s="93"/>
      <c r="D16" s="93"/>
      <c r="E16" s="93"/>
      <c r="F16" s="93"/>
      <c r="G16" s="93"/>
      <c r="H16" s="94"/>
      <c r="I16" s="93"/>
      <c r="J16" s="93"/>
      <c r="K16" s="93"/>
      <c r="L16" s="93"/>
    </row>
    <row r="17">
      <c r="A17" s="93"/>
      <c r="B17" s="93"/>
      <c r="C17" s="93"/>
      <c r="D17" s="93"/>
      <c r="E17" s="93"/>
      <c r="F17" s="93"/>
      <c r="G17" s="93"/>
      <c r="H17" s="94"/>
      <c r="I17" s="93"/>
      <c r="J17" s="93"/>
      <c r="K17" s="93"/>
      <c r="L17" s="93"/>
    </row>
    <row r="18">
      <c r="A18" s="93"/>
      <c r="B18" s="93"/>
      <c r="C18" s="93"/>
      <c r="D18" s="93"/>
      <c r="E18" s="93"/>
      <c r="F18" s="93"/>
      <c r="G18" s="93"/>
      <c r="H18" s="94"/>
      <c r="I18" s="93"/>
      <c r="J18" s="93"/>
      <c r="K18" s="93"/>
      <c r="L18" s="93"/>
    </row>
    <row r="19">
      <c r="A19" s="93"/>
      <c r="B19" s="93"/>
      <c r="C19" s="93"/>
      <c r="D19" s="93"/>
      <c r="E19" s="93"/>
      <c r="F19" s="93"/>
      <c r="G19" s="93"/>
      <c r="H19" s="94"/>
      <c r="I19" s="93"/>
      <c r="J19" s="93"/>
      <c r="K19" s="93"/>
      <c r="L19" s="93"/>
    </row>
    <row r="20">
      <c r="A20" s="93"/>
      <c r="B20" s="93"/>
      <c r="C20" s="93"/>
      <c r="D20" s="93"/>
      <c r="E20" s="93"/>
      <c r="F20" s="93"/>
      <c r="G20" s="93"/>
      <c r="H20" s="94"/>
      <c r="I20" s="93"/>
      <c r="J20" s="93"/>
      <c r="K20" s="93"/>
      <c r="L20" s="93"/>
    </row>
    <row r="21">
      <c r="A21" s="93"/>
      <c r="B21" s="93"/>
      <c r="C21" s="93"/>
      <c r="D21" s="93"/>
      <c r="E21" s="93"/>
      <c r="F21" s="93"/>
      <c r="G21" s="93"/>
      <c r="H21" s="94"/>
      <c r="I21" s="93"/>
      <c r="J21" s="93"/>
      <c r="K21" s="93"/>
      <c r="L21" s="93"/>
    </row>
    <row r="22">
      <c r="A22" s="93"/>
      <c r="B22" s="93"/>
      <c r="C22" s="93"/>
      <c r="D22" s="93"/>
      <c r="E22" s="93"/>
      <c r="F22" s="93"/>
      <c r="G22" s="93"/>
      <c r="H22" s="94"/>
      <c r="I22" s="93"/>
      <c r="J22" s="93"/>
      <c r="K22" s="93"/>
      <c r="L22" s="93"/>
    </row>
    <row r="23">
      <c r="A23" s="93"/>
      <c r="B23" s="93"/>
      <c r="C23" s="93"/>
      <c r="D23" s="93"/>
      <c r="E23" s="93"/>
      <c r="F23" s="93"/>
      <c r="G23" s="93"/>
      <c r="H23" s="94"/>
      <c r="I23" s="93"/>
      <c r="J23" s="93"/>
      <c r="K23" s="93"/>
      <c r="L23" s="93"/>
    </row>
    <row r="24">
      <c r="A24" s="93"/>
      <c r="B24" s="93"/>
      <c r="C24" s="93"/>
      <c r="D24" s="93"/>
      <c r="E24" s="93"/>
      <c r="F24" s="93"/>
      <c r="G24" s="93"/>
      <c r="H24" s="94"/>
      <c r="I24" s="93"/>
      <c r="J24" s="93"/>
      <c r="K24" s="93"/>
      <c r="L24" s="93"/>
    </row>
    <row r="25">
      <c r="A25" s="93"/>
      <c r="B25" s="93"/>
      <c r="C25" s="93"/>
      <c r="D25" s="93"/>
      <c r="E25" s="93"/>
      <c r="F25" s="93"/>
      <c r="G25" s="93"/>
      <c r="H25" s="94"/>
      <c r="I25" s="93"/>
      <c r="J25" s="93"/>
      <c r="K25" s="93"/>
      <c r="L25" s="93"/>
    </row>
    <row r="26">
      <c r="A26" s="93"/>
      <c r="B26" s="93"/>
      <c r="C26" s="93"/>
      <c r="D26" s="93"/>
      <c r="E26" s="93"/>
      <c r="F26" s="93"/>
      <c r="G26" s="93"/>
      <c r="H26" s="94"/>
      <c r="I26" s="93"/>
      <c r="J26" s="93"/>
      <c r="K26" s="93"/>
      <c r="L26" s="93"/>
    </row>
    <row r="27">
      <c r="A27" s="93"/>
      <c r="B27" s="93"/>
      <c r="C27" s="93"/>
      <c r="D27" s="93"/>
      <c r="E27" s="93"/>
      <c r="F27" s="93"/>
      <c r="G27" s="93"/>
      <c r="H27" s="94"/>
      <c r="I27" s="93"/>
      <c r="J27" s="93"/>
      <c r="K27" s="93"/>
      <c r="L27" s="93"/>
    </row>
    <row r="28">
      <c r="A28" s="93"/>
      <c r="B28" s="93"/>
      <c r="C28" s="93"/>
      <c r="D28" s="93"/>
      <c r="E28" s="93"/>
      <c r="F28" s="93"/>
      <c r="G28" s="93"/>
      <c r="H28" s="94"/>
      <c r="I28" s="93"/>
      <c r="J28" s="93"/>
      <c r="K28" s="93"/>
      <c r="L28" s="93"/>
    </row>
    <row r="29">
      <c r="A29" s="93"/>
      <c r="B29" s="93"/>
      <c r="C29" s="93"/>
      <c r="D29" s="93"/>
      <c r="E29" s="93"/>
      <c r="F29" s="93"/>
      <c r="G29" s="93"/>
      <c r="H29" s="94"/>
      <c r="I29" s="93"/>
      <c r="J29" s="93"/>
      <c r="K29" s="93"/>
      <c r="L29" s="93"/>
    </row>
    <row r="30">
      <c r="A30" s="93"/>
      <c r="B30" s="93"/>
      <c r="C30" s="93"/>
      <c r="D30" s="93"/>
      <c r="E30" s="93"/>
      <c r="F30" s="93"/>
      <c r="G30" s="93"/>
      <c r="H30" s="94"/>
      <c r="I30" s="93"/>
      <c r="J30" s="93"/>
      <c r="K30" s="93"/>
      <c r="L30" s="93"/>
    </row>
    <row r="31">
      <c r="A31" s="93"/>
      <c r="B31" s="93"/>
      <c r="C31" s="93"/>
      <c r="D31" s="93"/>
      <c r="E31" s="93"/>
      <c r="F31" s="93"/>
      <c r="G31" s="93"/>
      <c r="H31" s="94"/>
      <c r="I31" s="93"/>
      <c r="J31" s="93"/>
      <c r="K31" s="93"/>
      <c r="L31" s="93"/>
    </row>
    <row r="32">
      <c r="A32" s="93"/>
      <c r="B32" s="93"/>
      <c r="C32" s="93"/>
      <c r="D32" s="93"/>
      <c r="E32" s="93"/>
      <c r="F32" s="93"/>
      <c r="G32" s="93"/>
      <c r="H32" s="94"/>
      <c r="I32" s="93"/>
      <c r="J32" s="93"/>
      <c r="K32" s="93"/>
      <c r="L32" s="93"/>
    </row>
    <row r="33">
      <c r="A33" s="93"/>
      <c r="B33" s="93"/>
      <c r="C33" s="93"/>
      <c r="D33" s="93"/>
      <c r="E33" s="93"/>
      <c r="F33" s="93"/>
      <c r="G33" s="93"/>
      <c r="H33" s="94"/>
      <c r="I33" s="93"/>
      <c r="J33" s="93"/>
      <c r="K33" s="93"/>
      <c r="L33" s="93"/>
    </row>
    <row r="34">
      <c r="A34" s="93"/>
      <c r="B34" s="93"/>
      <c r="C34" s="93"/>
      <c r="D34" s="93"/>
      <c r="E34" s="93"/>
      <c r="F34" s="93"/>
      <c r="G34" s="93"/>
      <c r="H34" s="94"/>
      <c r="I34" s="93"/>
      <c r="J34" s="93"/>
      <c r="K34" s="93"/>
      <c r="L34" s="93"/>
    </row>
    <row r="35">
      <c r="A35" s="93"/>
      <c r="B35" s="93"/>
      <c r="C35" s="93"/>
      <c r="D35" s="93"/>
      <c r="E35" s="93"/>
      <c r="F35" s="93"/>
      <c r="G35" s="93"/>
      <c r="H35" s="94"/>
      <c r="I35" s="93"/>
      <c r="J35" s="93"/>
      <c r="K35" s="93"/>
      <c r="L35" s="93"/>
    </row>
    <row r="36">
      <c r="A36" s="93"/>
      <c r="B36" s="93"/>
      <c r="C36" s="93"/>
      <c r="D36" s="93"/>
      <c r="E36" s="93"/>
      <c r="F36" s="93"/>
      <c r="G36" s="93"/>
      <c r="H36" s="94"/>
      <c r="I36" s="93"/>
      <c r="J36" s="93"/>
      <c r="K36" s="93"/>
      <c r="L36" s="93"/>
    </row>
    <row r="37">
      <c r="A37" s="93"/>
      <c r="B37" s="93"/>
      <c r="C37" s="93"/>
      <c r="D37" s="93"/>
      <c r="E37" s="93"/>
      <c r="F37" s="93"/>
      <c r="G37" s="93"/>
      <c r="H37" s="94"/>
      <c r="I37" s="93"/>
      <c r="J37" s="93"/>
      <c r="K37" s="93"/>
      <c r="L37" s="93"/>
    </row>
    <row r="38">
      <c r="A38" s="93"/>
      <c r="B38" s="93"/>
      <c r="C38" s="93"/>
      <c r="D38" s="93"/>
      <c r="E38" s="93"/>
      <c r="F38" s="93"/>
      <c r="G38" s="93"/>
      <c r="H38" s="94"/>
      <c r="I38" s="93"/>
      <c r="J38" s="93"/>
      <c r="K38" s="93"/>
      <c r="L38" s="93"/>
    </row>
    <row r="39">
      <c r="A39" s="93"/>
      <c r="B39" s="93"/>
      <c r="C39" s="93"/>
      <c r="D39" s="93"/>
      <c r="E39" s="93"/>
      <c r="F39" s="93"/>
      <c r="G39" s="93"/>
      <c r="H39" s="94"/>
      <c r="I39" s="93"/>
      <c r="J39" s="93"/>
      <c r="K39" s="93"/>
      <c r="L39" s="93"/>
    </row>
    <row r="40">
      <c r="A40" s="93"/>
      <c r="B40" s="93"/>
      <c r="C40" s="93"/>
      <c r="D40" s="93"/>
      <c r="E40" s="93"/>
      <c r="F40" s="93"/>
      <c r="G40" s="93"/>
      <c r="H40" s="94"/>
      <c r="I40" s="93"/>
      <c r="J40" s="93"/>
      <c r="K40" s="93"/>
      <c r="L40" s="93"/>
    </row>
    <row r="41">
      <c r="A41" s="93"/>
      <c r="B41" s="93"/>
      <c r="C41" s="93"/>
      <c r="D41" s="93"/>
      <c r="E41" s="93"/>
      <c r="F41" s="93"/>
      <c r="G41" s="93"/>
      <c r="H41" s="94"/>
      <c r="I41" s="93"/>
      <c r="J41" s="93"/>
      <c r="K41" s="93"/>
      <c r="L41" s="93"/>
    </row>
    <row r="42">
      <c r="A42" s="93"/>
      <c r="B42" s="93"/>
      <c r="C42" s="93"/>
      <c r="D42" s="93"/>
      <c r="E42" s="93"/>
      <c r="F42" s="93"/>
      <c r="G42" s="93"/>
      <c r="H42" s="94"/>
      <c r="I42" s="93"/>
      <c r="J42" s="93"/>
      <c r="K42" s="93"/>
      <c r="L42" s="93"/>
    </row>
    <row r="43">
      <c r="A43" s="93"/>
      <c r="B43" s="93"/>
      <c r="C43" s="93"/>
      <c r="D43" s="93"/>
      <c r="E43" s="93"/>
      <c r="F43" s="93"/>
      <c r="G43" s="93"/>
      <c r="H43" s="94"/>
      <c r="I43" s="93"/>
      <c r="J43" s="93"/>
      <c r="K43" s="93"/>
      <c r="L43" s="93"/>
    </row>
    <row r="44">
      <c r="A44" s="93"/>
      <c r="B44" s="93"/>
      <c r="C44" s="93"/>
      <c r="D44" s="93"/>
      <c r="E44" s="93"/>
      <c r="F44" s="93"/>
      <c r="G44" s="93"/>
      <c r="H44" s="94"/>
      <c r="I44" s="93"/>
      <c r="J44" s="93"/>
      <c r="K44" s="93"/>
      <c r="L44" s="93"/>
    </row>
    <row r="45">
      <c r="A45" s="93"/>
      <c r="B45" s="93"/>
      <c r="C45" s="93"/>
      <c r="D45" s="93"/>
      <c r="E45" s="93"/>
      <c r="F45" s="93"/>
      <c r="G45" s="93"/>
      <c r="H45" s="94"/>
      <c r="I45" s="93"/>
      <c r="J45" s="93"/>
      <c r="K45" s="93"/>
      <c r="L45" s="93"/>
    </row>
    <row r="46">
      <c r="A46" s="93"/>
      <c r="B46" s="93"/>
      <c r="C46" s="93"/>
      <c r="D46" s="93"/>
      <c r="E46" s="93"/>
      <c r="F46" s="93"/>
      <c r="G46" s="93"/>
      <c r="H46" s="94"/>
      <c r="I46" s="93"/>
      <c r="J46" s="93"/>
      <c r="K46" s="93"/>
      <c r="L46" s="93"/>
    </row>
    <row r="47">
      <c r="A47" s="93"/>
      <c r="B47" s="93"/>
      <c r="C47" s="93"/>
      <c r="D47" s="93"/>
      <c r="E47" s="93"/>
      <c r="F47" s="93"/>
      <c r="G47" s="93"/>
      <c r="H47" s="94"/>
      <c r="I47" s="93"/>
      <c r="J47" s="93"/>
      <c r="K47" s="93"/>
      <c r="L47" s="93"/>
    </row>
    <row r="48">
      <c r="A48" s="93"/>
      <c r="B48" s="93"/>
      <c r="C48" s="93"/>
      <c r="D48" s="93"/>
      <c r="E48" s="93"/>
      <c r="F48" s="93"/>
      <c r="G48" s="93"/>
      <c r="H48" s="94"/>
      <c r="I48" s="93"/>
      <c r="J48" s="93"/>
      <c r="K48" s="93"/>
      <c r="L48" s="93"/>
    </row>
    <row r="49">
      <c r="A49" s="93"/>
      <c r="B49" s="93"/>
      <c r="C49" s="93"/>
      <c r="D49" s="93"/>
      <c r="E49" s="93"/>
      <c r="F49" s="93"/>
      <c r="G49" s="93"/>
      <c r="H49" s="94"/>
      <c r="I49" s="93"/>
      <c r="J49" s="93"/>
      <c r="K49" s="93"/>
      <c r="L49" s="93"/>
    </row>
    <row r="50">
      <c r="A50" s="93"/>
      <c r="B50" s="93"/>
      <c r="C50" s="93"/>
      <c r="D50" s="93"/>
      <c r="E50" s="93"/>
      <c r="F50" s="93"/>
      <c r="G50" s="93"/>
      <c r="H50" s="94"/>
      <c r="I50" s="93"/>
      <c r="J50" s="93"/>
      <c r="K50" s="93"/>
      <c r="L50" s="93"/>
    </row>
    <row r="51">
      <c r="A51" s="93"/>
      <c r="B51" s="93"/>
      <c r="C51" s="93"/>
      <c r="D51" s="93"/>
      <c r="E51" s="93"/>
      <c r="F51" s="93"/>
      <c r="G51" s="93"/>
      <c r="H51" s="94"/>
      <c r="I51" s="93"/>
      <c r="J51" s="93"/>
      <c r="K51" s="93"/>
      <c r="L51" s="93"/>
    </row>
    <row r="52">
      <c r="A52" s="93"/>
      <c r="B52" s="93"/>
      <c r="C52" s="93"/>
      <c r="D52" s="93"/>
      <c r="E52" s="93"/>
      <c r="F52" s="93"/>
      <c r="G52" s="93"/>
      <c r="H52" s="94"/>
      <c r="I52" s="93"/>
      <c r="J52" s="93"/>
      <c r="K52" s="93"/>
      <c r="L52" s="93"/>
    </row>
    <row r="53">
      <c r="A53" s="93"/>
      <c r="B53" s="93"/>
      <c r="C53" s="93"/>
      <c r="D53" s="93"/>
      <c r="E53" s="93"/>
      <c r="F53" s="93"/>
      <c r="G53" s="93"/>
      <c r="H53" s="94"/>
      <c r="I53" s="93"/>
      <c r="J53" s="93"/>
      <c r="K53" s="93"/>
      <c r="L53" s="93"/>
    </row>
    <row r="54">
      <c r="A54" s="93"/>
      <c r="B54" s="93"/>
      <c r="C54" s="93"/>
      <c r="D54" s="93"/>
      <c r="E54" s="93"/>
      <c r="F54" s="93"/>
      <c r="G54" s="93"/>
      <c r="H54" s="94"/>
      <c r="I54" s="93"/>
      <c r="J54" s="93"/>
      <c r="K54" s="93"/>
      <c r="L54" s="93"/>
    </row>
    <row r="55">
      <c r="A55" s="93"/>
      <c r="B55" s="93"/>
      <c r="C55" s="93"/>
      <c r="D55" s="93"/>
      <c r="E55" s="93"/>
      <c r="F55" s="93"/>
      <c r="G55" s="93"/>
      <c r="H55" s="94"/>
      <c r="I55" s="93"/>
      <c r="J55" s="93"/>
      <c r="K55" s="93"/>
      <c r="L55" s="93"/>
    </row>
    <row r="56">
      <c r="A56" s="93"/>
      <c r="B56" s="93"/>
      <c r="C56" s="93"/>
      <c r="D56" s="93"/>
      <c r="E56" s="93"/>
      <c r="F56" s="93"/>
      <c r="G56" s="93"/>
      <c r="H56" s="94"/>
      <c r="I56" s="93"/>
      <c r="J56" s="93"/>
      <c r="K56" s="93"/>
      <c r="L56" s="93"/>
    </row>
    <row r="57">
      <c r="A57" s="93"/>
      <c r="B57" s="93"/>
      <c r="C57" s="93"/>
      <c r="D57" s="93"/>
      <c r="E57" s="93"/>
      <c r="F57" s="93"/>
      <c r="G57" s="93"/>
      <c r="H57" s="94"/>
      <c r="I57" s="93"/>
      <c r="J57" s="93"/>
      <c r="K57" s="93"/>
      <c r="L57" s="93"/>
    </row>
    <row r="58">
      <c r="A58" s="93"/>
      <c r="B58" s="93"/>
      <c r="C58" s="93"/>
      <c r="D58" s="93"/>
      <c r="E58" s="93"/>
      <c r="F58" s="93"/>
      <c r="G58" s="93"/>
      <c r="H58" s="94"/>
      <c r="I58" s="93"/>
      <c r="J58" s="93"/>
      <c r="K58" s="93"/>
      <c r="L58" s="93"/>
    </row>
    <row r="59">
      <c r="A59" s="93"/>
      <c r="B59" s="93"/>
      <c r="C59" s="93"/>
      <c r="D59" s="93"/>
      <c r="E59" s="93"/>
      <c r="F59" s="93"/>
      <c r="G59" s="93"/>
      <c r="H59" s="94"/>
      <c r="I59" s="93"/>
      <c r="J59" s="93"/>
      <c r="K59" s="93"/>
      <c r="L59" s="93"/>
    </row>
    <row r="60">
      <c r="A60" s="93"/>
      <c r="B60" s="93"/>
      <c r="C60" s="93"/>
      <c r="D60" s="93"/>
      <c r="E60" s="93"/>
      <c r="F60" s="93"/>
      <c r="G60" s="93"/>
      <c r="H60" s="94"/>
      <c r="I60" s="93"/>
      <c r="J60" s="93"/>
      <c r="K60" s="93"/>
      <c r="L60" s="93"/>
    </row>
    <row r="61">
      <c r="A61" s="93"/>
      <c r="B61" s="93"/>
      <c r="C61" s="93"/>
      <c r="D61" s="93"/>
      <c r="E61" s="93"/>
      <c r="F61" s="93"/>
      <c r="G61" s="93"/>
      <c r="H61" s="94"/>
      <c r="I61" s="93"/>
      <c r="J61" s="93"/>
      <c r="K61" s="93"/>
      <c r="L61" s="93"/>
    </row>
    <row r="62">
      <c r="A62" s="93"/>
      <c r="B62" s="93"/>
      <c r="C62" s="93"/>
      <c r="D62" s="93"/>
      <c r="E62" s="93"/>
      <c r="F62" s="93"/>
      <c r="G62" s="93"/>
      <c r="H62" s="94"/>
      <c r="I62" s="93"/>
      <c r="J62" s="93"/>
      <c r="K62" s="93"/>
      <c r="L62" s="93"/>
    </row>
    <row r="63">
      <c r="A63" s="93"/>
      <c r="B63" s="93"/>
      <c r="C63" s="93"/>
      <c r="D63" s="93"/>
      <c r="E63" s="93"/>
      <c r="F63" s="93"/>
      <c r="G63" s="93"/>
      <c r="H63" s="94"/>
      <c r="I63" s="93"/>
      <c r="J63" s="93"/>
      <c r="K63" s="93"/>
      <c r="L63" s="93"/>
    </row>
    <row r="64">
      <c r="A64" s="93"/>
      <c r="B64" s="93"/>
      <c r="C64" s="93"/>
      <c r="D64" s="93"/>
      <c r="E64" s="93"/>
      <c r="F64" s="93"/>
      <c r="G64" s="93"/>
      <c r="H64" s="94"/>
      <c r="I64" s="93"/>
      <c r="J64" s="93"/>
      <c r="K64" s="93"/>
      <c r="L64" s="93"/>
    </row>
    <row r="65">
      <c r="A65" s="93"/>
      <c r="B65" s="93"/>
      <c r="C65" s="93"/>
      <c r="D65" s="93"/>
      <c r="E65" s="93"/>
      <c r="F65" s="93"/>
      <c r="G65" s="93"/>
      <c r="H65" s="94"/>
      <c r="I65" s="93"/>
      <c r="J65" s="93"/>
      <c r="K65" s="93"/>
      <c r="L65" s="93"/>
    </row>
    <row r="66">
      <c r="A66" s="93"/>
      <c r="B66" s="93"/>
      <c r="C66" s="93"/>
      <c r="D66" s="93"/>
      <c r="E66" s="93"/>
      <c r="F66" s="93"/>
      <c r="G66" s="93"/>
      <c r="H66" s="94"/>
      <c r="I66" s="93"/>
      <c r="J66" s="93"/>
      <c r="K66" s="93"/>
      <c r="L66" s="93"/>
    </row>
    <row r="67">
      <c r="A67" s="93"/>
      <c r="B67" s="93"/>
      <c r="C67" s="93"/>
      <c r="D67" s="93"/>
      <c r="E67" s="93"/>
      <c r="F67" s="93"/>
      <c r="G67" s="93"/>
      <c r="H67" s="94"/>
      <c r="I67" s="93"/>
      <c r="J67" s="93"/>
      <c r="K67" s="93"/>
      <c r="L67" s="93"/>
    </row>
    <row r="68">
      <c r="A68" s="93"/>
      <c r="B68" s="93"/>
      <c r="C68" s="93"/>
      <c r="D68" s="93"/>
      <c r="E68" s="93"/>
      <c r="F68" s="93"/>
      <c r="G68" s="93"/>
      <c r="H68" s="94"/>
      <c r="I68" s="93"/>
      <c r="J68" s="93"/>
      <c r="K68" s="93"/>
      <c r="L68" s="93"/>
    </row>
    <row r="69">
      <c r="A69" s="93"/>
      <c r="B69" s="93"/>
      <c r="C69" s="93"/>
      <c r="D69" s="93"/>
      <c r="E69" s="93"/>
      <c r="F69" s="93"/>
      <c r="G69" s="93"/>
      <c r="H69" s="94"/>
      <c r="I69" s="93"/>
      <c r="J69" s="93"/>
      <c r="K69" s="93"/>
      <c r="L69" s="93"/>
    </row>
    <row r="70">
      <c r="A70" s="93"/>
      <c r="B70" s="93"/>
      <c r="C70" s="93"/>
      <c r="D70" s="93"/>
      <c r="E70" s="93"/>
      <c r="F70" s="93"/>
      <c r="G70" s="93"/>
      <c r="H70" s="94"/>
      <c r="I70" s="93"/>
      <c r="J70" s="93"/>
      <c r="K70" s="93"/>
      <c r="L70" s="93"/>
    </row>
    <row r="71">
      <c r="A71" s="93"/>
      <c r="B71" s="93"/>
      <c r="C71" s="93"/>
      <c r="D71" s="93"/>
      <c r="E71" s="93"/>
      <c r="F71" s="93"/>
      <c r="G71" s="93"/>
      <c r="H71" s="94"/>
      <c r="I71" s="93"/>
      <c r="J71" s="93"/>
      <c r="K71" s="93"/>
      <c r="L71" s="93"/>
    </row>
    <row r="72">
      <c r="A72" s="93"/>
      <c r="B72" s="93"/>
      <c r="C72" s="93"/>
      <c r="D72" s="93"/>
      <c r="E72" s="93"/>
      <c r="F72" s="93"/>
      <c r="G72" s="93"/>
      <c r="H72" s="94"/>
      <c r="I72" s="93"/>
      <c r="J72" s="93"/>
      <c r="K72" s="93"/>
      <c r="L72" s="93"/>
    </row>
    <row r="73">
      <c r="A73" s="93"/>
      <c r="B73" s="93"/>
      <c r="C73" s="93"/>
      <c r="D73" s="93"/>
      <c r="E73" s="93"/>
      <c r="F73" s="93"/>
      <c r="G73" s="93"/>
      <c r="H73" s="94"/>
      <c r="I73" s="93"/>
      <c r="J73" s="93"/>
      <c r="K73" s="93"/>
      <c r="L73" s="93"/>
    </row>
    <row r="74">
      <c r="A74" s="93"/>
      <c r="B74" s="93"/>
      <c r="C74" s="93"/>
      <c r="D74" s="93"/>
      <c r="E74" s="93"/>
      <c r="F74" s="93"/>
      <c r="G74" s="93"/>
      <c r="H74" s="94"/>
      <c r="I74" s="93"/>
      <c r="J74" s="93"/>
      <c r="K74" s="93"/>
      <c r="L74" s="93"/>
    </row>
    <row r="75">
      <c r="A75" s="93"/>
      <c r="B75" s="93"/>
      <c r="C75" s="93"/>
      <c r="D75" s="93"/>
      <c r="E75" s="93"/>
      <c r="F75" s="93"/>
      <c r="G75" s="93"/>
      <c r="H75" s="94"/>
      <c r="I75" s="93"/>
      <c r="J75" s="93"/>
      <c r="K75" s="93"/>
      <c r="L75" s="93"/>
    </row>
    <row r="76">
      <c r="A76" s="93"/>
      <c r="B76" s="93"/>
      <c r="C76" s="93"/>
      <c r="D76" s="93"/>
      <c r="E76" s="93"/>
      <c r="F76" s="93"/>
      <c r="G76" s="93"/>
      <c r="H76" s="94"/>
      <c r="I76" s="93"/>
      <c r="J76" s="93"/>
      <c r="K76" s="93"/>
      <c r="L76" s="93"/>
    </row>
    <row r="77">
      <c r="A77" s="93"/>
      <c r="B77" s="93"/>
      <c r="C77" s="93"/>
      <c r="D77" s="93"/>
      <c r="E77" s="93"/>
      <c r="F77" s="93"/>
      <c r="G77" s="93"/>
      <c r="H77" s="94"/>
      <c r="I77" s="93"/>
      <c r="J77" s="93"/>
      <c r="K77" s="93"/>
      <c r="L77" s="93"/>
    </row>
    <row r="78">
      <c r="A78" s="93"/>
      <c r="B78" s="93"/>
      <c r="C78" s="93"/>
      <c r="D78" s="93"/>
      <c r="E78" s="93"/>
      <c r="F78" s="93"/>
      <c r="G78" s="93"/>
      <c r="H78" s="94"/>
      <c r="I78" s="93"/>
      <c r="J78" s="93"/>
      <c r="K78" s="93"/>
      <c r="L78" s="93"/>
    </row>
    <row r="79">
      <c r="A79" s="93"/>
      <c r="B79" s="93"/>
      <c r="C79" s="93"/>
      <c r="D79" s="93"/>
      <c r="E79" s="93"/>
      <c r="F79" s="93"/>
      <c r="G79" s="93"/>
      <c r="H79" s="94"/>
      <c r="I79" s="93"/>
      <c r="J79" s="93"/>
      <c r="K79" s="93"/>
      <c r="L79" s="93"/>
    </row>
    <row r="80">
      <c r="A80" s="93"/>
      <c r="B80" s="93"/>
      <c r="C80" s="93"/>
      <c r="D80" s="93"/>
      <c r="E80" s="93"/>
      <c r="F80" s="93"/>
      <c r="G80" s="93"/>
      <c r="H80" s="94"/>
      <c r="I80" s="93"/>
      <c r="J80" s="93"/>
      <c r="K80" s="93"/>
      <c r="L80" s="93"/>
    </row>
    <row r="81">
      <c r="A81" s="93"/>
      <c r="B81" s="93"/>
      <c r="C81" s="93"/>
      <c r="D81" s="93"/>
      <c r="E81" s="93"/>
      <c r="F81" s="93"/>
      <c r="G81" s="93"/>
      <c r="H81" s="94"/>
      <c r="I81" s="93"/>
      <c r="J81" s="93"/>
      <c r="K81" s="93"/>
      <c r="L81" s="93"/>
    </row>
    <row r="82">
      <c r="A82" s="93"/>
      <c r="B82" s="93"/>
      <c r="C82" s="93"/>
      <c r="D82" s="93"/>
      <c r="E82" s="93"/>
      <c r="F82" s="93"/>
      <c r="G82" s="93"/>
      <c r="H82" s="94"/>
      <c r="I82" s="93"/>
      <c r="J82" s="93"/>
      <c r="K82" s="93"/>
      <c r="L82" s="93"/>
    </row>
    <row r="83">
      <c r="A83" s="93"/>
      <c r="B83" s="93"/>
      <c r="C83" s="93"/>
      <c r="D83" s="93"/>
      <c r="E83" s="93"/>
      <c r="F83" s="93"/>
      <c r="G83" s="93"/>
      <c r="H83" s="94"/>
      <c r="I83" s="93"/>
      <c r="J83" s="93"/>
      <c r="K83" s="93"/>
      <c r="L83" s="93"/>
    </row>
    <row r="84">
      <c r="A84" s="93"/>
      <c r="B84" s="93"/>
      <c r="C84" s="93"/>
      <c r="D84" s="93"/>
      <c r="E84" s="93"/>
      <c r="F84" s="93"/>
      <c r="G84" s="93"/>
      <c r="H84" s="94"/>
      <c r="I84" s="93"/>
      <c r="J84" s="93"/>
      <c r="K84" s="93"/>
      <c r="L84" s="93"/>
    </row>
    <row r="85">
      <c r="A85" s="93"/>
      <c r="B85" s="93"/>
      <c r="C85" s="93"/>
      <c r="D85" s="93"/>
      <c r="E85" s="93"/>
      <c r="F85" s="93"/>
      <c r="G85" s="93"/>
      <c r="H85" s="94"/>
      <c r="I85" s="93"/>
      <c r="J85" s="93"/>
      <c r="K85" s="93"/>
      <c r="L85" s="93"/>
    </row>
    <row r="86">
      <c r="A86" s="93"/>
      <c r="B86" s="93"/>
      <c r="C86" s="93"/>
      <c r="D86" s="93"/>
      <c r="E86" s="93"/>
      <c r="F86" s="93"/>
      <c r="G86" s="93"/>
      <c r="H86" s="94"/>
      <c r="I86" s="93"/>
      <c r="J86" s="93"/>
      <c r="K86" s="93"/>
      <c r="L86" s="93"/>
    </row>
    <row r="87">
      <c r="A87" s="93"/>
      <c r="B87" s="93"/>
      <c r="C87" s="93"/>
      <c r="D87" s="93"/>
      <c r="E87" s="93"/>
      <c r="F87" s="93"/>
      <c r="G87" s="93"/>
      <c r="H87" s="94"/>
      <c r="I87" s="93"/>
      <c r="J87" s="93"/>
      <c r="K87" s="93"/>
      <c r="L87" s="93"/>
    </row>
    <row r="88">
      <c r="A88" s="93"/>
      <c r="B88" s="93"/>
      <c r="C88" s="93"/>
      <c r="D88" s="93"/>
      <c r="E88" s="93"/>
      <c r="F88" s="93"/>
      <c r="G88" s="93"/>
      <c r="H88" s="94"/>
      <c r="I88" s="93"/>
      <c r="J88" s="93"/>
      <c r="K88" s="93"/>
      <c r="L88" s="93"/>
    </row>
    <row r="89">
      <c r="A89" s="93"/>
      <c r="B89" s="93"/>
      <c r="C89" s="93"/>
      <c r="D89" s="93"/>
      <c r="E89" s="93"/>
      <c r="F89" s="93"/>
      <c r="G89" s="93"/>
      <c r="H89" s="94"/>
      <c r="I89" s="93"/>
      <c r="J89" s="93"/>
      <c r="K89" s="93"/>
      <c r="L89" s="93"/>
    </row>
    <row r="90">
      <c r="A90" s="93"/>
      <c r="B90" s="93"/>
      <c r="C90" s="93"/>
      <c r="D90" s="93"/>
      <c r="E90" s="93"/>
      <c r="F90" s="93"/>
      <c r="G90" s="93"/>
      <c r="H90" s="94"/>
      <c r="I90" s="93"/>
      <c r="J90" s="93"/>
      <c r="K90" s="93"/>
      <c r="L90" s="93"/>
    </row>
    <row r="91">
      <c r="A91" s="93"/>
      <c r="B91" s="93"/>
      <c r="C91" s="93"/>
      <c r="D91" s="93"/>
      <c r="E91" s="93"/>
      <c r="F91" s="93"/>
      <c r="G91" s="93"/>
      <c r="H91" s="94"/>
      <c r="I91" s="93"/>
      <c r="J91" s="93"/>
      <c r="K91" s="93"/>
      <c r="L91" s="93"/>
    </row>
    <row r="92">
      <c r="A92" s="93"/>
      <c r="B92" s="93"/>
      <c r="C92" s="93"/>
      <c r="D92" s="93"/>
      <c r="E92" s="93"/>
      <c r="F92" s="93"/>
      <c r="G92" s="93"/>
      <c r="H92" s="94"/>
      <c r="I92" s="93"/>
      <c r="J92" s="93"/>
      <c r="K92" s="93"/>
      <c r="L92" s="93"/>
    </row>
    <row r="93">
      <c r="A93" s="93"/>
      <c r="B93" s="93"/>
      <c r="C93" s="93"/>
      <c r="D93" s="93"/>
      <c r="E93" s="93"/>
      <c r="F93" s="93"/>
      <c r="G93" s="93"/>
      <c r="H93" s="94"/>
      <c r="I93" s="93"/>
      <c r="J93" s="93"/>
      <c r="K93" s="93"/>
      <c r="L93" s="93"/>
    </row>
    <row r="94">
      <c r="A94" s="93"/>
      <c r="B94" s="93"/>
      <c r="C94" s="93"/>
      <c r="D94" s="93"/>
      <c r="E94" s="93"/>
      <c r="F94" s="93"/>
      <c r="G94" s="93"/>
      <c r="H94" s="94"/>
      <c r="I94" s="93"/>
      <c r="J94" s="93"/>
      <c r="K94" s="93"/>
      <c r="L94" s="93"/>
    </row>
    <row r="95">
      <c r="A95" s="93"/>
      <c r="B95" s="93"/>
      <c r="C95" s="93"/>
      <c r="D95" s="93"/>
      <c r="E95" s="93"/>
      <c r="F95" s="93"/>
      <c r="G95" s="93"/>
      <c r="H95" s="94"/>
      <c r="I95" s="93"/>
      <c r="J95" s="93"/>
      <c r="K95" s="93"/>
      <c r="L95" s="93"/>
    </row>
    <row r="96">
      <c r="A96" s="93"/>
      <c r="B96" s="93"/>
      <c r="C96" s="93"/>
      <c r="D96" s="93"/>
      <c r="E96" s="93"/>
      <c r="F96" s="93"/>
      <c r="G96" s="93"/>
      <c r="H96" s="94"/>
      <c r="I96" s="93"/>
      <c r="J96" s="93"/>
      <c r="K96" s="93"/>
      <c r="L96" s="93"/>
    </row>
    <row r="97">
      <c r="A97" s="93"/>
      <c r="B97" s="93"/>
      <c r="C97" s="93"/>
      <c r="D97" s="93"/>
      <c r="E97" s="93"/>
      <c r="F97" s="93"/>
      <c r="G97" s="93"/>
      <c r="H97" s="94"/>
      <c r="I97" s="93"/>
      <c r="J97" s="93"/>
      <c r="K97" s="93"/>
      <c r="L97" s="93"/>
    </row>
    <row r="98">
      <c r="A98" s="93"/>
      <c r="B98" s="93"/>
      <c r="C98" s="93"/>
      <c r="D98" s="93"/>
      <c r="E98" s="93"/>
      <c r="F98" s="93"/>
      <c r="G98" s="93"/>
      <c r="H98" s="94"/>
      <c r="I98" s="93"/>
      <c r="J98" s="93"/>
      <c r="K98" s="93"/>
      <c r="L98" s="93"/>
    </row>
    <row r="99">
      <c r="A99" s="93"/>
      <c r="B99" s="93"/>
      <c r="C99" s="93"/>
      <c r="D99" s="93"/>
      <c r="E99" s="93"/>
      <c r="F99" s="93"/>
      <c r="G99" s="93"/>
      <c r="H99" s="94"/>
      <c r="I99" s="93"/>
      <c r="J99" s="93"/>
      <c r="K99" s="93"/>
      <c r="L99" s="93"/>
    </row>
    <row r="100">
      <c r="A100" s="93"/>
      <c r="B100" s="93"/>
      <c r="C100" s="93"/>
      <c r="D100" s="93"/>
      <c r="E100" s="93"/>
      <c r="F100" s="93"/>
      <c r="G100" s="93"/>
      <c r="H100" s="94"/>
      <c r="I100" s="93"/>
      <c r="J100" s="93"/>
      <c r="K100" s="93"/>
      <c r="L100" s="93"/>
    </row>
    <row r="101">
      <c r="A101" s="93"/>
      <c r="B101" s="93"/>
      <c r="C101" s="93"/>
      <c r="D101" s="93"/>
      <c r="E101" s="93"/>
      <c r="F101" s="93"/>
      <c r="G101" s="93"/>
      <c r="H101" s="94"/>
      <c r="I101" s="93"/>
      <c r="J101" s="93"/>
      <c r="K101" s="93"/>
      <c r="L101" s="93"/>
    </row>
    <row r="102">
      <c r="A102" s="93"/>
      <c r="B102" s="93"/>
      <c r="C102" s="93"/>
      <c r="D102" s="93"/>
      <c r="E102" s="93"/>
      <c r="F102" s="93"/>
      <c r="G102" s="93"/>
      <c r="H102" s="94"/>
      <c r="I102" s="93"/>
      <c r="J102" s="93"/>
      <c r="K102" s="93"/>
      <c r="L102" s="93"/>
    </row>
    <row r="103">
      <c r="A103" s="93"/>
      <c r="B103" s="93"/>
      <c r="C103" s="93"/>
      <c r="D103" s="93"/>
      <c r="E103" s="93"/>
      <c r="F103" s="93"/>
      <c r="G103" s="93"/>
      <c r="H103" s="94"/>
      <c r="I103" s="93"/>
      <c r="J103" s="93"/>
      <c r="K103" s="93"/>
      <c r="L103" s="93"/>
    </row>
    <row r="104">
      <c r="A104" s="93"/>
      <c r="B104" s="93"/>
      <c r="C104" s="93"/>
      <c r="D104" s="93"/>
      <c r="E104" s="93"/>
      <c r="F104" s="93"/>
      <c r="G104" s="93"/>
      <c r="H104" s="94"/>
      <c r="I104" s="93"/>
      <c r="J104" s="93"/>
      <c r="K104" s="93"/>
      <c r="L104" s="93"/>
    </row>
    <row r="105">
      <c r="A105" s="93"/>
      <c r="B105" s="93"/>
      <c r="C105" s="93"/>
      <c r="D105" s="93"/>
      <c r="E105" s="93"/>
      <c r="F105" s="93"/>
      <c r="G105" s="93"/>
      <c r="H105" s="94"/>
      <c r="I105" s="93"/>
      <c r="J105" s="93"/>
      <c r="K105" s="93"/>
      <c r="L105" s="93"/>
    </row>
    <row r="106">
      <c r="A106" s="93"/>
      <c r="B106" s="93"/>
      <c r="C106" s="93"/>
      <c r="D106" s="93"/>
      <c r="E106" s="93"/>
      <c r="F106" s="93"/>
      <c r="G106" s="93"/>
      <c r="H106" s="94"/>
      <c r="I106" s="93"/>
      <c r="J106" s="93"/>
      <c r="K106" s="93"/>
      <c r="L106" s="93"/>
    </row>
    <row r="107">
      <c r="A107" s="93"/>
      <c r="B107" s="93"/>
      <c r="C107" s="93"/>
      <c r="D107" s="93"/>
      <c r="E107" s="93"/>
      <c r="F107" s="93"/>
      <c r="G107" s="93"/>
      <c r="H107" s="94"/>
      <c r="I107" s="93"/>
      <c r="J107" s="93"/>
      <c r="K107" s="93"/>
      <c r="L107" s="93"/>
    </row>
    <row r="108">
      <c r="A108" s="93"/>
      <c r="B108" s="93"/>
      <c r="C108" s="93"/>
      <c r="D108" s="93"/>
      <c r="E108" s="93"/>
      <c r="F108" s="93"/>
      <c r="G108" s="93"/>
      <c r="H108" s="94"/>
      <c r="I108" s="93"/>
      <c r="J108" s="93"/>
      <c r="K108" s="93"/>
      <c r="L108" s="93"/>
    </row>
    <row r="109">
      <c r="A109" s="93"/>
      <c r="B109" s="93"/>
      <c r="C109" s="93"/>
      <c r="D109" s="93"/>
      <c r="E109" s="93"/>
      <c r="F109" s="93"/>
      <c r="G109" s="93"/>
      <c r="H109" s="94"/>
      <c r="I109" s="93"/>
      <c r="J109" s="93"/>
      <c r="K109" s="93"/>
      <c r="L109" s="93"/>
    </row>
    <row r="110">
      <c r="A110" s="93"/>
      <c r="B110" s="93"/>
      <c r="C110" s="93"/>
      <c r="D110" s="93"/>
      <c r="E110" s="93"/>
      <c r="F110" s="93"/>
      <c r="G110" s="93"/>
      <c r="H110" s="94"/>
      <c r="I110" s="93"/>
      <c r="J110" s="93"/>
      <c r="K110" s="93"/>
      <c r="L110" s="93"/>
    </row>
    <row r="111">
      <c r="A111" s="93"/>
      <c r="B111" s="93"/>
      <c r="C111" s="93"/>
      <c r="D111" s="93"/>
      <c r="E111" s="93"/>
      <c r="F111" s="93"/>
      <c r="G111" s="93"/>
      <c r="H111" s="94"/>
      <c r="I111" s="93"/>
      <c r="J111" s="93"/>
      <c r="K111" s="93"/>
      <c r="L111" s="93"/>
    </row>
    <row r="112">
      <c r="A112" s="93"/>
      <c r="B112" s="93"/>
      <c r="C112" s="93"/>
      <c r="D112" s="93"/>
      <c r="E112" s="93"/>
      <c r="F112" s="93"/>
      <c r="G112" s="93"/>
      <c r="H112" s="94"/>
      <c r="I112" s="93"/>
      <c r="J112" s="93"/>
      <c r="K112" s="93"/>
      <c r="L112" s="93"/>
    </row>
    <row r="113">
      <c r="A113" s="93"/>
      <c r="B113" s="93"/>
      <c r="C113" s="93"/>
      <c r="D113" s="93"/>
      <c r="E113" s="93"/>
      <c r="F113" s="93"/>
      <c r="G113" s="93"/>
      <c r="H113" s="94"/>
      <c r="I113" s="93"/>
      <c r="J113" s="93"/>
      <c r="K113" s="93"/>
      <c r="L113" s="93"/>
    </row>
    <row r="114">
      <c r="A114" s="93"/>
      <c r="B114" s="93"/>
      <c r="C114" s="93"/>
      <c r="D114" s="93"/>
      <c r="E114" s="93"/>
      <c r="F114" s="93"/>
      <c r="G114" s="93"/>
      <c r="H114" s="94"/>
      <c r="I114" s="93"/>
      <c r="J114" s="93"/>
      <c r="K114" s="93"/>
      <c r="L114" s="93"/>
    </row>
    <row r="115">
      <c r="A115" s="93"/>
      <c r="B115" s="93"/>
      <c r="C115" s="93"/>
      <c r="D115" s="93"/>
      <c r="E115" s="93"/>
      <c r="F115" s="93"/>
      <c r="G115" s="93"/>
      <c r="H115" s="94"/>
      <c r="I115" s="93"/>
      <c r="J115" s="93"/>
      <c r="K115" s="93"/>
      <c r="L115" s="93"/>
    </row>
    <row r="116">
      <c r="A116" s="93"/>
      <c r="B116" s="93"/>
      <c r="C116" s="93"/>
      <c r="D116" s="93"/>
      <c r="E116" s="93"/>
      <c r="F116" s="93"/>
      <c r="G116" s="93"/>
      <c r="H116" s="94"/>
      <c r="I116" s="93"/>
      <c r="J116" s="93"/>
      <c r="K116" s="93"/>
      <c r="L116" s="93"/>
    </row>
    <row r="117">
      <c r="A117" s="93"/>
      <c r="B117" s="93"/>
      <c r="C117" s="93"/>
      <c r="D117" s="93"/>
      <c r="E117" s="93"/>
      <c r="F117" s="93"/>
      <c r="G117" s="93"/>
      <c r="H117" s="94"/>
      <c r="I117" s="93"/>
      <c r="J117" s="93"/>
      <c r="K117" s="93"/>
      <c r="L117" s="93"/>
    </row>
    <row r="118">
      <c r="A118" s="93"/>
      <c r="B118" s="93"/>
      <c r="C118" s="93"/>
      <c r="D118" s="93"/>
      <c r="E118" s="93"/>
      <c r="F118" s="93"/>
      <c r="G118" s="93"/>
      <c r="H118" s="94"/>
      <c r="I118" s="93"/>
      <c r="J118" s="93"/>
      <c r="K118" s="93"/>
      <c r="L118" s="93"/>
    </row>
    <row r="119">
      <c r="A119" s="93"/>
      <c r="B119" s="93"/>
      <c r="C119" s="93"/>
      <c r="D119" s="93"/>
      <c r="E119" s="93"/>
      <c r="F119" s="93"/>
      <c r="G119" s="93"/>
      <c r="H119" s="94"/>
      <c r="I119" s="93"/>
      <c r="J119" s="93"/>
      <c r="K119" s="93"/>
      <c r="L119" s="93"/>
    </row>
    <row r="120">
      <c r="A120" s="93"/>
      <c r="B120" s="93"/>
      <c r="C120" s="93"/>
      <c r="D120" s="93"/>
      <c r="E120" s="93"/>
      <c r="F120" s="93"/>
      <c r="G120" s="93"/>
      <c r="H120" s="94"/>
      <c r="I120" s="93"/>
      <c r="J120" s="93"/>
      <c r="K120" s="93"/>
      <c r="L120" s="93"/>
    </row>
    <row r="121">
      <c r="A121" s="93"/>
      <c r="B121" s="93"/>
      <c r="C121" s="93"/>
      <c r="D121" s="93"/>
      <c r="E121" s="93"/>
      <c r="F121" s="93"/>
      <c r="G121" s="93"/>
      <c r="H121" s="94"/>
      <c r="I121" s="93"/>
      <c r="J121" s="93"/>
      <c r="K121" s="93"/>
      <c r="L121" s="93"/>
    </row>
    <row r="122">
      <c r="A122" s="93"/>
      <c r="B122" s="93"/>
      <c r="C122" s="93"/>
      <c r="D122" s="93"/>
      <c r="E122" s="93"/>
      <c r="F122" s="93"/>
      <c r="G122" s="93"/>
      <c r="H122" s="94"/>
      <c r="I122" s="93"/>
      <c r="J122" s="93"/>
      <c r="K122" s="93"/>
      <c r="L122" s="93"/>
    </row>
    <row r="123">
      <c r="A123" s="93"/>
      <c r="B123" s="93"/>
      <c r="C123" s="93"/>
      <c r="D123" s="93"/>
      <c r="E123" s="93"/>
      <c r="F123" s="93"/>
      <c r="G123" s="93"/>
      <c r="H123" s="94"/>
      <c r="I123" s="93"/>
      <c r="J123" s="93"/>
      <c r="K123" s="93"/>
      <c r="L123" s="93"/>
    </row>
    <row r="124">
      <c r="A124" s="93"/>
      <c r="B124" s="93"/>
      <c r="C124" s="93"/>
      <c r="D124" s="93"/>
      <c r="E124" s="93"/>
      <c r="F124" s="93"/>
      <c r="G124" s="93"/>
      <c r="H124" s="94"/>
      <c r="I124" s="93"/>
      <c r="J124" s="93"/>
      <c r="K124" s="93"/>
      <c r="L124" s="93"/>
    </row>
    <row r="125">
      <c r="A125" s="93"/>
      <c r="B125" s="93"/>
      <c r="C125" s="93"/>
      <c r="D125" s="93"/>
      <c r="E125" s="93"/>
      <c r="F125" s="93"/>
      <c r="G125" s="93"/>
      <c r="H125" s="94"/>
      <c r="I125" s="93"/>
      <c r="J125" s="93"/>
      <c r="K125" s="93"/>
      <c r="L125" s="93"/>
    </row>
    <row r="126">
      <c r="A126" s="93"/>
      <c r="B126" s="93"/>
      <c r="C126" s="93"/>
      <c r="D126" s="93"/>
      <c r="E126" s="93"/>
      <c r="F126" s="93"/>
      <c r="G126" s="93"/>
      <c r="H126" s="94"/>
      <c r="I126" s="93"/>
      <c r="J126" s="93"/>
      <c r="K126" s="93"/>
      <c r="L126" s="93"/>
    </row>
    <row r="127">
      <c r="A127" s="93"/>
      <c r="B127" s="93"/>
      <c r="C127" s="93"/>
      <c r="D127" s="93"/>
      <c r="E127" s="93"/>
      <c r="F127" s="93"/>
      <c r="G127" s="93"/>
      <c r="H127" s="94"/>
      <c r="I127" s="93"/>
      <c r="J127" s="93"/>
      <c r="K127" s="93"/>
      <c r="L127" s="93"/>
    </row>
    <row r="128">
      <c r="A128" s="93"/>
      <c r="B128" s="93"/>
      <c r="C128" s="93"/>
      <c r="D128" s="93"/>
      <c r="E128" s="93"/>
      <c r="F128" s="93"/>
      <c r="G128" s="93"/>
      <c r="H128" s="94"/>
      <c r="I128" s="93"/>
      <c r="J128" s="93"/>
      <c r="K128" s="93"/>
      <c r="L128" s="93"/>
    </row>
    <row r="129">
      <c r="A129" s="93"/>
      <c r="B129" s="93"/>
      <c r="C129" s="93"/>
      <c r="D129" s="93"/>
      <c r="E129" s="93"/>
      <c r="F129" s="93"/>
      <c r="G129" s="93"/>
      <c r="H129" s="94"/>
      <c r="I129" s="93"/>
      <c r="J129" s="93"/>
      <c r="K129" s="93"/>
      <c r="L129" s="93"/>
    </row>
    <row r="130">
      <c r="A130" s="93"/>
      <c r="B130" s="93"/>
      <c r="C130" s="93"/>
      <c r="D130" s="93"/>
      <c r="E130" s="93"/>
      <c r="F130" s="93"/>
      <c r="G130" s="93"/>
      <c r="H130" s="94"/>
      <c r="I130" s="93"/>
      <c r="J130" s="93"/>
      <c r="K130" s="93"/>
      <c r="L130" s="93"/>
    </row>
    <row r="131">
      <c r="A131" s="93"/>
      <c r="B131" s="93"/>
      <c r="C131" s="93"/>
      <c r="D131" s="93"/>
      <c r="E131" s="93"/>
      <c r="F131" s="93"/>
      <c r="G131" s="93"/>
      <c r="H131" s="94"/>
      <c r="I131" s="93"/>
      <c r="J131" s="93"/>
      <c r="K131" s="93"/>
      <c r="L131" s="93"/>
    </row>
    <row r="132">
      <c r="A132" s="93"/>
      <c r="B132" s="93"/>
      <c r="C132" s="93"/>
      <c r="D132" s="93"/>
      <c r="E132" s="93"/>
      <c r="F132" s="93"/>
      <c r="G132" s="93"/>
      <c r="H132" s="94"/>
      <c r="I132" s="93"/>
      <c r="J132" s="93"/>
      <c r="K132" s="93"/>
      <c r="L132" s="93"/>
    </row>
    <row r="133">
      <c r="A133" s="93"/>
      <c r="B133" s="93"/>
      <c r="C133" s="93"/>
      <c r="D133" s="93"/>
      <c r="E133" s="93"/>
      <c r="F133" s="93"/>
      <c r="G133" s="93"/>
      <c r="H133" s="94"/>
      <c r="I133" s="93"/>
      <c r="J133" s="93"/>
      <c r="K133" s="93"/>
      <c r="L133" s="93"/>
    </row>
    <row r="134">
      <c r="A134" s="93"/>
      <c r="B134" s="93"/>
      <c r="C134" s="93"/>
      <c r="D134" s="93"/>
      <c r="E134" s="93"/>
      <c r="F134" s="93"/>
      <c r="G134" s="93"/>
      <c r="H134" s="94"/>
      <c r="I134" s="93"/>
      <c r="J134" s="93"/>
      <c r="K134" s="93"/>
      <c r="L134" s="93"/>
    </row>
    <row r="135">
      <c r="A135" s="93"/>
      <c r="B135" s="93"/>
      <c r="C135" s="93"/>
      <c r="D135" s="93"/>
      <c r="E135" s="93"/>
      <c r="F135" s="93"/>
      <c r="G135" s="93"/>
      <c r="H135" s="94"/>
      <c r="I135" s="93"/>
      <c r="J135" s="93"/>
      <c r="K135" s="93"/>
      <c r="L135" s="93"/>
    </row>
    <row r="136">
      <c r="A136" s="93"/>
      <c r="B136" s="93"/>
      <c r="C136" s="93"/>
      <c r="D136" s="93"/>
      <c r="E136" s="93"/>
      <c r="F136" s="93"/>
      <c r="G136" s="93"/>
      <c r="H136" s="94"/>
      <c r="I136" s="93"/>
      <c r="J136" s="93"/>
      <c r="K136" s="93"/>
      <c r="L136" s="93"/>
    </row>
    <row r="137">
      <c r="A137" s="93"/>
      <c r="B137" s="93"/>
      <c r="C137" s="93"/>
      <c r="D137" s="93"/>
      <c r="E137" s="93"/>
      <c r="F137" s="93"/>
      <c r="G137" s="93"/>
      <c r="H137" s="94"/>
      <c r="I137" s="93"/>
      <c r="J137" s="93"/>
      <c r="K137" s="93"/>
      <c r="L137" s="93"/>
    </row>
    <row r="138">
      <c r="A138" s="93"/>
      <c r="B138" s="93"/>
      <c r="C138" s="93"/>
      <c r="D138" s="93"/>
      <c r="E138" s="93"/>
      <c r="F138" s="93"/>
      <c r="G138" s="93"/>
      <c r="H138" s="94"/>
      <c r="I138" s="93"/>
      <c r="J138" s="93"/>
      <c r="K138" s="93"/>
      <c r="L138" s="93"/>
    </row>
    <row r="139">
      <c r="A139" s="93"/>
      <c r="B139" s="93"/>
      <c r="C139" s="93"/>
      <c r="D139" s="93"/>
      <c r="E139" s="93"/>
      <c r="F139" s="93"/>
      <c r="G139" s="93"/>
      <c r="H139" s="94"/>
      <c r="I139" s="93"/>
      <c r="J139" s="93"/>
      <c r="K139" s="93"/>
      <c r="L139" s="93"/>
    </row>
    <row r="140">
      <c r="A140" s="93"/>
      <c r="B140" s="93"/>
      <c r="C140" s="93"/>
      <c r="D140" s="93"/>
      <c r="E140" s="93"/>
      <c r="F140" s="93"/>
      <c r="G140" s="93"/>
      <c r="H140" s="94"/>
      <c r="I140" s="93"/>
      <c r="J140" s="93"/>
      <c r="K140" s="93"/>
      <c r="L140" s="93"/>
    </row>
    <row r="141">
      <c r="A141" s="93"/>
      <c r="B141" s="93"/>
      <c r="C141" s="93"/>
      <c r="D141" s="93"/>
      <c r="E141" s="93"/>
      <c r="F141" s="93"/>
      <c r="G141" s="93"/>
      <c r="H141" s="94"/>
      <c r="I141" s="93"/>
      <c r="J141" s="93"/>
      <c r="K141" s="93"/>
      <c r="L141" s="93"/>
    </row>
    <row r="142">
      <c r="A142" s="93"/>
      <c r="B142" s="93"/>
      <c r="C142" s="93"/>
      <c r="D142" s="93"/>
      <c r="E142" s="93"/>
      <c r="F142" s="93"/>
      <c r="G142" s="93"/>
      <c r="H142" s="94"/>
      <c r="I142" s="93"/>
      <c r="J142" s="93"/>
      <c r="K142" s="93"/>
      <c r="L142" s="93"/>
    </row>
    <row r="143">
      <c r="A143" s="93"/>
      <c r="B143" s="93"/>
      <c r="C143" s="93"/>
      <c r="D143" s="93"/>
      <c r="E143" s="93"/>
      <c r="F143" s="93"/>
      <c r="G143" s="93"/>
      <c r="H143" s="94"/>
      <c r="I143" s="93"/>
      <c r="J143" s="93"/>
      <c r="K143" s="93"/>
      <c r="L143" s="93"/>
    </row>
    <row r="144">
      <c r="A144" s="93"/>
      <c r="B144" s="93"/>
      <c r="C144" s="93"/>
      <c r="D144" s="93"/>
      <c r="E144" s="93"/>
      <c r="F144" s="93"/>
      <c r="G144" s="93"/>
      <c r="H144" s="94"/>
      <c r="I144" s="93"/>
      <c r="J144" s="93"/>
      <c r="K144" s="93"/>
      <c r="L144" s="93"/>
    </row>
    <row r="145">
      <c r="A145" s="93"/>
      <c r="B145" s="93"/>
      <c r="C145" s="93"/>
      <c r="D145" s="93"/>
      <c r="E145" s="93"/>
      <c r="F145" s="93"/>
      <c r="G145" s="93"/>
      <c r="H145" s="94"/>
      <c r="I145" s="93"/>
      <c r="J145" s="93"/>
      <c r="K145" s="93"/>
      <c r="L145" s="93"/>
    </row>
    <row r="146">
      <c r="A146" s="93"/>
      <c r="B146" s="93"/>
      <c r="C146" s="93"/>
      <c r="D146" s="93"/>
      <c r="E146" s="93"/>
      <c r="F146" s="93"/>
      <c r="G146" s="93"/>
      <c r="H146" s="94"/>
      <c r="I146" s="93"/>
      <c r="J146" s="93"/>
      <c r="K146" s="93"/>
      <c r="L146" s="93"/>
    </row>
    <row r="147">
      <c r="A147" s="93"/>
      <c r="B147" s="93"/>
      <c r="C147" s="93"/>
      <c r="D147" s="93"/>
      <c r="E147" s="93"/>
      <c r="F147" s="93"/>
      <c r="G147" s="93"/>
      <c r="H147" s="94"/>
      <c r="I147" s="93"/>
      <c r="J147" s="93"/>
      <c r="K147" s="93"/>
      <c r="L147" s="93"/>
    </row>
    <row r="148">
      <c r="A148" s="93"/>
      <c r="B148" s="93"/>
      <c r="C148" s="93"/>
      <c r="D148" s="93"/>
      <c r="E148" s="93"/>
      <c r="F148" s="93"/>
      <c r="G148" s="93"/>
      <c r="H148" s="94"/>
      <c r="I148" s="93"/>
      <c r="J148" s="93"/>
      <c r="K148" s="93"/>
      <c r="L148" s="93"/>
    </row>
    <row r="149">
      <c r="A149" s="93"/>
      <c r="B149" s="93"/>
      <c r="C149" s="93"/>
      <c r="D149" s="93"/>
      <c r="E149" s="93"/>
      <c r="F149" s="93"/>
      <c r="G149" s="93"/>
      <c r="H149" s="94"/>
      <c r="I149" s="93"/>
      <c r="J149" s="93"/>
      <c r="K149" s="93"/>
      <c r="L149" s="93"/>
    </row>
    <row r="150">
      <c r="A150" s="93"/>
      <c r="B150" s="93"/>
      <c r="C150" s="93"/>
      <c r="D150" s="93"/>
      <c r="E150" s="93"/>
      <c r="F150" s="93"/>
      <c r="G150" s="93"/>
      <c r="H150" s="94"/>
      <c r="I150" s="93"/>
      <c r="J150" s="93"/>
      <c r="K150" s="93"/>
      <c r="L150" s="93"/>
    </row>
    <row r="151">
      <c r="A151" s="93"/>
      <c r="B151" s="93"/>
      <c r="C151" s="93"/>
      <c r="D151" s="93"/>
      <c r="E151" s="93"/>
      <c r="F151" s="93"/>
      <c r="G151" s="93"/>
      <c r="H151" s="94"/>
      <c r="I151" s="93"/>
      <c r="J151" s="93"/>
      <c r="K151" s="93"/>
      <c r="L151" s="93"/>
    </row>
    <row r="152">
      <c r="A152" s="93"/>
      <c r="B152" s="93"/>
      <c r="C152" s="93"/>
      <c r="D152" s="93"/>
      <c r="E152" s="93"/>
      <c r="F152" s="93"/>
      <c r="G152" s="93"/>
      <c r="H152" s="94"/>
      <c r="I152" s="93"/>
      <c r="J152" s="93"/>
      <c r="K152" s="93"/>
      <c r="L152" s="93"/>
    </row>
    <row r="153">
      <c r="A153" s="93"/>
      <c r="B153" s="93"/>
      <c r="C153" s="93"/>
      <c r="D153" s="93"/>
      <c r="E153" s="93"/>
      <c r="F153" s="93"/>
      <c r="G153" s="93"/>
      <c r="H153" s="94"/>
      <c r="I153" s="93"/>
      <c r="J153" s="93"/>
      <c r="K153" s="93"/>
      <c r="L153" s="93"/>
    </row>
    <row r="154">
      <c r="A154" s="93"/>
      <c r="B154" s="93"/>
      <c r="C154" s="93"/>
      <c r="D154" s="93"/>
      <c r="E154" s="93"/>
      <c r="F154" s="93"/>
      <c r="G154" s="93"/>
      <c r="H154" s="94"/>
      <c r="I154" s="93"/>
      <c r="J154" s="93"/>
      <c r="K154" s="93"/>
      <c r="L154" s="93"/>
    </row>
    <row r="155">
      <c r="A155" s="93"/>
      <c r="B155" s="93"/>
      <c r="C155" s="93"/>
      <c r="D155" s="93"/>
      <c r="E155" s="93"/>
      <c r="F155" s="93"/>
      <c r="G155" s="93"/>
      <c r="H155" s="94"/>
      <c r="I155" s="93"/>
      <c r="J155" s="93"/>
      <c r="K155" s="93"/>
      <c r="L155" s="93"/>
    </row>
    <row r="156">
      <c r="A156" s="93"/>
      <c r="B156" s="93"/>
      <c r="C156" s="93"/>
      <c r="D156" s="93"/>
      <c r="E156" s="93"/>
      <c r="F156" s="93"/>
      <c r="G156" s="93"/>
      <c r="H156" s="94"/>
      <c r="I156" s="93"/>
      <c r="J156" s="93"/>
      <c r="K156" s="93"/>
      <c r="L156" s="93"/>
    </row>
    <row r="157">
      <c r="A157" s="93"/>
      <c r="B157" s="93"/>
      <c r="C157" s="93"/>
      <c r="D157" s="93"/>
      <c r="E157" s="93"/>
      <c r="F157" s="93"/>
      <c r="G157" s="93"/>
      <c r="H157" s="94"/>
      <c r="I157" s="93"/>
      <c r="J157" s="93"/>
      <c r="K157" s="93"/>
      <c r="L157" s="93"/>
    </row>
    <row r="158">
      <c r="A158" s="93"/>
      <c r="B158" s="93"/>
      <c r="C158" s="93"/>
      <c r="D158" s="93"/>
      <c r="E158" s="93"/>
      <c r="F158" s="93"/>
      <c r="G158" s="93"/>
      <c r="H158" s="94"/>
      <c r="I158" s="93"/>
      <c r="J158" s="93"/>
      <c r="K158" s="93"/>
      <c r="L158" s="93"/>
    </row>
    <row r="159">
      <c r="A159" s="93"/>
      <c r="B159" s="93"/>
      <c r="C159" s="93"/>
      <c r="D159" s="93"/>
      <c r="E159" s="93"/>
      <c r="F159" s="93"/>
      <c r="G159" s="93"/>
      <c r="H159" s="94"/>
      <c r="I159" s="93"/>
      <c r="J159" s="93"/>
      <c r="K159" s="93"/>
      <c r="L159" s="93"/>
    </row>
    <row r="160">
      <c r="A160" s="93"/>
      <c r="B160" s="93"/>
      <c r="C160" s="93"/>
      <c r="D160" s="93"/>
      <c r="E160" s="93"/>
      <c r="F160" s="93"/>
      <c r="G160" s="93"/>
      <c r="H160" s="94"/>
      <c r="I160" s="93"/>
      <c r="J160" s="93"/>
      <c r="K160" s="93"/>
      <c r="L160" s="93"/>
    </row>
    <row r="161">
      <c r="A161" s="93"/>
      <c r="B161" s="93"/>
      <c r="C161" s="93"/>
      <c r="D161" s="93"/>
      <c r="E161" s="93"/>
      <c r="F161" s="93"/>
      <c r="G161" s="93"/>
      <c r="H161" s="94"/>
      <c r="I161" s="93"/>
      <c r="J161" s="93"/>
      <c r="K161" s="93"/>
      <c r="L161" s="93"/>
    </row>
    <row r="162">
      <c r="A162" s="93"/>
      <c r="B162" s="93"/>
      <c r="C162" s="93"/>
      <c r="D162" s="93"/>
      <c r="E162" s="93"/>
      <c r="F162" s="93"/>
      <c r="G162" s="93"/>
      <c r="H162" s="94"/>
      <c r="I162" s="93"/>
      <c r="J162" s="93"/>
      <c r="K162" s="93"/>
      <c r="L162" s="93"/>
    </row>
    <row r="163">
      <c r="A163" s="93"/>
      <c r="B163" s="93"/>
      <c r="C163" s="93"/>
      <c r="D163" s="93"/>
      <c r="E163" s="93"/>
      <c r="F163" s="93"/>
      <c r="G163" s="93"/>
      <c r="H163" s="94"/>
      <c r="I163" s="93"/>
      <c r="J163" s="93"/>
      <c r="K163" s="93"/>
      <c r="L163" s="93"/>
    </row>
    <row r="164">
      <c r="A164" s="93"/>
      <c r="B164" s="93"/>
      <c r="C164" s="93"/>
      <c r="D164" s="93"/>
      <c r="E164" s="93"/>
      <c r="F164" s="93"/>
      <c r="G164" s="93"/>
      <c r="H164" s="94"/>
      <c r="I164" s="93"/>
      <c r="J164" s="93"/>
      <c r="K164" s="93"/>
      <c r="L164" s="93"/>
    </row>
    <row r="165">
      <c r="A165" s="93"/>
      <c r="B165" s="93"/>
      <c r="C165" s="93"/>
      <c r="D165" s="93"/>
      <c r="E165" s="93"/>
      <c r="F165" s="93"/>
      <c r="G165" s="93"/>
      <c r="H165" s="94"/>
      <c r="I165" s="93"/>
      <c r="J165" s="93"/>
      <c r="K165" s="93"/>
      <c r="L165" s="93"/>
    </row>
    <row r="166">
      <c r="A166" s="93"/>
      <c r="B166" s="93"/>
      <c r="C166" s="93"/>
      <c r="D166" s="93"/>
      <c r="E166" s="93"/>
      <c r="F166" s="93"/>
      <c r="G166" s="93"/>
      <c r="H166" s="94"/>
      <c r="I166" s="93"/>
      <c r="J166" s="93"/>
      <c r="K166" s="93"/>
      <c r="L166" s="93"/>
    </row>
    <row r="167">
      <c r="A167" s="93"/>
      <c r="B167" s="93"/>
      <c r="C167" s="93"/>
      <c r="D167" s="93"/>
      <c r="E167" s="93"/>
      <c r="F167" s="93"/>
      <c r="G167" s="93"/>
      <c r="H167" s="94"/>
      <c r="I167" s="93"/>
      <c r="J167" s="93"/>
      <c r="K167" s="93"/>
      <c r="L167" s="93"/>
    </row>
    <row r="168">
      <c r="A168" s="93"/>
      <c r="B168" s="93"/>
      <c r="C168" s="93"/>
      <c r="D168" s="93"/>
      <c r="E168" s="93"/>
      <c r="F168" s="93"/>
      <c r="G168" s="93"/>
      <c r="H168" s="94"/>
      <c r="I168" s="93"/>
      <c r="J168" s="93"/>
      <c r="K168" s="93"/>
      <c r="L168" s="93"/>
    </row>
    <row r="169">
      <c r="A169" s="93"/>
      <c r="B169" s="93"/>
      <c r="C169" s="93"/>
      <c r="D169" s="93"/>
      <c r="E169" s="93"/>
      <c r="F169" s="93"/>
      <c r="G169" s="93"/>
      <c r="H169" s="94"/>
      <c r="I169" s="93"/>
      <c r="J169" s="93"/>
      <c r="K169" s="93"/>
      <c r="L169" s="93"/>
    </row>
    <row r="170">
      <c r="A170" s="93"/>
      <c r="B170" s="93"/>
      <c r="C170" s="93"/>
      <c r="D170" s="93"/>
      <c r="E170" s="93"/>
      <c r="F170" s="93"/>
      <c r="G170" s="93"/>
      <c r="H170" s="94"/>
      <c r="I170" s="93"/>
      <c r="J170" s="93"/>
      <c r="K170" s="93"/>
      <c r="L170" s="93"/>
    </row>
    <row r="171">
      <c r="A171" s="93"/>
      <c r="B171" s="93"/>
      <c r="C171" s="93"/>
      <c r="D171" s="93"/>
      <c r="E171" s="93"/>
      <c r="F171" s="93"/>
      <c r="G171" s="93"/>
      <c r="H171" s="94"/>
      <c r="I171" s="93"/>
      <c r="J171" s="93"/>
      <c r="K171" s="93"/>
      <c r="L171" s="93"/>
    </row>
    <row r="172">
      <c r="A172" s="93"/>
      <c r="B172" s="93"/>
      <c r="C172" s="93"/>
      <c r="D172" s="93"/>
      <c r="E172" s="93"/>
      <c r="F172" s="93"/>
      <c r="G172" s="93"/>
      <c r="H172" s="94"/>
      <c r="I172" s="93"/>
      <c r="J172" s="93"/>
      <c r="K172" s="93"/>
      <c r="L172" s="93"/>
    </row>
    <row r="173">
      <c r="A173" s="93"/>
      <c r="B173" s="93"/>
      <c r="C173" s="93"/>
      <c r="D173" s="93"/>
      <c r="E173" s="93"/>
      <c r="F173" s="93"/>
      <c r="G173" s="93"/>
      <c r="H173" s="94"/>
      <c r="I173" s="93"/>
      <c r="J173" s="93"/>
      <c r="K173" s="93"/>
      <c r="L173" s="93"/>
    </row>
    <row r="174">
      <c r="A174" s="93"/>
      <c r="B174" s="93"/>
      <c r="C174" s="93"/>
      <c r="D174" s="93"/>
      <c r="E174" s="93"/>
      <c r="F174" s="93"/>
      <c r="G174" s="93"/>
      <c r="H174" s="94"/>
      <c r="I174" s="93"/>
      <c r="J174" s="93"/>
      <c r="K174" s="93"/>
      <c r="L174" s="93"/>
    </row>
    <row r="175">
      <c r="A175" s="93"/>
      <c r="B175" s="93"/>
      <c r="C175" s="93"/>
      <c r="D175" s="93"/>
      <c r="E175" s="93"/>
      <c r="F175" s="93"/>
      <c r="G175" s="93"/>
      <c r="H175" s="94"/>
      <c r="I175" s="93"/>
      <c r="J175" s="93"/>
      <c r="K175" s="93"/>
      <c r="L175" s="93"/>
    </row>
    <row r="176">
      <c r="A176" s="93"/>
      <c r="B176" s="93"/>
      <c r="C176" s="93"/>
      <c r="D176" s="93"/>
      <c r="E176" s="93"/>
      <c r="F176" s="93"/>
      <c r="G176" s="93"/>
      <c r="H176" s="94"/>
      <c r="I176" s="93"/>
      <c r="J176" s="93"/>
      <c r="K176" s="93"/>
      <c r="L176" s="93"/>
    </row>
    <row r="177">
      <c r="A177" s="93"/>
      <c r="B177" s="93"/>
      <c r="C177" s="93"/>
      <c r="D177" s="93"/>
      <c r="E177" s="93"/>
      <c r="F177" s="93"/>
      <c r="G177" s="93"/>
      <c r="H177" s="94"/>
      <c r="I177" s="93"/>
      <c r="J177" s="93"/>
      <c r="K177" s="93"/>
      <c r="L177" s="93"/>
    </row>
    <row r="178">
      <c r="A178" s="93"/>
      <c r="B178" s="93"/>
      <c r="C178" s="93"/>
      <c r="D178" s="93"/>
      <c r="E178" s="93"/>
      <c r="F178" s="93"/>
      <c r="G178" s="93"/>
      <c r="H178" s="94"/>
      <c r="I178" s="93"/>
      <c r="J178" s="93"/>
      <c r="K178" s="93"/>
      <c r="L178" s="93"/>
    </row>
    <row r="179">
      <c r="A179" s="93"/>
      <c r="B179" s="93"/>
      <c r="C179" s="93"/>
      <c r="D179" s="93"/>
      <c r="E179" s="93"/>
      <c r="F179" s="93"/>
      <c r="G179" s="93"/>
      <c r="H179" s="94"/>
      <c r="I179" s="93"/>
      <c r="J179" s="93"/>
      <c r="K179" s="93"/>
      <c r="L179" s="93"/>
    </row>
    <row r="180">
      <c r="A180" s="93"/>
      <c r="B180" s="93"/>
      <c r="C180" s="93"/>
      <c r="D180" s="93"/>
      <c r="E180" s="93"/>
      <c r="F180" s="93"/>
      <c r="G180" s="93"/>
      <c r="H180" s="94"/>
      <c r="I180" s="93"/>
      <c r="J180" s="93"/>
      <c r="K180" s="93"/>
      <c r="L180" s="93"/>
    </row>
    <row r="181">
      <c r="A181" s="93"/>
      <c r="B181" s="93"/>
      <c r="C181" s="93"/>
      <c r="D181" s="93"/>
      <c r="E181" s="93"/>
      <c r="F181" s="93"/>
      <c r="G181" s="93"/>
      <c r="H181" s="94"/>
      <c r="I181" s="93"/>
      <c r="J181" s="93"/>
      <c r="K181" s="93"/>
      <c r="L181" s="93"/>
    </row>
    <row r="182">
      <c r="A182" s="93"/>
      <c r="B182" s="93"/>
      <c r="C182" s="93"/>
      <c r="D182" s="93"/>
      <c r="E182" s="93"/>
      <c r="F182" s="93"/>
      <c r="G182" s="93"/>
      <c r="H182" s="94"/>
      <c r="I182" s="93"/>
      <c r="J182" s="93"/>
      <c r="K182" s="93"/>
      <c r="L182" s="93"/>
    </row>
    <row r="183">
      <c r="A183" s="93"/>
      <c r="B183" s="93"/>
      <c r="C183" s="93"/>
      <c r="D183" s="93"/>
      <c r="E183" s="93"/>
      <c r="F183" s="93"/>
      <c r="G183" s="93"/>
      <c r="H183" s="94"/>
      <c r="I183" s="93"/>
      <c r="J183" s="93"/>
      <c r="K183" s="93"/>
      <c r="L183" s="93"/>
    </row>
    <row r="184">
      <c r="A184" s="93"/>
      <c r="B184" s="93"/>
      <c r="C184" s="93"/>
      <c r="D184" s="93"/>
      <c r="E184" s="93"/>
      <c r="F184" s="93"/>
      <c r="G184" s="93"/>
      <c r="H184" s="94"/>
      <c r="I184" s="93"/>
      <c r="J184" s="93"/>
      <c r="K184" s="93"/>
      <c r="L184" s="93"/>
    </row>
    <row r="185">
      <c r="A185" s="93"/>
      <c r="B185" s="93"/>
      <c r="C185" s="93"/>
      <c r="D185" s="93"/>
      <c r="E185" s="93"/>
      <c r="F185" s="93"/>
      <c r="G185" s="93"/>
      <c r="H185" s="94"/>
      <c r="I185" s="93"/>
      <c r="J185" s="93"/>
      <c r="K185" s="93"/>
      <c r="L185" s="93"/>
    </row>
    <row r="186">
      <c r="A186" s="93"/>
      <c r="B186" s="93"/>
      <c r="C186" s="93"/>
      <c r="D186" s="93"/>
      <c r="E186" s="93"/>
      <c r="F186" s="93"/>
      <c r="G186" s="93"/>
      <c r="H186" s="94"/>
      <c r="I186" s="93"/>
      <c r="J186" s="93"/>
      <c r="K186" s="93"/>
      <c r="L186" s="93"/>
    </row>
    <row r="187">
      <c r="A187" s="93"/>
      <c r="B187" s="93"/>
      <c r="C187" s="93"/>
      <c r="D187" s="93"/>
      <c r="E187" s="93"/>
      <c r="F187" s="93"/>
      <c r="G187" s="93"/>
      <c r="H187" s="94"/>
      <c r="I187" s="93"/>
      <c r="J187" s="93"/>
      <c r="K187" s="93"/>
      <c r="L187" s="93"/>
    </row>
    <row r="188">
      <c r="A188" s="93"/>
      <c r="B188" s="93"/>
      <c r="C188" s="93"/>
      <c r="D188" s="93"/>
      <c r="E188" s="93"/>
      <c r="F188" s="93"/>
      <c r="G188" s="93"/>
      <c r="H188" s="94"/>
      <c r="I188" s="93"/>
      <c r="J188" s="93"/>
      <c r="K188" s="93"/>
      <c r="L188" s="93"/>
    </row>
    <row r="189">
      <c r="A189" s="93"/>
      <c r="B189" s="93"/>
      <c r="C189" s="93"/>
      <c r="D189" s="93"/>
      <c r="E189" s="93"/>
      <c r="F189" s="93"/>
      <c r="G189" s="93"/>
      <c r="H189" s="94"/>
      <c r="I189" s="93"/>
      <c r="J189" s="93"/>
      <c r="K189" s="93"/>
      <c r="L189" s="93"/>
    </row>
    <row r="190">
      <c r="A190" s="93"/>
      <c r="B190" s="93"/>
      <c r="C190" s="93"/>
      <c r="D190" s="93"/>
      <c r="E190" s="93"/>
      <c r="F190" s="93"/>
      <c r="G190" s="93"/>
      <c r="H190" s="94"/>
      <c r="I190" s="93"/>
      <c r="J190" s="93"/>
      <c r="K190" s="93"/>
      <c r="L190" s="93"/>
    </row>
    <row r="191">
      <c r="A191" s="93"/>
      <c r="B191" s="93"/>
      <c r="C191" s="93"/>
      <c r="D191" s="93"/>
      <c r="E191" s="93"/>
      <c r="F191" s="93"/>
      <c r="G191" s="93"/>
      <c r="H191" s="94"/>
      <c r="I191" s="93"/>
      <c r="J191" s="93"/>
      <c r="K191" s="93"/>
      <c r="L191" s="93"/>
    </row>
    <row r="192">
      <c r="A192" s="93"/>
      <c r="B192" s="93"/>
      <c r="C192" s="93"/>
      <c r="D192" s="93"/>
      <c r="E192" s="93"/>
      <c r="F192" s="93"/>
      <c r="G192" s="93"/>
      <c r="H192" s="94"/>
      <c r="I192" s="93"/>
      <c r="J192" s="93"/>
      <c r="K192" s="93"/>
      <c r="L192" s="93"/>
    </row>
    <row r="193">
      <c r="A193" s="93"/>
      <c r="B193" s="93"/>
      <c r="C193" s="93"/>
      <c r="D193" s="93"/>
      <c r="E193" s="93"/>
      <c r="F193" s="93"/>
      <c r="G193" s="93"/>
      <c r="H193" s="94"/>
      <c r="I193" s="93"/>
      <c r="J193" s="93"/>
      <c r="K193" s="93"/>
      <c r="L193" s="93"/>
    </row>
    <row r="194">
      <c r="A194" s="93"/>
      <c r="B194" s="93"/>
      <c r="C194" s="93"/>
      <c r="D194" s="93"/>
      <c r="E194" s="93"/>
      <c r="F194" s="93"/>
      <c r="G194" s="93"/>
      <c r="H194" s="94"/>
      <c r="I194" s="93"/>
      <c r="J194" s="93"/>
      <c r="K194" s="93"/>
      <c r="L194" s="93"/>
    </row>
    <row r="195">
      <c r="A195" s="93"/>
      <c r="B195" s="93"/>
      <c r="C195" s="93"/>
      <c r="D195" s="93"/>
      <c r="E195" s="93"/>
      <c r="F195" s="93"/>
      <c r="G195" s="93"/>
      <c r="H195" s="94"/>
      <c r="I195" s="93"/>
      <c r="J195" s="93"/>
      <c r="K195" s="93"/>
      <c r="L195" s="93"/>
    </row>
    <row r="196">
      <c r="A196" s="93"/>
      <c r="B196" s="93"/>
      <c r="C196" s="93"/>
      <c r="D196" s="93"/>
      <c r="E196" s="93"/>
      <c r="F196" s="93"/>
      <c r="G196" s="93"/>
      <c r="H196" s="94"/>
      <c r="I196" s="93"/>
      <c r="J196" s="93"/>
      <c r="K196" s="93"/>
      <c r="L196" s="93"/>
    </row>
    <row r="197">
      <c r="A197" s="93"/>
      <c r="B197" s="93"/>
      <c r="C197" s="93"/>
      <c r="D197" s="93"/>
      <c r="E197" s="93"/>
      <c r="F197" s="93"/>
      <c r="G197" s="93"/>
      <c r="H197" s="94"/>
      <c r="I197" s="93"/>
      <c r="J197" s="93"/>
      <c r="K197" s="93"/>
      <c r="L197" s="93"/>
    </row>
    <row r="198">
      <c r="A198" s="93"/>
      <c r="B198" s="93"/>
      <c r="C198" s="93"/>
      <c r="D198" s="93"/>
      <c r="E198" s="93"/>
      <c r="F198" s="93"/>
      <c r="G198" s="93"/>
      <c r="H198" s="94"/>
      <c r="I198" s="93"/>
      <c r="J198" s="93"/>
      <c r="K198" s="93"/>
      <c r="L198" s="93"/>
    </row>
    <row r="199">
      <c r="A199" s="93"/>
      <c r="B199" s="93"/>
      <c r="C199" s="93"/>
      <c r="D199" s="93"/>
      <c r="E199" s="93"/>
      <c r="F199" s="93"/>
      <c r="G199" s="93"/>
      <c r="H199" s="94"/>
      <c r="I199" s="93"/>
      <c r="J199" s="93"/>
      <c r="K199" s="93"/>
      <c r="L199" s="93"/>
    </row>
    <row r="200">
      <c r="A200" s="93"/>
      <c r="B200" s="93"/>
      <c r="C200" s="93"/>
      <c r="D200" s="93"/>
      <c r="E200" s="93"/>
      <c r="F200" s="93"/>
      <c r="G200" s="93"/>
      <c r="H200" s="94"/>
      <c r="I200" s="93"/>
      <c r="J200" s="93"/>
      <c r="K200" s="93"/>
      <c r="L200" s="93"/>
    </row>
    <row r="201">
      <c r="A201" s="93"/>
      <c r="B201" s="93"/>
      <c r="C201" s="93"/>
      <c r="D201" s="93"/>
      <c r="E201" s="93"/>
      <c r="F201" s="93"/>
      <c r="G201" s="93"/>
      <c r="H201" s="94"/>
      <c r="I201" s="93"/>
      <c r="J201" s="93"/>
      <c r="K201" s="93"/>
      <c r="L201" s="93"/>
    </row>
    <row r="202">
      <c r="A202" s="93"/>
      <c r="B202" s="93"/>
      <c r="C202" s="93"/>
      <c r="D202" s="93"/>
      <c r="E202" s="93"/>
      <c r="F202" s="93"/>
      <c r="G202" s="93"/>
      <c r="H202" s="94"/>
      <c r="I202" s="93"/>
      <c r="J202" s="93"/>
      <c r="K202" s="93"/>
      <c r="L202" s="93"/>
    </row>
    <row r="203">
      <c r="A203" s="93"/>
      <c r="B203" s="93"/>
      <c r="C203" s="93"/>
      <c r="D203" s="93"/>
      <c r="E203" s="93"/>
      <c r="F203" s="93"/>
      <c r="G203" s="93"/>
      <c r="H203" s="94"/>
      <c r="I203" s="93"/>
      <c r="J203" s="93"/>
      <c r="K203" s="93"/>
      <c r="L203" s="93"/>
    </row>
    <row r="204">
      <c r="A204" s="93"/>
      <c r="B204" s="93"/>
      <c r="C204" s="93"/>
      <c r="D204" s="93"/>
      <c r="E204" s="93"/>
      <c r="F204" s="93"/>
      <c r="G204" s="93"/>
      <c r="H204" s="94"/>
      <c r="I204" s="93"/>
      <c r="J204" s="93"/>
      <c r="K204" s="93"/>
      <c r="L204" s="93"/>
    </row>
  </sheetData>
  <sheetProtection sheet="1" objects="1" scenarios="1" formatCells="1" formatColumns="1" formatRows="1" insertColumns="1" insertRows="1" insertHyperlinks="1" deleteColumns="1" deleteRows="1" selectLockedCells="1" selectUnlockedCells="0" sort="0" autoFilter="0" pivotTables="1"/>
  <mergeCells>
    <mergeCell ref="A1:L1"/>
  </mergeCells>
  <dataValidations count="1">
    <dataValidation type="list" errorStyle="stop" allowBlank="1" showDropDown="0" showErrorMessage="1" errorTitle="Unsupported controlled value" error="Choose a value from the approved list. Unsupported pasted values fail closed." sqref="F4:F204">
      <formula1>_A27_RankingChange</formula1>
    </dataValidation>
  </dataValidations>
  <pageMargins left="0.7" right="0.7" top="0.75" bottom="0.75" header="0.3" footer="0.3"/>
  <tableParts count="1">
    <tablePart r:id="Rc8e44816a7684a76"/>
  </tableParts>
</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0" hidden="0" customWidth="1"/>
    <x:col min="4" max="4" width="14" hidden="0" customWidth="1"/>
    <x:col min="5" max="7" width="18" hidden="0" customWidth="1"/>
    <x:col min="8" max="8" width="14" hidden="0" customWidth="1"/>
    <x:col min="9" max="14" width="18" hidden="0" customWidth="1"/>
    <x:col min="15" max="16" width="20" hidden="0" customWidth="1"/>
    <x:col min="17" max="17" width="34" hidden="0" customWidth="1"/>
    <x:col min="18" max="18" width="28" hidden="0" customWidth="1"/>
    <x:col min="19" max="19" width="32" hidden="0" customWidth="1"/>
    <x:col min="20" max="20" width="28" hidden="0" customWidth="1"/>
    <x:col min="21" max="21" width="32" hidden="0" customWidth="1"/>
    <x:col min="22" max="22" width="14" hidden="0" customWidth="1"/>
    <x:col min="23" max="38" width="0" hidden="0" customWidth="1"/>
    <x:col min="39" max="44" width="38" hidden="0" customWidth="1"/>
  </x:cols>
  <x:sheetData>
    <x:row r="1">
      <x:c r="A1" s="5" t="str">
        <x:v>Canonical Fixtures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  <x:c r="AB1" s="5"/>
      <x:c r="AC1" s="5"/>
      <x:c r="AD1" s="5"/>
      <x:c r="AE1" s="5"/>
      <x:c r="AF1" s="5"/>
      <x:c r="AG1" s="5"/>
      <x:c r="AH1" s="5"/>
      <x:c r="AI1" s="5"/>
      <x:c r="AJ1" s="5"/>
      <x:c r="AK1" s="5"/>
      <x:c r="AL1" s="5"/>
    </x:row>
    <x:row r="3">
      <x:c r="A3" s="78" t="str">
        <x:v>Fixture ID</x:v>
      </x:c>
      <x:c r="B3" s="78" t="str">
        <x:v>Decision</x:v>
      </x:c>
      <x:c r="C3" s="78" t="str">
        <x:v>Model Purpose</x:v>
      </x:c>
      <x:c r="D3" s="78" t="str">
        <x:v>Inputs Visible</x:v>
      </x:c>
      <x:c r="E3" s="78" t="str">
        <x:v>Evidence States Disclosed</x:v>
      </x:c>
      <x:c r="F3" s="78" t="str">
        <x:v>Missing / Unknown Separated</x:v>
      </x:c>
      <x:c r="G3" s="78" t="str">
        <x:v>Weight Rationale Recorded</x:v>
      </x:c>
      <x:c r="H3" s="78" t="str">
        <x:v>Weight Total %</x:v>
      </x:c>
      <x:c r="I3" s="78" t="str">
        <x:v>Vetoes / Floors Defined</x:v>
      </x:c>
      <x:c r="J3" s="78" t="str">
        <x:v>Critical Gate Missing / Failed</x:v>
      </x:c>
      <x:c r="K3" s="78" t="str">
        <x:v>Critical Compensation Allowed</x:v>
      </x:c>
      <x:c r="L3" s="78" t="str">
        <x:v>Sensitivity Tested</x:v>
      </x:c>
      <x:c r="M3" s="78" t="str">
        <x:v>Ranking Changed</x:v>
      </x:c>
      <x:c r="N3" s="78" t="str">
        <x:v>Contradiction Open</x:v>
      </x:c>
      <x:c r="O3" s="78" t="str">
        <x:v>Owner</x:v>
      </x:c>
      <x:c r="P3" s="78" t="str">
        <x:v>Reviewer</x:v>
      </x:c>
      <x:c r="Q3" s="78" t="str">
        <x:v>Approval Status</x:v>
      </x:c>
      <x:c r="R3" s="78" t="str">
        <x:v>Expected State</x:v>
      </x:c>
      <x:c r="S3" s="78" t="str">
        <x:v>Expected Reason</x:v>
      </x:c>
      <x:c r="T3" s="78" t="str">
        <x:v>Actual State</x:v>
      </x:c>
      <x:c r="U3" s="78" t="str">
        <x:v>Actual Reason</x:v>
      </x:c>
      <x:c r="V3" s="78" t="str">
        <x:v>Fixture Result</x:v>
      </x:c>
      <x:c r="W3" s="43" t="str">
        <x:v>Decision Valid</x:v>
      </x:c>
      <x:c r="X3" s="43" t="str">
        <x:v>Purpose Valid</x:v>
      </x:c>
      <x:c r="Y3" s="43" t="str">
        <x:v>Inputs Valid</x:v>
      </x:c>
      <x:c r="Z3" s="43" t="str">
        <x:v>Evidence States Valid</x:v>
      </x:c>
      <x:c r="AA3" s="43" t="str">
        <x:v>Missing Valid</x:v>
      </x:c>
      <x:c r="AB3" s="43" t="str">
        <x:v>Weights Valid</x:v>
      </x:c>
      <x:c r="AC3" s="43" t="str">
        <x:v>Weight Total Valid</x:v>
      </x:c>
      <x:c r="AD3" s="43" t="str">
        <x:v>Gates Valid</x:v>
      </x:c>
      <x:c r="AE3" s="43" t="str">
        <x:v>Critical Gate Valid</x:v>
      </x:c>
      <x:c r="AF3" s="43" t="str">
        <x:v>Compensation Valid</x:v>
      </x:c>
      <x:c r="AG3" s="43" t="str">
        <x:v>Sensitivity Valid</x:v>
      </x:c>
      <x:c r="AH3" s="43" t="str">
        <x:v>Ranking Valid</x:v>
      </x:c>
      <x:c r="AI3" s="43" t="str">
        <x:v>Contradiction Valid</x:v>
      </x:c>
      <x:c r="AJ3" s="43" t="str">
        <x:v>Owner Valid</x:v>
      </x:c>
      <x:c r="AK3" s="43" t="str">
        <x:v>Reviewer Valid</x:v>
      </x:c>
      <x:c r="AL3" s="43" t="str">
        <x:v>Approval Valid</x:v>
      </x:c>
      <x:c r="AM3" s="91" t="str">
        <x:v>Expected Permitted Interpretation</x:v>
      </x:c>
      <x:c r="AN3" s="91" t="str">
        <x:v>Expected Prohibited Interpretation</x:v>
      </x:c>
      <x:c r="AO3" s="91" t="str">
        <x:v>Expected Next Action</x:v>
      </x:c>
      <x:c r="AP3" s="91" t="str">
        <x:v>Actual Permitted Interpretation</x:v>
      </x:c>
      <x:c r="AQ3" s="91" t="str">
        <x:v>Actual Prohibited Interpretation</x:v>
      </x:c>
      <x:c r="AR3" s="91" t="str">
        <x:v>Actual Next Action</x:v>
      </x:c>
    </x:row>
    <x:row r="4">
      <x:c r="A4" s="55" t="str">
        <x:v>F01</x:v>
      </x:c>
      <x:c r="B4" s="55" t="str">
        <x:v>Rank two qualified competitors</x:v>
      </x:c>
      <x:c r="C4" s="55" t="str">
        <x:v>Rank</x:v>
      </x:c>
      <x:c r="D4" s="55" t="str">
        <x:v>Yes</x:v>
      </x:c>
      <x:c r="E4" s="55" t="str">
        <x:v>Yes</x:v>
      </x:c>
      <x:c r="F4" s="55" t="str">
        <x:v>Yes</x:v>
      </x:c>
      <x:c r="G4" s="55" t="str">
        <x:v>Yes</x:v>
      </x:c>
      <x:c r="H4" s="76" t="n">
        <x:v>100</x:v>
      </x:c>
      <x:c r="I4" s="55" t="str">
        <x:v>Yes</x:v>
      </x:c>
      <x:c r="J4" s="55" t="str">
        <x:v>No</x:v>
      </x:c>
      <x:c r="K4" s="55" t="str">
        <x:v>No</x:v>
      </x:c>
      <x:c r="L4" s="55" t="str">
        <x:v>Yes</x:v>
      </x:c>
      <x:c r="M4" s="55" t="str">
        <x:v>No</x:v>
      </x:c>
      <x:c r="N4" s="55" t="str">
        <x:v>No</x:v>
      </x:c>
      <x:c r="O4" s="55" t="str">
        <x:v>Recorded owner</x:v>
      </x:c>
      <x:c r="P4" s="55" t="str">
        <x:v>Recorded reviewer</x:v>
      </x:c>
      <x:c r="Q4" s="55" t="str">
        <x:v>Approved by the recorded reviewer</x:v>
      </x:c>
      <x:c r="R4" s="55" t="str">
        <x:v>Decomposable and bounded</x:v>
      </x:c>
      <x:c r="S4" s="55" t="str">
        <x:v>DECOMPOSABLE_BOUNDED</x:v>
      </x:c>
      <x:c r="T4" s="62" t="str">
        <x:f>IF(OR(X4="No",Y4="No",Z4="No",AA4="No",AB4="No",AD4="No",AE4="No",AF4="No",AG4="No",AH4="No",AI4="No",AL4="No"),"Score not decision-ready",IF(OR(W4="No",AJ4="No",AK4="No"),"Score not decision-ready",IF(C4="Estimate probability","Score not decision-ready",IF(N4="Yes","Score not decision-ready",IF(F4="No","Missing-data treatment unsafe",IF(OR(J4="Yes",I4="No",K4="Yes"),"Critical gate missing",IF(OR(D4="No",E4="No"),"Score not decision-ready",IF(OR(G4="No",AC4="No",L4="No",M4="Not tested",M4="Yes"),"Sensitivity review required","Decomposable and bounded"))))))))</x:f>
        <x:v>Decomposable and bounded</x:v>
      </x:c>
      <x:c r="U4" s="62" t="str">
        <x:f>IF(OR(X4="No",Y4="No",Z4="No",AA4="No",AB4="No",AD4="No",AE4="No",AF4="No",AG4="No",AH4="No",AI4="No",AL4="No"),"INVALID_CONTROLLED_INPUT",IF(OR(W4="No",AJ4="No",AK4="No"),"REQUIRED_TEXT_MISSING",IF(C4="Estimate probability","MODEL_PURPOSE_UNSUPPORTED",IF(N4="Yes","CONTRADICTION_REVIEW_REQUIRED",IF(F4="No","MISSING_DATA_TREATMENT_UNSAFE",IF(J4="Yes","CRITICAL_GATE_FAILED_OR_MISSING",IF(I4="No","GATE_CONTRACT_NOT_DEFINED",IF(K4="Yes","COMPENSATION_RULE_UNSAFE",IF(D4="No","INPUTS_NOT_VISIBLE",IF(E4="No","EVIDENCE_STATES_NOT_DISCLOSED",IF(G4="No","WEIGHT_RATIONALE_MISSING",IF(AC4="No","WEIGHT_TOTAL_INVALID",IF(OR(L4="No",M4="Not tested"),"SENSITIVITY_NOT_TESTED",IF(M4="Yes","RANKING_UNSTABLE","DECOMPOSABLE_BOUNDED"))))))))))))))</x:f>
        <x:v>DECOMPOSABLE_BOUNDED</x:v>
      </x:c>
      <x:c r="V4" s="62" t="str">
        <x:f>IF(AND(T4=R4,U4=S4,AP4=AM4,AQ4=AN4,AR4=AO4),"PASS","FAIL")</x:f>
        <x:v>PASS</x:v>
      </x:c>
      <x:c r="W4" s="69" t="str">
        <x:f>IF(B4="","No",IF(OR(LOWER(TRIM(B4))="n/a",LOWER(TRIM(B4))="na",LOWER(TRIM(B4))="none",LOWER(TRIM(B4))="unknown",LOWER(TRIM(B4))="tbd",LOWER(TRIM(B4))="todo",LOWER(TRIM(B4))="placeholder",LOWER(TRIM(B4))="test",LOWER(TRIM(B4))="xxx",LOWER(TRIM(B4))="xx",LOWER(TRIM(B4))="x",LOWER(TRIM(B4))="-",LOWER(TRIM(B4))="--",LOWER(TRIM(B4))="---",LOWER(TRIM(B4))=".",LOWER(TRIM(B4))="..",LOWER(TRIM(B4))="...",LOWER(TRIM(B4))="?"),"No","Yes"))</x:f>
        <x:v>Yes</x:v>
      </x:c>
      <x:c r="X4" s="69" t="str">
        <x:f>IF(OR(C4="Describe",C4="Rank",C4="Screen",C4="Prioritise",C4="Trigger review",C4="Allocate resources",C4="Enforce a gate",C4="Estimate probability"),"Yes","No")</x:f>
        <x:v>Yes</x:v>
      </x:c>
      <x:c r="Y4" s="69" t="str">
        <x:f>IF(OR(D4="Yes",D4="No"),"Yes","No")</x:f>
        <x:v>Yes</x:v>
      </x:c>
      <x:c r="Z4" s="69" t="str">
        <x:f>IF(OR(E4="Yes",E4="No"),"Yes","No")</x:f>
        <x:v>Yes</x:v>
      </x:c>
      <x:c r="AA4" s="69" t="str">
        <x:f>IF(OR(F4="Yes",F4="No"),"Yes","No")</x:f>
        <x:v>Yes</x:v>
      </x:c>
      <x:c r="AB4" s="69" t="str">
        <x:f>IF(OR(G4="Yes",G4="No"),"Yes","No")</x:f>
        <x:v>Yes</x:v>
      </x:c>
      <x:c r="AC4" s="69" t="str">
        <x:f>IF(ABS(H4-100)&lt;0.0001,"Yes","No")</x:f>
        <x:v>Yes</x:v>
      </x:c>
      <x:c r="AD4" s="69" t="str">
        <x:f>IF(OR(I4="Yes",I4="No",I4="Not applicable"),"Yes","No")</x:f>
        <x:v>Yes</x:v>
      </x:c>
      <x:c r="AE4" s="69" t="str">
        <x:f>IF(OR(J4="Yes",J4="No"),"Yes","No")</x:f>
        <x:v>Yes</x:v>
      </x:c>
      <x:c r="AF4" s="69" t="str">
        <x:f>IF(OR(K4="Yes",K4="No",K4="Not applicable"),"Yes","No")</x:f>
        <x:v>Yes</x:v>
      </x:c>
      <x:c r="AG4" s="69" t="str">
        <x:f>IF(OR(L4="Yes",L4="No"),"Yes","No")</x:f>
        <x:v>Yes</x:v>
      </x:c>
      <x:c r="AH4" s="69" t="str">
        <x:f>IF(OR(M4="Yes",M4="No",M4="Not tested"),"Yes","No")</x:f>
        <x:v>Yes</x:v>
      </x:c>
      <x:c r="AI4" s="69" t="str">
        <x:f>IF(OR(N4="Yes",N4="No"),"Yes","No")</x:f>
        <x:v>Yes</x:v>
      </x:c>
      <x:c r="AJ4" s="69" t="str">
        <x:f>IF(O4="","No",IF(OR(LOWER(TRIM(O4))="n/a",LOWER(TRIM(O4))="na",LOWER(TRIM(O4))="none",LOWER(TRIM(O4))="unknown",LOWER(TRIM(O4))="tbd",LOWER(TRIM(O4))="todo",LOWER(TRIM(O4))="placeholder",LOWER(TRIM(O4))="test",LOWER(TRIM(O4))="xxx",LOWER(TRIM(O4))="xx",LOWER(TRIM(O4))="x",LOWER(TRIM(O4))="-",LOWER(TRIM(O4))="--",LOWER(TRIM(O4))="---",LOWER(TRIM(O4))=".",LOWER(TRIM(O4))="..",LOWER(TRIM(O4))="...",LOWER(TRIM(O4))="?"),"No","Yes"))</x:f>
        <x:v>Yes</x:v>
      </x:c>
      <x:c r="AK4" s="69" t="str">
        <x:f>IF(P4="","No",IF(OR(LOWER(TRIM(P4))="n/a",LOWER(TRIM(P4))="na",LOWER(TRIM(P4))="none",LOWER(TRIM(P4))="unknown",LOWER(TRIM(P4))="tbd",LOWER(TRIM(P4))="todo",LOWER(TRIM(P4))="placeholder",LOWER(TRIM(P4))="test",LOWER(TRIM(P4))="xxx",LOWER(TRIM(P4))="xx",LOWER(TRIM(P4))="x",LOWER(TRIM(P4))="-",LOWER(TRIM(P4))="--",LOWER(TRIM(P4))="---",LOWER(TRIM(P4))=".",LOWER(TRIM(P4))="..",LOWER(TRIM(P4))="...",LOWER(TRIM(P4))="?"),"No","Yes"))</x:f>
        <x:v>Yes</x:v>
      </x:c>
      <x:c r="AL4" s="69" t="str">
        <x:f>IF(OR(Q4="Approved by the recorded reviewer",Q4="Not approved"),"Yes","No")</x:f>
        <x:v>Yes</x:v>
      </x:c>
      <x:c r="AM4" s="33" t="str">
        <x:v>Use the score as one decision aid with the recorded model version, limitations and reopen condition.</x:v>
      </x:c>
      <x:c r="AN4" s="33" t="str">
        <x:v>Do not present the total as evidence, certainty, probability or an automatic instruction.</x:v>
      </x:c>
      <x:c r="AO4" s="33" t="str">
        <x:v>Proceed with the bounded interpretation and preserve the component record.</x:v>
      </x:c>
      <x:c r="AP4" s="33" t="str">
        <x:f>IF(U4="","",IF(U4="DECOMPOSABLE_BOUNDED","Use the score as one decision aid with the recorded model version, limitations and reopen condition.",IF(U4="MODEL_PURPOSE_UNSUPPORTED","Describe the model as a score or index unless predictive calibration is separately established.",IF(U4="INPUTS_NOT_VISIBLE","Use the current total only as a prompt for model reconstruction.",IF(U4="EVIDENCE_STATES_NOT_DISCLOSED","Use the current total only as a prompt for model reconstruction.",IF(U4="MISSING_DATA_TREATMENT_UNSAFE","State that the score is incomplete and identify the affected inputs.",IF(U4="CRITICAL_GATE_FAILED_OR_MISSING","Report the total only beside the failed or missing gate.",IF(U4="GATE_CONTRACT_NOT_DEFINED","Report the total only beside the failed or missing gate.",IF(U4="COMPENSATION_RULE_UNSAFE","Report the total only beside the failed or missing gate.",IF(U4="WEIGHT_RATIONALE_MISSING","Describe the baseline result as provisional and disclose the decisive assumptions.",IF(U4="WEIGHT_TOTAL_INVALID","Describe the baseline result as provisional and disclose the decisive assumptions.",IF(U4="SENSITIVITY_NOT_TESTED","Describe the baseline result as provisional and disclose the decisive assumptions.",IF(U4="RANKING_UNSTABLE","Describe the baseline result as provisional and disclose the decisive assumptions.",IF(U4="CONTRADICTION_REVIEW_REQUIRED","Preserve the score as provisional beside the contradiction.",IF(U4="REQUIRED_TEXT_MISSING","Complete the missing record.",IF(U4="INVALID_CONTROLLED_INPUT","Use only the controlled vocabulary.",IF(U4="INVALID_CRITERION_INPUT","Use the register only to identify and correct the invalid criteria.","")))))))))))))))))</x:f>
        <x:v>Use the score as one decision aid with the recorded model version, limitations and reopen condition.</x:v>
      </x:c>
      <x:c r="AQ4" s="33" t="str">
        <x:f>IF(U4="","",IF(U4="DECOMPOSABLE_BOUNDED","Do not present the total as evidence, certainty, probability or an automatic instruction.",IF(U4="MODEL_PURPOSE_UNSUPPORTED","Do not present the total as the probability of winning, failure or market response.",IF(U4="INPUTS_NOT_VISIBLE","Do not rank, allocate, approve or claim probability from the current score.",IF(U4="EVIDENCE_STATES_NOT_DISCLOSED","Do not rank, allocate, approve or claim probability from the current score.",IF(U4="MISSING_DATA_TREATMENT_UNSAFE","Do not replace missing knowledge with a neutral-looking number.",IF(U4="CRITICAL_GATE_FAILED_OR_MISSING","Do not let the weighted average override the critical condition.",IF(U4="GATE_CONTRACT_NOT_DEFINED","Do not let the weighted average override the critical condition.",IF(U4="COMPENSATION_RULE_UNSAFE","Do not let the weighted average override the critical condition.",IF(U4="WEIGHT_RATIONALE_MISSING","Do not treat the ranking as robust or use extra decimals to imply stability.",IF(U4="WEIGHT_TOTAL_INVALID","Do not treat the ranking as robust or use extra decimals to imply stability.",IF(U4="SENSITIVITY_NOT_TESTED","Do not treat the ranking as robust or use extra decimals to imply stability.",IF(U4="RANKING_UNSTABLE","Do not treat the ranking as robust or use extra decimals to imply stability.",IF(U4="CONTRADICTION_REVIEW_REQUIRED","Do not hide disagreement inside an average.",IF(U4="REQUIRED_TEXT_MISSING","Do not use a score without a meaningful decision, owner and reviewer.",IF(U4="INVALID_CONTROLLED_INPUT","Do not interpret outputs generated from unsupported categories.",IF(U4="INVALID_CRITERION_INPUT","Do not calculate, compare or interpret a model that contains invalid criterion inputs.","")))))))))))))))))</x:f>
        <x:v>Do not present the total as evidence, certainty, probability or an automatic instruction.</x:v>
      </x:c>
      <x:c r="AR4" s="33" t="str">
        <x:f>IF(U4="","",IF(U4="DECOMPOSABLE_BOUNDED","Proceed with the bounded interpretation and preserve the component record.",IF(U4="MODEL_PURPOSE_UNSUPPORTED","Use a validated predictive model or change the score purpose.",IF(U4="INPUTS_NOT_VISIBLE","Decompose and reconstruct the model before use.",IF(U4="EVIDENCE_STATES_NOT_DISCLOSED","Apply “Observed, Inferred and Unresolved Evidence” to every active input.",IF(U4="MISSING_DATA_TREATMENT_UNSAFE","Correct the treatment, obtain evidence or report a bounded range.",IF(U4="CRITICAL_GATE_FAILED_OR_MISSING","Define or resolve the veto, floor or cap before interpreting the total.",IF(U4="GATE_CONTRACT_NOT_DEFINED","Define or resolve the veto, floor or cap before interpreting the total.",IF(U4="COMPENSATION_RULE_UNSAFE","Define or resolve the veto, floor or cap before interpreting the total.",IF(U4="WEIGHT_RATIONALE_MISSING","Run and record the required sensitivity scenarios before acting.",IF(U4="WEIGHT_TOTAL_INVALID","Correct the active denominator and rerun the model.",IF(U4="SENSITIVITY_NOT_TESTED","Run and record the required sensitivity scenarios before acting.",IF(U4="RANKING_UNSTABLE","Treat the result as unstable and resolve the decisive assumptions.",IF(U4="CONTRADICTION_REVIEW_REQUIRED","Apply “How to Handle Contradictory Competitor Evidence” before final interpretation.",IF(U4="REQUIRED_TEXT_MISSING","Replace placeholders with the exact record.",IF(U4="INVALID_CONTROLLED_INPUT","Correct the invalid controlled input.",IF(U4="INVALID_CRITERION_INPUT","Correct the invalid criterion values; then recalculate the model and its active denominator.","")))))))))))))))))</x:f>
        <x:v>Proceed with the bounded interpretation and preserve the component record.</x:v>
      </x:c>
    </x:row>
    <x:row r="5">
      <x:c r="A5" s="55" t="str">
        <x:v>F02</x:v>
      </x:c>
      <x:c r="B5" s="55" t="str">
        <x:v>Prioritise response briefs</x:v>
      </x:c>
      <x:c r="C5" s="55" t="str">
        <x:v>Prioritise</x:v>
      </x:c>
      <x:c r="D5" s="55" t="str">
        <x:v>Yes</x:v>
      </x:c>
      <x:c r="E5" s="55" t="str">
        <x:v>Yes</x:v>
      </x:c>
      <x:c r="F5" s="55" t="str">
        <x:v>Yes</x:v>
      </x:c>
      <x:c r="G5" s="55" t="str">
        <x:v>Yes</x:v>
      </x:c>
      <x:c r="H5" s="76" t="n">
        <x:v>100</x:v>
      </x:c>
      <x:c r="I5" s="55" t="str">
        <x:v>Not applicable</x:v>
      </x:c>
      <x:c r="J5" s="55" t="str">
        <x:v>No</x:v>
      </x:c>
      <x:c r="K5" s="55" t="str">
        <x:v>Not applicable</x:v>
      </x:c>
      <x:c r="L5" s="55" t="str">
        <x:v>Yes</x:v>
      </x:c>
      <x:c r="M5" s="55" t="str">
        <x:v>No</x:v>
      </x:c>
      <x:c r="N5" s="55" t="str">
        <x:v>No</x:v>
      </x:c>
      <x:c r="O5" s="55" t="str">
        <x:v>Recorded owner</x:v>
      </x:c>
      <x:c r="P5" s="55" t="str">
        <x:v>Recorded reviewer</x:v>
      </x:c>
      <x:c r="Q5" s="55" t="str">
        <x:v>Approved by the recorded reviewer</x:v>
      </x:c>
      <x:c r="R5" s="55" t="str">
        <x:v>Decomposable and bounded</x:v>
      </x:c>
      <x:c r="S5" s="55" t="str">
        <x:v>DECOMPOSABLE_BOUNDED</x:v>
      </x:c>
      <x:c r="T5" s="62" t="str">
        <x:f>IF(OR(X5="No",Y5="No",Z5="No",AA5="No",AB5="No",AD5="No",AE5="No",AF5="No",AG5="No",AH5="No",AI5="No",AL5="No"),"Score not decision-ready",IF(OR(W5="No",AJ5="No",AK5="No"),"Score not decision-ready",IF(C5="Estimate probability","Score not decision-ready",IF(N5="Yes","Score not decision-ready",IF(F5="No","Missing-data treatment unsafe",IF(OR(J5="Yes",I5="No",K5="Yes"),"Critical gate missing",IF(OR(D5="No",E5="No"),"Score not decision-ready",IF(OR(G5="No",AC5="No",L5="No",M5="Not tested",M5="Yes"),"Sensitivity review required","Decomposable and bounded"))))))))</x:f>
        <x:v>Decomposable and bounded</x:v>
      </x:c>
      <x:c r="U5" s="62" t="str">
        <x:f>IF(OR(X5="No",Y5="No",Z5="No",AA5="No",AB5="No",AD5="No",AE5="No",AF5="No",AG5="No",AH5="No",AI5="No",AL5="No"),"INVALID_CONTROLLED_INPUT",IF(OR(W5="No",AJ5="No",AK5="No"),"REQUIRED_TEXT_MISSING",IF(C5="Estimate probability","MODEL_PURPOSE_UNSUPPORTED",IF(N5="Yes","CONTRADICTION_REVIEW_REQUIRED",IF(F5="No","MISSING_DATA_TREATMENT_UNSAFE",IF(J5="Yes","CRITICAL_GATE_FAILED_OR_MISSING",IF(I5="No","GATE_CONTRACT_NOT_DEFINED",IF(K5="Yes","COMPENSATION_RULE_UNSAFE",IF(D5="No","INPUTS_NOT_VISIBLE",IF(E5="No","EVIDENCE_STATES_NOT_DISCLOSED",IF(G5="No","WEIGHT_RATIONALE_MISSING",IF(AC5="No","WEIGHT_TOTAL_INVALID",IF(OR(L5="No",M5="Not tested"),"SENSITIVITY_NOT_TESTED",IF(M5="Yes","RANKING_UNSTABLE","DECOMPOSABLE_BOUNDED"))))))))))))))</x:f>
        <x:v>DECOMPOSABLE_BOUNDED</x:v>
      </x:c>
      <x:c r="V5" s="62" t="str">
        <x:f>IF(AND(T5=R5,U5=S5,AP5=AM5,AQ5=AN5,AR5=AO5),"PASS","FAIL")</x:f>
        <x:v>PASS</x:v>
      </x:c>
      <x:c r="W5" s="69" t="str">
        <x:f>IF(B5="","No",IF(OR(LOWER(TRIM(B5))="n/a",LOWER(TRIM(B5))="na",LOWER(TRIM(B5))="none",LOWER(TRIM(B5))="unknown",LOWER(TRIM(B5))="tbd",LOWER(TRIM(B5))="todo",LOWER(TRIM(B5))="placeholder",LOWER(TRIM(B5))="test",LOWER(TRIM(B5))="xxx",LOWER(TRIM(B5))="xx",LOWER(TRIM(B5))="x",LOWER(TRIM(B5))="-",LOWER(TRIM(B5))="--",LOWER(TRIM(B5))="---",LOWER(TRIM(B5))=".",LOWER(TRIM(B5))="..",LOWER(TRIM(B5))="...",LOWER(TRIM(B5))="?"),"No","Yes"))</x:f>
        <x:v>Yes</x:v>
      </x:c>
      <x:c r="X5" s="69" t="str">
        <x:f>IF(OR(C5="Describe",C5="Rank",C5="Screen",C5="Prioritise",C5="Trigger review",C5="Allocate resources",C5="Enforce a gate",C5="Estimate probability"),"Yes","No")</x:f>
        <x:v>Yes</x:v>
      </x:c>
      <x:c r="Y5" s="69" t="str">
        <x:f>IF(OR(D5="Yes",D5="No"),"Yes","No")</x:f>
        <x:v>Yes</x:v>
      </x:c>
      <x:c r="Z5" s="69" t="str">
        <x:f>IF(OR(E5="Yes",E5="No"),"Yes","No")</x:f>
        <x:v>Yes</x:v>
      </x:c>
      <x:c r="AA5" s="69" t="str">
        <x:f>IF(OR(F5="Yes",F5="No"),"Yes","No")</x:f>
        <x:v>Yes</x:v>
      </x:c>
      <x:c r="AB5" s="69" t="str">
        <x:f>IF(OR(G5="Yes",G5="No"),"Yes","No")</x:f>
        <x:v>Yes</x:v>
      </x:c>
      <x:c r="AC5" s="69" t="str">
        <x:f>IF(ABS(H5-100)&lt;0.0001,"Yes","No")</x:f>
        <x:v>Yes</x:v>
      </x:c>
      <x:c r="AD5" s="69" t="str">
        <x:f>IF(OR(I5="Yes",I5="No",I5="Not applicable"),"Yes","No")</x:f>
        <x:v>Yes</x:v>
      </x:c>
      <x:c r="AE5" s="69" t="str">
        <x:f>IF(OR(J5="Yes",J5="No"),"Yes","No")</x:f>
        <x:v>Yes</x:v>
      </x:c>
      <x:c r="AF5" s="69" t="str">
        <x:f>IF(OR(K5="Yes",K5="No",K5="Not applicable"),"Yes","No")</x:f>
        <x:v>Yes</x:v>
      </x:c>
      <x:c r="AG5" s="69" t="str">
        <x:f>IF(OR(L5="Yes",L5="No"),"Yes","No")</x:f>
        <x:v>Yes</x:v>
      </x:c>
      <x:c r="AH5" s="69" t="str">
        <x:f>IF(OR(M5="Yes",M5="No",M5="Not tested"),"Yes","No")</x:f>
        <x:v>Yes</x:v>
      </x:c>
      <x:c r="AI5" s="69" t="str">
        <x:f>IF(OR(N5="Yes",N5="No"),"Yes","No")</x:f>
        <x:v>Yes</x:v>
      </x:c>
      <x:c r="AJ5" s="69" t="str">
        <x:f>IF(O5="","No",IF(OR(LOWER(TRIM(O5))="n/a",LOWER(TRIM(O5))="na",LOWER(TRIM(O5))="none",LOWER(TRIM(O5))="unknown",LOWER(TRIM(O5))="tbd",LOWER(TRIM(O5))="todo",LOWER(TRIM(O5))="placeholder",LOWER(TRIM(O5))="test",LOWER(TRIM(O5))="xxx",LOWER(TRIM(O5))="xx",LOWER(TRIM(O5))="x",LOWER(TRIM(O5))="-",LOWER(TRIM(O5))="--",LOWER(TRIM(O5))="---",LOWER(TRIM(O5))=".",LOWER(TRIM(O5))="..",LOWER(TRIM(O5))="...",LOWER(TRIM(O5))="?"),"No","Yes"))</x:f>
        <x:v>Yes</x:v>
      </x:c>
      <x:c r="AK5" s="69" t="str">
        <x:f>IF(P5="","No",IF(OR(LOWER(TRIM(P5))="n/a",LOWER(TRIM(P5))="na",LOWER(TRIM(P5))="none",LOWER(TRIM(P5))="unknown",LOWER(TRIM(P5))="tbd",LOWER(TRIM(P5))="todo",LOWER(TRIM(P5))="placeholder",LOWER(TRIM(P5))="test",LOWER(TRIM(P5))="xxx",LOWER(TRIM(P5))="xx",LOWER(TRIM(P5))="x",LOWER(TRIM(P5))="-",LOWER(TRIM(P5))="--",LOWER(TRIM(P5))="---",LOWER(TRIM(P5))=".",LOWER(TRIM(P5))="..",LOWER(TRIM(P5))="...",LOWER(TRIM(P5))="?"),"No","Yes"))</x:f>
        <x:v>Yes</x:v>
      </x:c>
      <x:c r="AL5" s="69" t="str">
        <x:f>IF(OR(Q5="Approved by the recorded reviewer",Q5="Not approved"),"Yes","No")</x:f>
        <x:v>Yes</x:v>
      </x:c>
      <x:c r="AM5" s="33" t="str">
        <x:v>Use the score as one decision aid with the recorded model version, limitations and reopen condition.</x:v>
      </x:c>
      <x:c r="AN5" s="33" t="str">
        <x:v>Do not present the total as evidence, certainty, probability or an automatic instruction.</x:v>
      </x:c>
      <x:c r="AO5" s="33" t="str">
        <x:v>Proceed with the bounded interpretation and preserve the component record.</x:v>
      </x:c>
      <x:c r="AP5" s="33" t="str">
        <x:f>IF(U5="","",IF(U5="DECOMPOSABLE_BOUNDED","Use the score as one decision aid with the recorded model version, limitations and reopen condition.",IF(U5="MODEL_PURPOSE_UNSUPPORTED","Describe the model as a score or index unless predictive calibration is separately established.",IF(U5="INPUTS_NOT_VISIBLE","Use the current total only as a prompt for model reconstruction.",IF(U5="EVIDENCE_STATES_NOT_DISCLOSED","Use the current total only as a prompt for model reconstruction.",IF(U5="MISSING_DATA_TREATMENT_UNSAFE","State that the score is incomplete and identify the affected inputs.",IF(U5="CRITICAL_GATE_FAILED_OR_MISSING","Report the total only beside the failed or missing gate.",IF(U5="GATE_CONTRACT_NOT_DEFINED","Report the total only beside the failed or missing gate.",IF(U5="COMPENSATION_RULE_UNSAFE","Report the total only beside the failed or missing gate.",IF(U5="WEIGHT_RATIONALE_MISSING","Describe the baseline result as provisional and disclose the decisive assumptions.",IF(U5="WEIGHT_TOTAL_INVALID","Describe the baseline result as provisional and disclose the decisive assumptions.",IF(U5="SENSITIVITY_NOT_TESTED","Describe the baseline result as provisional and disclose the decisive assumptions.",IF(U5="RANKING_UNSTABLE","Describe the baseline result as provisional and disclose the decisive assumptions.",IF(U5="CONTRADICTION_REVIEW_REQUIRED","Preserve the score as provisional beside the contradiction.",IF(U5="REQUIRED_TEXT_MISSING","Complete the missing record.",IF(U5="INVALID_CONTROLLED_INPUT","Use only the controlled vocabulary.",IF(U5="INVALID_CRITERION_INPUT","Use the register only to identify and correct the invalid criteria.","")))))))))))))))))</x:f>
        <x:v>Use the score as one decision aid with the recorded model version, limitations and reopen condition.</x:v>
      </x:c>
      <x:c r="AQ5" s="33" t="str">
        <x:f>IF(U5="","",IF(U5="DECOMPOSABLE_BOUNDED","Do not present the total as evidence, certainty, probability or an automatic instruction.",IF(U5="MODEL_PURPOSE_UNSUPPORTED","Do not present the total as the probability of winning, failure or market response.",IF(U5="INPUTS_NOT_VISIBLE","Do not rank, allocate, approve or claim probability from the current score.",IF(U5="EVIDENCE_STATES_NOT_DISCLOSED","Do not rank, allocate, approve or claim probability from the current score.",IF(U5="MISSING_DATA_TREATMENT_UNSAFE","Do not replace missing knowledge with a neutral-looking number.",IF(U5="CRITICAL_GATE_FAILED_OR_MISSING","Do not let the weighted average override the critical condition.",IF(U5="GATE_CONTRACT_NOT_DEFINED","Do not let the weighted average override the critical condition.",IF(U5="COMPENSATION_RULE_UNSAFE","Do not let the weighted average override the critical condition.",IF(U5="WEIGHT_RATIONALE_MISSING","Do not treat the ranking as robust or use extra decimals to imply stability.",IF(U5="WEIGHT_TOTAL_INVALID","Do not treat the ranking as robust or use extra decimals to imply stability.",IF(U5="SENSITIVITY_NOT_TESTED","Do not treat the ranking as robust or use extra decimals to imply stability.",IF(U5="RANKING_UNSTABLE","Do not treat the ranking as robust or use extra decimals to imply stability.",IF(U5="CONTRADICTION_REVIEW_REQUIRED","Do not hide disagreement inside an average.",IF(U5="REQUIRED_TEXT_MISSING","Do not use a score without a meaningful decision, owner and reviewer.",IF(U5="INVALID_CONTROLLED_INPUT","Do not interpret outputs generated from unsupported categories.",IF(U5="INVALID_CRITERION_INPUT","Do not calculate, compare or interpret a model that contains invalid criterion inputs.","")))))))))))))))))</x:f>
        <x:v>Do not present the total as evidence, certainty, probability or an automatic instruction.</x:v>
      </x:c>
      <x:c r="AR5" s="33" t="str">
        <x:f>IF(U5="","",IF(U5="DECOMPOSABLE_BOUNDED","Proceed with the bounded interpretation and preserve the component record.",IF(U5="MODEL_PURPOSE_UNSUPPORTED","Use a validated predictive model or change the score purpose.",IF(U5="INPUTS_NOT_VISIBLE","Decompose and reconstruct the model before use.",IF(U5="EVIDENCE_STATES_NOT_DISCLOSED","Apply “Observed, Inferred and Unresolved Evidence” to every active input.",IF(U5="MISSING_DATA_TREATMENT_UNSAFE","Correct the treatment, obtain evidence or report a bounded range.",IF(U5="CRITICAL_GATE_FAILED_OR_MISSING","Define or resolve the veto, floor or cap before interpreting the total.",IF(U5="GATE_CONTRACT_NOT_DEFINED","Define or resolve the veto, floor or cap before interpreting the total.",IF(U5="COMPENSATION_RULE_UNSAFE","Define or resolve the veto, floor or cap before interpreting the total.",IF(U5="WEIGHT_RATIONALE_MISSING","Run and record the required sensitivity scenarios before acting.",IF(U5="WEIGHT_TOTAL_INVALID","Correct the active denominator and rerun the model.",IF(U5="SENSITIVITY_NOT_TESTED","Run and record the required sensitivity scenarios before acting.",IF(U5="RANKING_UNSTABLE","Treat the result as unstable and resolve the decisive assumptions.",IF(U5="CONTRADICTION_REVIEW_REQUIRED","Apply “How to Handle Contradictory Competitor Evidence” before final interpretation.",IF(U5="REQUIRED_TEXT_MISSING","Replace placeholders with the exact record.",IF(U5="INVALID_CONTROLLED_INPUT","Correct the invalid controlled input.",IF(U5="INVALID_CRITERION_INPUT","Correct the invalid criterion values; then recalculate the model and its active denominator.","")))))))))))))))))</x:f>
        <x:v>Proceed with the bounded interpretation and preserve the component record.</x:v>
      </x:c>
    </x:row>
    <x:row r="6">
      <x:c r="A6" s="55" t="str">
        <x:v>F03</x:v>
      </x:c>
      <x:c r="B6" s="55" t="str">
        <x:v>Estimate probability of winning</x:v>
      </x:c>
      <x:c r="C6" s="55" t="str">
        <x:v>Estimate probability</x:v>
      </x:c>
      <x:c r="D6" s="55" t="str">
        <x:v>Yes</x:v>
      </x:c>
      <x:c r="E6" s="55" t="str">
        <x:v>Yes</x:v>
      </x:c>
      <x:c r="F6" s="55" t="str">
        <x:v>Yes</x:v>
      </x:c>
      <x:c r="G6" s="55" t="str">
        <x:v>Yes</x:v>
      </x:c>
      <x:c r="H6" s="76" t="n">
        <x:v>100</x:v>
      </x:c>
      <x:c r="I6" s="55" t="str">
        <x:v>Yes</x:v>
      </x:c>
      <x:c r="J6" s="55" t="str">
        <x:v>No</x:v>
      </x:c>
      <x:c r="K6" s="55" t="str">
        <x:v>No</x:v>
      </x:c>
      <x:c r="L6" s="55" t="str">
        <x:v>Yes</x:v>
      </x:c>
      <x:c r="M6" s="55" t="str">
        <x:v>No</x:v>
      </x:c>
      <x:c r="N6" s="55" t="str">
        <x:v>No</x:v>
      </x:c>
      <x:c r="O6" s="55" t="str">
        <x:v>Recorded owner</x:v>
      </x:c>
      <x:c r="P6" s="55" t="str">
        <x:v>Recorded reviewer</x:v>
      </x:c>
      <x:c r="Q6" s="55" t="str">
        <x:v>Approved by the recorded reviewer</x:v>
      </x:c>
      <x:c r="R6" s="55" t="str">
        <x:v>Score not decision-ready</x:v>
      </x:c>
      <x:c r="S6" s="55" t="str">
        <x:v>MODEL_PURPOSE_UNSUPPORTED</x:v>
      </x:c>
      <x:c r="T6" s="62" t="str">
        <x:f>IF(OR(X6="No",Y6="No",Z6="No",AA6="No",AB6="No",AD6="No",AE6="No",AF6="No",AG6="No",AH6="No",AI6="No",AL6="No"),"Score not decision-ready",IF(OR(W6="No",AJ6="No",AK6="No"),"Score not decision-ready",IF(C6="Estimate probability","Score not decision-ready",IF(N6="Yes","Score not decision-ready",IF(F6="No","Missing-data treatment unsafe",IF(OR(J6="Yes",I6="No",K6="Yes"),"Critical gate missing",IF(OR(D6="No",E6="No"),"Score not decision-ready",IF(OR(G6="No",AC6="No",L6="No",M6="Not tested",M6="Yes"),"Sensitivity review required","Decomposable and bounded"))))))))</x:f>
        <x:v>Score not decision-ready</x:v>
      </x:c>
      <x:c r="U6" s="62" t="str">
        <x:f>IF(OR(X6="No",Y6="No",Z6="No",AA6="No",AB6="No",AD6="No",AE6="No",AF6="No",AG6="No",AH6="No",AI6="No",AL6="No"),"INVALID_CONTROLLED_INPUT",IF(OR(W6="No",AJ6="No",AK6="No"),"REQUIRED_TEXT_MISSING",IF(C6="Estimate probability","MODEL_PURPOSE_UNSUPPORTED",IF(N6="Yes","CONTRADICTION_REVIEW_REQUIRED",IF(F6="No","MISSING_DATA_TREATMENT_UNSAFE",IF(J6="Yes","CRITICAL_GATE_FAILED_OR_MISSING",IF(I6="No","GATE_CONTRACT_NOT_DEFINED",IF(K6="Yes","COMPENSATION_RULE_UNSAFE",IF(D6="No","INPUTS_NOT_VISIBLE",IF(E6="No","EVIDENCE_STATES_NOT_DISCLOSED",IF(G6="No","WEIGHT_RATIONALE_MISSING",IF(AC6="No","WEIGHT_TOTAL_INVALID",IF(OR(L6="No",M6="Not tested"),"SENSITIVITY_NOT_TESTED",IF(M6="Yes","RANKING_UNSTABLE","DECOMPOSABLE_BOUNDED"))))))))))))))</x:f>
        <x:v>MODEL_PURPOSE_UNSUPPORTED</x:v>
      </x:c>
      <x:c r="V6" s="62" t="str">
        <x:f>IF(AND(T6=R6,U6=S6,AP6=AM6,AQ6=AN6,AR6=AO6),"PASS","FAIL")</x:f>
        <x:v>PASS</x:v>
      </x:c>
      <x:c r="W6" s="69" t="str">
        <x:f>IF(B6="","No",IF(OR(LOWER(TRIM(B6))="n/a",LOWER(TRIM(B6))="na",LOWER(TRIM(B6))="none",LOWER(TRIM(B6))="unknown",LOWER(TRIM(B6))="tbd",LOWER(TRIM(B6))="todo",LOWER(TRIM(B6))="placeholder",LOWER(TRIM(B6))="test",LOWER(TRIM(B6))="xxx",LOWER(TRIM(B6))="xx",LOWER(TRIM(B6))="x",LOWER(TRIM(B6))="-",LOWER(TRIM(B6))="--",LOWER(TRIM(B6))="---",LOWER(TRIM(B6))=".",LOWER(TRIM(B6))="..",LOWER(TRIM(B6))="...",LOWER(TRIM(B6))="?"),"No","Yes"))</x:f>
        <x:v>Yes</x:v>
      </x:c>
      <x:c r="X6" s="69" t="str">
        <x:f>IF(OR(C6="Describe",C6="Rank",C6="Screen",C6="Prioritise",C6="Trigger review",C6="Allocate resources",C6="Enforce a gate",C6="Estimate probability"),"Yes","No")</x:f>
        <x:v>Yes</x:v>
      </x:c>
      <x:c r="Y6" s="69" t="str">
        <x:f>IF(OR(D6="Yes",D6="No"),"Yes","No")</x:f>
        <x:v>Yes</x:v>
      </x:c>
      <x:c r="Z6" s="69" t="str">
        <x:f>IF(OR(E6="Yes",E6="No"),"Yes","No")</x:f>
        <x:v>Yes</x:v>
      </x:c>
      <x:c r="AA6" s="69" t="str">
        <x:f>IF(OR(F6="Yes",F6="No"),"Yes","No")</x:f>
        <x:v>Yes</x:v>
      </x:c>
      <x:c r="AB6" s="69" t="str">
        <x:f>IF(OR(G6="Yes",G6="No"),"Yes","No")</x:f>
        <x:v>Yes</x:v>
      </x:c>
      <x:c r="AC6" s="69" t="str">
        <x:f>IF(ABS(H6-100)&lt;0.0001,"Yes","No")</x:f>
        <x:v>Yes</x:v>
      </x:c>
      <x:c r="AD6" s="69" t="str">
        <x:f>IF(OR(I6="Yes",I6="No",I6="Not applicable"),"Yes","No")</x:f>
        <x:v>Yes</x:v>
      </x:c>
      <x:c r="AE6" s="69" t="str">
        <x:f>IF(OR(J6="Yes",J6="No"),"Yes","No")</x:f>
        <x:v>Yes</x:v>
      </x:c>
      <x:c r="AF6" s="69" t="str">
        <x:f>IF(OR(K6="Yes",K6="No",K6="Not applicable"),"Yes","No")</x:f>
        <x:v>Yes</x:v>
      </x:c>
      <x:c r="AG6" s="69" t="str">
        <x:f>IF(OR(L6="Yes",L6="No"),"Yes","No")</x:f>
        <x:v>Yes</x:v>
      </x:c>
      <x:c r="AH6" s="69" t="str">
        <x:f>IF(OR(M6="Yes",M6="No",M6="Not tested"),"Yes","No")</x:f>
        <x:v>Yes</x:v>
      </x:c>
      <x:c r="AI6" s="69" t="str">
        <x:f>IF(OR(N6="Yes",N6="No"),"Yes","No")</x:f>
        <x:v>Yes</x:v>
      </x:c>
      <x:c r="AJ6" s="69" t="str">
        <x:f>IF(O6="","No",IF(OR(LOWER(TRIM(O6))="n/a",LOWER(TRIM(O6))="na",LOWER(TRIM(O6))="none",LOWER(TRIM(O6))="unknown",LOWER(TRIM(O6))="tbd",LOWER(TRIM(O6))="todo",LOWER(TRIM(O6))="placeholder",LOWER(TRIM(O6))="test",LOWER(TRIM(O6))="xxx",LOWER(TRIM(O6))="xx",LOWER(TRIM(O6))="x",LOWER(TRIM(O6))="-",LOWER(TRIM(O6))="--",LOWER(TRIM(O6))="---",LOWER(TRIM(O6))=".",LOWER(TRIM(O6))="..",LOWER(TRIM(O6))="...",LOWER(TRIM(O6))="?"),"No","Yes"))</x:f>
        <x:v>Yes</x:v>
      </x:c>
      <x:c r="AK6" s="69" t="str">
        <x:f>IF(P6="","No",IF(OR(LOWER(TRIM(P6))="n/a",LOWER(TRIM(P6))="na",LOWER(TRIM(P6))="none",LOWER(TRIM(P6))="unknown",LOWER(TRIM(P6))="tbd",LOWER(TRIM(P6))="todo",LOWER(TRIM(P6))="placeholder",LOWER(TRIM(P6))="test",LOWER(TRIM(P6))="xxx",LOWER(TRIM(P6))="xx",LOWER(TRIM(P6))="x",LOWER(TRIM(P6))="-",LOWER(TRIM(P6))="--",LOWER(TRIM(P6))="---",LOWER(TRIM(P6))=".",LOWER(TRIM(P6))="..",LOWER(TRIM(P6))="...",LOWER(TRIM(P6))="?"),"No","Yes"))</x:f>
        <x:v>Yes</x:v>
      </x:c>
      <x:c r="AL6" s="69" t="str">
        <x:f>IF(OR(Q6="Approved by the recorded reviewer",Q6="Not approved"),"Yes","No")</x:f>
        <x:v>Yes</x:v>
      </x:c>
      <x:c r="AM6" s="33" t="str">
        <x:v>Describe the model as a score or index unless predictive calibration is separately established.</x:v>
      </x:c>
      <x:c r="AN6" s="33" t="str">
        <x:v>Do not present the total as the probability of winning, failure or market response.</x:v>
      </x:c>
      <x:c r="AO6" s="33" t="str">
        <x:v>Use a validated predictive model or change the score purpose.</x:v>
      </x:c>
      <x:c r="AP6" s="33" t="str">
        <x:f>IF(U6="","",IF(U6="DECOMPOSABLE_BOUNDED","Use the score as one decision aid with the recorded model version, limitations and reopen condition.",IF(U6="MODEL_PURPOSE_UNSUPPORTED","Describe the model as a score or index unless predictive calibration is separately established.",IF(U6="INPUTS_NOT_VISIBLE","Use the current total only as a prompt for model reconstruction.",IF(U6="EVIDENCE_STATES_NOT_DISCLOSED","Use the current total only as a prompt for model reconstruction.",IF(U6="MISSING_DATA_TREATMENT_UNSAFE","State that the score is incomplete and identify the affected inputs.",IF(U6="CRITICAL_GATE_FAILED_OR_MISSING","Report the total only beside the failed or missing gate.",IF(U6="GATE_CONTRACT_NOT_DEFINED","Report the total only beside the failed or missing gate.",IF(U6="COMPENSATION_RULE_UNSAFE","Report the total only beside the failed or missing gate.",IF(U6="WEIGHT_RATIONALE_MISSING","Describe the baseline result as provisional and disclose the decisive assumptions.",IF(U6="WEIGHT_TOTAL_INVALID","Describe the baseline result as provisional and disclose the decisive assumptions.",IF(U6="SENSITIVITY_NOT_TESTED","Describe the baseline result as provisional and disclose the decisive assumptions.",IF(U6="RANKING_UNSTABLE","Describe the baseline result as provisional and disclose the decisive assumptions.",IF(U6="CONTRADICTION_REVIEW_REQUIRED","Preserve the score as provisional beside the contradiction.",IF(U6="REQUIRED_TEXT_MISSING","Complete the missing record.",IF(U6="INVALID_CONTROLLED_INPUT","Use only the controlled vocabulary.",IF(U6="INVALID_CRITERION_INPUT","Use the register only to identify and correct the invalid criteria.","")))))))))))))))))</x:f>
        <x:v>Describe the model as a score or index unless predictive calibration is separately established.</x:v>
      </x:c>
      <x:c r="AQ6" s="33" t="str">
        <x:f>IF(U6="","",IF(U6="DECOMPOSABLE_BOUNDED","Do not present the total as evidence, certainty, probability or an automatic instruction.",IF(U6="MODEL_PURPOSE_UNSUPPORTED","Do not present the total as the probability of winning, failure or market response.",IF(U6="INPUTS_NOT_VISIBLE","Do not rank, allocate, approve or claim probability from the current score.",IF(U6="EVIDENCE_STATES_NOT_DISCLOSED","Do not rank, allocate, approve or claim probability from the current score.",IF(U6="MISSING_DATA_TREATMENT_UNSAFE","Do not replace missing knowledge with a neutral-looking number.",IF(U6="CRITICAL_GATE_FAILED_OR_MISSING","Do not let the weighted average override the critical condition.",IF(U6="GATE_CONTRACT_NOT_DEFINED","Do not let the weighted average override the critical condition.",IF(U6="COMPENSATION_RULE_UNSAFE","Do not let the weighted average override the critical condition.",IF(U6="WEIGHT_RATIONALE_MISSING","Do not treat the ranking as robust or use extra decimals to imply stability.",IF(U6="WEIGHT_TOTAL_INVALID","Do not treat the ranking as robust or use extra decimals to imply stability.",IF(U6="SENSITIVITY_NOT_TESTED","Do not treat the ranking as robust or use extra decimals to imply stability.",IF(U6="RANKING_UNSTABLE","Do not treat the ranking as robust or use extra decimals to imply stability.",IF(U6="CONTRADICTION_REVIEW_REQUIRED","Do not hide disagreement inside an average.",IF(U6="REQUIRED_TEXT_MISSING","Do not use a score without a meaningful decision, owner and reviewer.",IF(U6="INVALID_CONTROLLED_INPUT","Do not interpret outputs generated from unsupported categories.",IF(U6="INVALID_CRITERION_INPUT","Do not calculate, compare or interpret a model that contains invalid criterion inputs.","")))))))))))))))))</x:f>
        <x:v>Do not present the total as the probability of winning, failure or market response.</x:v>
      </x:c>
      <x:c r="AR6" s="33" t="str">
        <x:f>IF(U6="","",IF(U6="DECOMPOSABLE_BOUNDED","Proceed with the bounded interpretation and preserve the component record.",IF(U6="MODEL_PURPOSE_UNSUPPORTED","Use a validated predictive model or change the score purpose.",IF(U6="INPUTS_NOT_VISIBLE","Decompose and reconstruct the model before use.",IF(U6="EVIDENCE_STATES_NOT_DISCLOSED","Apply “Observed, Inferred and Unresolved Evidence” to every active input.",IF(U6="MISSING_DATA_TREATMENT_UNSAFE","Correct the treatment, obtain evidence or report a bounded range.",IF(U6="CRITICAL_GATE_FAILED_OR_MISSING","Define or resolve the veto, floor or cap before interpreting the total.",IF(U6="GATE_CONTRACT_NOT_DEFINED","Define or resolve the veto, floor or cap before interpreting the total.",IF(U6="COMPENSATION_RULE_UNSAFE","Define or resolve the veto, floor or cap before interpreting the total.",IF(U6="WEIGHT_RATIONALE_MISSING","Run and record the required sensitivity scenarios before acting.",IF(U6="WEIGHT_TOTAL_INVALID","Correct the active denominator and rerun the model.",IF(U6="SENSITIVITY_NOT_TESTED","Run and record the required sensitivity scenarios before acting.",IF(U6="RANKING_UNSTABLE","Treat the result as unstable and resolve the decisive assumptions.",IF(U6="CONTRADICTION_REVIEW_REQUIRED","Apply “How to Handle Contradictory Competitor Evidence” before final interpretation.",IF(U6="REQUIRED_TEXT_MISSING","Replace placeholders with the exact record.",IF(U6="INVALID_CONTROLLED_INPUT","Correct the invalid controlled input.",IF(U6="INVALID_CRITERION_INPUT","Correct the invalid criterion values; then recalculate the model and its active denominator.","")))))))))))))))))</x:f>
        <x:v>Use a validated predictive model or change the score purpose.</x:v>
      </x:c>
    </x:row>
    <x:row r="7">
      <x:c r="A7" s="55" t="str">
        <x:v>F04</x:v>
      </x:c>
      <x:c r="B7" s="55" t="str">
        <x:v>Screen competitors</x:v>
      </x:c>
      <x:c r="C7" s="55" t="str">
        <x:v>Screen</x:v>
      </x:c>
      <x:c r="D7" s="55" t="str">
        <x:v>No</x:v>
      </x:c>
      <x:c r="E7" s="55" t="str">
        <x:v>Yes</x:v>
      </x:c>
      <x:c r="F7" s="55" t="str">
        <x:v>Yes</x:v>
      </x:c>
      <x:c r="G7" s="55" t="str">
        <x:v>Yes</x:v>
      </x:c>
      <x:c r="H7" s="76" t="n">
        <x:v>100</x:v>
      </x:c>
      <x:c r="I7" s="55" t="str">
        <x:v>Yes</x:v>
      </x:c>
      <x:c r="J7" s="55" t="str">
        <x:v>No</x:v>
      </x:c>
      <x:c r="K7" s="55" t="str">
        <x:v>No</x:v>
      </x:c>
      <x:c r="L7" s="55" t="str">
        <x:v>Yes</x:v>
      </x:c>
      <x:c r="M7" s="55" t="str">
        <x:v>No</x:v>
      </x:c>
      <x:c r="N7" s="55" t="str">
        <x:v>No</x:v>
      </x:c>
      <x:c r="O7" s="55" t="str">
        <x:v>Recorded owner</x:v>
      </x:c>
      <x:c r="P7" s="55" t="str">
        <x:v>Recorded reviewer</x:v>
      </x:c>
      <x:c r="Q7" s="55" t="str">
        <x:v>Approved by the recorded reviewer</x:v>
      </x:c>
      <x:c r="R7" s="55" t="str">
        <x:v>Score not decision-ready</x:v>
      </x:c>
      <x:c r="S7" s="55" t="str">
        <x:v>INPUTS_NOT_VISIBLE</x:v>
      </x:c>
      <x:c r="T7" s="62" t="str">
        <x:f>IF(OR(X7="No",Y7="No",Z7="No",AA7="No",AB7="No",AD7="No",AE7="No",AF7="No",AG7="No",AH7="No",AI7="No",AL7="No"),"Score not decision-ready",IF(OR(W7="No",AJ7="No",AK7="No"),"Score not decision-ready",IF(C7="Estimate probability","Score not decision-ready",IF(N7="Yes","Score not decision-ready",IF(F7="No","Missing-data treatment unsafe",IF(OR(J7="Yes",I7="No",K7="Yes"),"Critical gate missing",IF(OR(D7="No",E7="No"),"Score not decision-ready",IF(OR(G7="No",AC7="No",L7="No",M7="Not tested",M7="Yes"),"Sensitivity review required","Decomposable and bounded"))))))))</x:f>
        <x:v>Score not decision-ready</x:v>
      </x:c>
      <x:c r="U7" s="62" t="str">
        <x:f>IF(OR(X7="No",Y7="No",Z7="No",AA7="No",AB7="No",AD7="No",AE7="No",AF7="No",AG7="No",AH7="No",AI7="No",AL7="No"),"INVALID_CONTROLLED_INPUT",IF(OR(W7="No",AJ7="No",AK7="No"),"REQUIRED_TEXT_MISSING",IF(C7="Estimate probability","MODEL_PURPOSE_UNSUPPORTED",IF(N7="Yes","CONTRADICTION_REVIEW_REQUIRED",IF(F7="No","MISSING_DATA_TREATMENT_UNSAFE",IF(J7="Yes","CRITICAL_GATE_FAILED_OR_MISSING",IF(I7="No","GATE_CONTRACT_NOT_DEFINED",IF(K7="Yes","COMPENSATION_RULE_UNSAFE",IF(D7="No","INPUTS_NOT_VISIBLE",IF(E7="No","EVIDENCE_STATES_NOT_DISCLOSED",IF(G7="No","WEIGHT_RATIONALE_MISSING",IF(AC7="No","WEIGHT_TOTAL_INVALID",IF(OR(L7="No",M7="Not tested"),"SENSITIVITY_NOT_TESTED",IF(M7="Yes","RANKING_UNSTABLE","DECOMPOSABLE_BOUNDED"))))))))))))))</x:f>
        <x:v>INPUTS_NOT_VISIBLE</x:v>
      </x:c>
      <x:c r="V7" s="62" t="str">
        <x:f>IF(AND(T7=R7,U7=S7,AP7=AM7,AQ7=AN7,AR7=AO7),"PASS","FAIL")</x:f>
        <x:v>PASS</x:v>
      </x:c>
      <x:c r="W7" s="69" t="str">
        <x:f>IF(B7="","No",IF(OR(LOWER(TRIM(B7))="n/a",LOWER(TRIM(B7))="na",LOWER(TRIM(B7))="none",LOWER(TRIM(B7))="unknown",LOWER(TRIM(B7))="tbd",LOWER(TRIM(B7))="todo",LOWER(TRIM(B7))="placeholder",LOWER(TRIM(B7))="test",LOWER(TRIM(B7))="xxx",LOWER(TRIM(B7))="xx",LOWER(TRIM(B7))="x",LOWER(TRIM(B7))="-",LOWER(TRIM(B7))="--",LOWER(TRIM(B7))="---",LOWER(TRIM(B7))=".",LOWER(TRIM(B7))="..",LOWER(TRIM(B7))="...",LOWER(TRIM(B7))="?"),"No","Yes"))</x:f>
        <x:v>Yes</x:v>
      </x:c>
      <x:c r="X7" s="69" t="str">
        <x:f>IF(OR(C7="Describe",C7="Rank",C7="Screen",C7="Prioritise",C7="Trigger review",C7="Allocate resources",C7="Enforce a gate",C7="Estimate probability"),"Yes","No")</x:f>
        <x:v>Yes</x:v>
      </x:c>
      <x:c r="Y7" s="69" t="str">
        <x:f>IF(OR(D7="Yes",D7="No"),"Yes","No")</x:f>
        <x:v>Yes</x:v>
      </x:c>
      <x:c r="Z7" s="69" t="str">
        <x:f>IF(OR(E7="Yes",E7="No"),"Yes","No")</x:f>
        <x:v>Yes</x:v>
      </x:c>
      <x:c r="AA7" s="69" t="str">
        <x:f>IF(OR(F7="Yes",F7="No"),"Yes","No")</x:f>
        <x:v>Yes</x:v>
      </x:c>
      <x:c r="AB7" s="69" t="str">
        <x:f>IF(OR(G7="Yes",G7="No"),"Yes","No")</x:f>
        <x:v>Yes</x:v>
      </x:c>
      <x:c r="AC7" s="69" t="str">
        <x:f>IF(ABS(H7-100)&lt;0.0001,"Yes","No")</x:f>
        <x:v>Yes</x:v>
      </x:c>
      <x:c r="AD7" s="69" t="str">
        <x:f>IF(OR(I7="Yes",I7="No",I7="Not applicable"),"Yes","No")</x:f>
        <x:v>Yes</x:v>
      </x:c>
      <x:c r="AE7" s="69" t="str">
        <x:f>IF(OR(J7="Yes",J7="No"),"Yes","No")</x:f>
        <x:v>Yes</x:v>
      </x:c>
      <x:c r="AF7" s="69" t="str">
        <x:f>IF(OR(K7="Yes",K7="No",K7="Not applicable"),"Yes","No")</x:f>
        <x:v>Yes</x:v>
      </x:c>
      <x:c r="AG7" s="69" t="str">
        <x:f>IF(OR(L7="Yes",L7="No"),"Yes","No")</x:f>
        <x:v>Yes</x:v>
      </x:c>
      <x:c r="AH7" s="69" t="str">
        <x:f>IF(OR(M7="Yes",M7="No",M7="Not tested"),"Yes","No")</x:f>
        <x:v>Yes</x:v>
      </x:c>
      <x:c r="AI7" s="69" t="str">
        <x:f>IF(OR(N7="Yes",N7="No"),"Yes","No")</x:f>
        <x:v>Yes</x:v>
      </x:c>
      <x:c r="AJ7" s="69" t="str">
        <x:f>IF(O7="","No",IF(OR(LOWER(TRIM(O7))="n/a",LOWER(TRIM(O7))="na",LOWER(TRIM(O7))="none",LOWER(TRIM(O7))="unknown",LOWER(TRIM(O7))="tbd",LOWER(TRIM(O7))="todo",LOWER(TRIM(O7))="placeholder",LOWER(TRIM(O7))="test",LOWER(TRIM(O7))="xxx",LOWER(TRIM(O7))="xx",LOWER(TRIM(O7))="x",LOWER(TRIM(O7))="-",LOWER(TRIM(O7))="--",LOWER(TRIM(O7))="---",LOWER(TRIM(O7))=".",LOWER(TRIM(O7))="..",LOWER(TRIM(O7))="...",LOWER(TRIM(O7))="?"),"No","Yes"))</x:f>
        <x:v>Yes</x:v>
      </x:c>
      <x:c r="AK7" s="69" t="str">
        <x:f>IF(P7="","No",IF(OR(LOWER(TRIM(P7))="n/a",LOWER(TRIM(P7))="na",LOWER(TRIM(P7))="none",LOWER(TRIM(P7))="unknown",LOWER(TRIM(P7))="tbd",LOWER(TRIM(P7))="todo",LOWER(TRIM(P7))="placeholder",LOWER(TRIM(P7))="test",LOWER(TRIM(P7))="xxx",LOWER(TRIM(P7))="xx",LOWER(TRIM(P7))="x",LOWER(TRIM(P7))="-",LOWER(TRIM(P7))="--",LOWER(TRIM(P7))="---",LOWER(TRIM(P7))=".",LOWER(TRIM(P7))="..",LOWER(TRIM(P7))="...",LOWER(TRIM(P7))="?"),"No","Yes"))</x:f>
        <x:v>Yes</x:v>
      </x:c>
      <x:c r="AL7" s="69" t="str">
        <x:f>IF(OR(Q7="Approved by the recorded reviewer",Q7="Not approved"),"Yes","No")</x:f>
        <x:v>Yes</x:v>
      </x:c>
      <x:c r="AM7" s="33" t="str">
        <x:v>Use the current total only as a prompt for model reconstruction.</x:v>
      </x:c>
      <x:c r="AN7" s="33" t="str">
        <x:v>Do not rank, allocate, approve or claim probability from the current score.</x:v>
      </x:c>
      <x:c r="AO7" s="33" t="str">
        <x:v>Decompose and reconstruct the model before use.</x:v>
      </x:c>
      <x:c r="AP7" s="33" t="str">
        <x:f>IF(U7="","",IF(U7="DECOMPOSABLE_BOUNDED","Use the score as one decision aid with the recorded model version, limitations and reopen condition.",IF(U7="MODEL_PURPOSE_UNSUPPORTED","Describe the model as a score or index unless predictive calibration is separately established.",IF(U7="INPUTS_NOT_VISIBLE","Use the current total only as a prompt for model reconstruction.",IF(U7="EVIDENCE_STATES_NOT_DISCLOSED","Use the current total only as a prompt for model reconstruction.",IF(U7="MISSING_DATA_TREATMENT_UNSAFE","State that the score is incomplete and identify the affected inputs.",IF(U7="CRITICAL_GATE_FAILED_OR_MISSING","Report the total only beside the failed or missing gate.",IF(U7="GATE_CONTRACT_NOT_DEFINED","Report the total only beside the failed or missing gate.",IF(U7="COMPENSATION_RULE_UNSAFE","Report the total only beside the failed or missing gate.",IF(U7="WEIGHT_RATIONALE_MISSING","Describe the baseline result as provisional and disclose the decisive assumptions.",IF(U7="WEIGHT_TOTAL_INVALID","Describe the baseline result as provisional and disclose the decisive assumptions.",IF(U7="SENSITIVITY_NOT_TESTED","Describe the baseline result as provisional and disclose the decisive assumptions.",IF(U7="RANKING_UNSTABLE","Describe the baseline result as provisional and disclose the decisive assumptions.",IF(U7="CONTRADICTION_REVIEW_REQUIRED","Preserve the score as provisional beside the contradiction.",IF(U7="REQUIRED_TEXT_MISSING","Complete the missing record.",IF(U7="INVALID_CONTROLLED_INPUT","Use only the controlled vocabulary.",IF(U7="INVALID_CRITERION_INPUT","Use the register only to identify and correct the invalid criteria.","")))))))))))))))))</x:f>
        <x:v>Use the current total only as a prompt for model reconstruction.</x:v>
      </x:c>
      <x:c r="AQ7" s="33" t="str">
        <x:f>IF(U7="","",IF(U7="DECOMPOSABLE_BOUNDED","Do not present the total as evidence, certainty, probability or an automatic instruction.",IF(U7="MODEL_PURPOSE_UNSUPPORTED","Do not present the total as the probability of winning, failure or market response.",IF(U7="INPUTS_NOT_VISIBLE","Do not rank, allocate, approve or claim probability from the current score.",IF(U7="EVIDENCE_STATES_NOT_DISCLOSED","Do not rank, allocate, approve or claim probability from the current score.",IF(U7="MISSING_DATA_TREATMENT_UNSAFE","Do not replace missing knowledge with a neutral-looking number.",IF(U7="CRITICAL_GATE_FAILED_OR_MISSING","Do not let the weighted average override the critical condition.",IF(U7="GATE_CONTRACT_NOT_DEFINED","Do not let the weighted average override the critical condition.",IF(U7="COMPENSATION_RULE_UNSAFE","Do not let the weighted average override the critical condition.",IF(U7="WEIGHT_RATIONALE_MISSING","Do not treat the ranking as robust or use extra decimals to imply stability.",IF(U7="WEIGHT_TOTAL_INVALID","Do not treat the ranking as robust or use extra decimals to imply stability.",IF(U7="SENSITIVITY_NOT_TESTED","Do not treat the ranking as robust or use extra decimals to imply stability.",IF(U7="RANKING_UNSTABLE","Do not treat the ranking as robust or use extra decimals to imply stability.",IF(U7="CONTRADICTION_REVIEW_REQUIRED","Do not hide disagreement inside an average.",IF(U7="REQUIRED_TEXT_MISSING","Do not use a score without a meaningful decision, owner and reviewer.",IF(U7="INVALID_CONTROLLED_INPUT","Do not interpret outputs generated from unsupported categories.",IF(U7="INVALID_CRITERION_INPUT","Do not calculate, compare or interpret a model that contains invalid criterion inputs.","")))))))))))))))))</x:f>
        <x:v>Do not rank, allocate, approve or claim probability from the current score.</x:v>
      </x:c>
      <x:c r="AR7" s="33" t="str">
        <x:f>IF(U7="","",IF(U7="DECOMPOSABLE_BOUNDED","Proceed with the bounded interpretation and preserve the component record.",IF(U7="MODEL_PURPOSE_UNSUPPORTED","Use a validated predictive model or change the score purpose.",IF(U7="INPUTS_NOT_VISIBLE","Decompose and reconstruct the model before use.",IF(U7="EVIDENCE_STATES_NOT_DISCLOSED","Apply “Observed, Inferred and Unresolved Evidence” to every active input.",IF(U7="MISSING_DATA_TREATMENT_UNSAFE","Correct the treatment, obtain evidence or report a bounded range.",IF(U7="CRITICAL_GATE_FAILED_OR_MISSING","Define or resolve the veto, floor or cap before interpreting the total.",IF(U7="GATE_CONTRACT_NOT_DEFINED","Define or resolve the veto, floor or cap before interpreting the total.",IF(U7="COMPENSATION_RULE_UNSAFE","Define or resolve the veto, floor or cap before interpreting the total.",IF(U7="WEIGHT_RATIONALE_MISSING","Run and record the required sensitivity scenarios before acting.",IF(U7="WEIGHT_TOTAL_INVALID","Correct the active denominator and rerun the model.",IF(U7="SENSITIVITY_NOT_TESTED","Run and record the required sensitivity scenarios before acting.",IF(U7="RANKING_UNSTABLE","Treat the result as unstable and resolve the decisive assumptions.",IF(U7="CONTRADICTION_REVIEW_REQUIRED","Apply “How to Handle Contradictory Competitor Evidence” before final interpretation.",IF(U7="REQUIRED_TEXT_MISSING","Replace placeholders with the exact record.",IF(U7="INVALID_CONTROLLED_INPUT","Correct the invalid controlled input.",IF(U7="INVALID_CRITERION_INPUT","Correct the invalid criterion values; then recalculate the model and its active denominator.","")))))))))))))))))</x:f>
        <x:v>Decompose and reconstruct the model before use.</x:v>
      </x:c>
    </x:row>
    <x:row r="8">
      <x:c r="A8" s="55" t="str">
        <x:v>F05</x:v>
      </x:c>
      <x:c r="B8" s="55" t="str">
        <x:v>Screen competitors</x:v>
      </x:c>
      <x:c r="C8" s="55" t="str">
        <x:v>Screen</x:v>
      </x:c>
      <x:c r="D8" s="55" t="str">
        <x:v>Yes</x:v>
      </x:c>
      <x:c r="E8" s="55" t="str">
        <x:v>No</x:v>
      </x:c>
      <x:c r="F8" s="55" t="str">
        <x:v>Yes</x:v>
      </x:c>
      <x:c r="G8" s="55" t="str">
        <x:v>Yes</x:v>
      </x:c>
      <x:c r="H8" s="76" t="n">
        <x:v>100</x:v>
      </x:c>
      <x:c r="I8" s="55" t="str">
        <x:v>Yes</x:v>
      </x:c>
      <x:c r="J8" s="55" t="str">
        <x:v>No</x:v>
      </x:c>
      <x:c r="K8" s="55" t="str">
        <x:v>No</x:v>
      </x:c>
      <x:c r="L8" s="55" t="str">
        <x:v>Yes</x:v>
      </x:c>
      <x:c r="M8" s="55" t="str">
        <x:v>No</x:v>
      </x:c>
      <x:c r="N8" s="55" t="str">
        <x:v>No</x:v>
      </x:c>
      <x:c r="O8" s="55" t="str">
        <x:v>Recorded owner</x:v>
      </x:c>
      <x:c r="P8" s="55" t="str">
        <x:v>Recorded reviewer</x:v>
      </x:c>
      <x:c r="Q8" s="55" t="str">
        <x:v>Approved by the recorded reviewer</x:v>
      </x:c>
      <x:c r="R8" s="55" t="str">
        <x:v>Score not decision-ready</x:v>
      </x:c>
      <x:c r="S8" s="55" t="str">
        <x:v>EVIDENCE_STATES_NOT_DISCLOSED</x:v>
      </x:c>
      <x:c r="T8" s="62" t="str">
        <x:f>IF(OR(X8="No",Y8="No",Z8="No",AA8="No",AB8="No",AD8="No",AE8="No",AF8="No",AG8="No",AH8="No",AI8="No",AL8="No"),"Score not decision-ready",IF(OR(W8="No",AJ8="No",AK8="No"),"Score not decision-ready",IF(C8="Estimate probability","Score not decision-ready",IF(N8="Yes","Score not decision-ready",IF(F8="No","Missing-data treatment unsafe",IF(OR(J8="Yes",I8="No",K8="Yes"),"Critical gate missing",IF(OR(D8="No",E8="No"),"Score not decision-ready",IF(OR(G8="No",AC8="No",L8="No",M8="Not tested",M8="Yes"),"Sensitivity review required","Decomposable and bounded"))))))))</x:f>
        <x:v>Score not decision-ready</x:v>
      </x:c>
      <x:c r="U8" s="62" t="str">
        <x:f>IF(OR(X8="No",Y8="No",Z8="No",AA8="No",AB8="No",AD8="No",AE8="No",AF8="No",AG8="No",AH8="No",AI8="No",AL8="No"),"INVALID_CONTROLLED_INPUT",IF(OR(W8="No",AJ8="No",AK8="No"),"REQUIRED_TEXT_MISSING",IF(C8="Estimate probability","MODEL_PURPOSE_UNSUPPORTED",IF(N8="Yes","CONTRADICTION_REVIEW_REQUIRED",IF(F8="No","MISSING_DATA_TREATMENT_UNSAFE",IF(J8="Yes","CRITICAL_GATE_FAILED_OR_MISSING",IF(I8="No","GATE_CONTRACT_NOT_DEFINED",IF(K8="Yes","COMPENSATION_RULE_UNSAFE",IF(D8="No","INPUTS_NOT_VISIBLE",IF(E8="No","EVIDENCE_STATES_NOT_DISCLOSED",IF(G8="No","WEIGHT_RATIONALE_MISSING",IF(AC8="No","WEIGHT_TOTAL_INVALID",IF(OR(L8="No",M8="Not tested"),"SENSITIVITY_NOT_TESTED",IF(M8="Yes","RANKING_UNSTABLE","DECOMPOSABLE_BOUNDED"))))))))))))))</x:f>
        <x:v>EVIDENCE_STATES_NOT_DISCLOSED</x:v>
      </x:c>
      <x:c r="V8" s="62" t="str">
        <x:f>IF(AND(T8=R8,U8=S8,AP8=AM8,AQ8=AN8,AR8=AO8),"PASS","FAIL")</x:f>
        <x:v>PASS</x:v>
      </x:c>
      <x:c r="W8" s="69" t="str">
        <x:f>IF(B8="","No",IF(OR(LOWER(TRIM(B8))="n/a",LOWER(TRIM(B8))="na",LOWER(TRIM(B8))="none",LOWER(TRIM(B8))="unknown",LOWER(TRIM(B8))="tbd",LOWER(TRIM(B8))="todo",LOWER(TRIM(B8))="placeholder",LOWER(TRIM(B8))="test",LOWER(TRIM(B8))="xxx",LOWER(TRIM(B8))="xx",LOWER(TRIM(B8))="x",LOWER(TRIM(B8))="-",LOWER(TRIM(B8))="--",LOWER(TRIM(B8))="---",LOWER(TRIM(B8))=".",LOWER(TRIM(B8))="..",LOWER(TRIM(B8))="...",LOWER(TRIM(B8))="?"),"No","Yes"))</x:f>
        <x:v>Yes</x:v>
      </x:c>
      <x:c r="X8" s="69" t="str">
        <x:f>IF(OR(C8="Describe",C8="Rank",C8="Screen",C8="Prioritise",C8="Trigger review",C8="Allocate resources",C8="Enforce a gate",C8="Estimate probability"),"Yes","No")</x:f>
        <x:v>Yes</x:v>
      </x:c>
      <x:c r="Y8" s="69" t="str">
        <x:f>IF(OR(D8="Yes",D8="No"),"Yes","No")</x:f>
        <x:v>Yes</x:v>
      </x:c>
      <x:c r="Z8" s="69" t="str">
        <x:f>IF(OR(E8="Yes",E8="No"),"Yes","No")</x:f>
        <x:v>Yes</x:v>
      </x:c>
      <x:c r="AA8" s="69" t="str">
        <x:f>IF(OR(F8="Yes",F8="No"),"Yes","No")</x:f>
        <x:v>Yes</x:v>
      </x:c>
      <x:c r="AB8" s="69" t="str">
        <x:f>IF(OR(G8="Yes",G8="No"),"Yes","No")</x:f>
        <x:v>Yes</x:v>
      </x:c>
      <x:c r="AC8" s="69" t="str">
        <x:f>IF(ABS(H8-100)&lt;0.0001,"Yes","No")</x:f>
        <x:v>Yes</x:v>
      </x:c>
      <x:c r="AD8" s="69" t="str">
        <x:f>IF(OR(I8="Yes",I8="No",I8="Not applicable"),"Yes","No")</x:f>
        <x:v>Yes</x:v>
      </x:c>
      <x:c r="AE8" s="69" t="str">
        <x:f>IF(OR(J8="Yes",J8="No"),"Yes","No")</x:f>
        <x:v>Yes</x:v>
      </x:c>
      <x:c r="AF8" s="69" t="str">
        <x:f>IF(OR(K8="Yes",K8="No",K8="Not applicable"),"Yes","No")</x:f>
        <x:v>Yes</x:v>
      </x:c>
      <x:c r="AG8" s="69" t="str">
        <x:f>IF(OR(L8="Yes",L8="No"),"Yes","No")</x:f>
        <x:v>Yes</x:v>
      </x:c>
      <x:c r="AH8" s="69" t="str">
        <x:f>IF(OR(M8="Yes",M8="No",M8="Not tested"),"Yes","No")</x:f>
        <x:v>Yes</x:v>
      </x:c>
      <x:c r="AI8" s="69" t="str">
        <x:f>IF(OR(N8="Yes",N8="No"),"Yes","No")</x:f>
        <x:v>Yes</x:v>
      </x:c>
      <x:c r="AJ8" s="69" t="str">
        <x:f>IF(O8="","No",IF(OR(LOWER(TRIM(O8))="n/a",LOWER(TRIM(O8))="na",LOWER(TRIM(O8))="none",LOWER(TRIM(O8))="unknown",LOWER(TRIM(O8))="tbd",LOWER(TRIM(O8))="todo",LOWER(TRIM(O8))="placeholder",LOWER(TRIM(O8))="test",LOWER(TRIM(O8))="xxx",LOWER(TRIM(O8))="xx",LOWER(TRIM(O8))="x",LOWER(TRIM(O8))="-",LOWER(TRIM(O8))="--",LOWER(TRIM(O8))="---",LOWER(TRIM(O8))=".",LOWER(TRIM(O8))="..",LOWER(TRIM(O8))="...",LOWER(TRIM(O8))="?"),"No","Yes"))</x:f>
        <x:v>Yes</x:v>
      </x:c>
      <x:c r="AK8" s="69" t="str">
        <x:f>IF(P8="","No",IF(OR(LOWER(TRIM(P8))="n/a",LOWER(TRIM(P8))="na",LOWER(TRIM(P8))="none",LOWER(TRIM(P8))="unknown",LOWER(TRIM(P8))="tbd",LOWER(TRIM(P8))="todo",LOWER(TRIM(P8))="placeholder",LOWER(TRIM(P8))="test",LOWER(TRIM(P8))="xxx",LOWER(TRIM(P8))="xx",LOWER(TRIM(P8))="x",LOWER(TRIM(P8))="-",LOWER(TRIM(P8))="--",LOWER(TRIM(P8))="---",LOWER(TRIM(P8))=".",LOWER(TRIM(P8))="..",LOWER(TRIM(P8))="...",LOWER(TRIM(P8))="?"),"No","Yes"))</x:f>
        <x:v>Yes</x:v>
      </x:c>
      <x:c r="AL8" s="69" t="str">
        <x:f>IF(OR(Q8="Approved by the recorded reviewer",Q8="Not approved"),"Yes","No")</x:f>
        <x:v>Yes</x:v>
      </x:c>
      <x:c r="AM8" s="33" t="str">
        <x:v>Use the current total only as a prompt for model reconstruction.</x:v>
      </x:c>
      <x:c r="AN8" s="33" t="str">
        <x:v>Do not rank, allocate, approve or claim probability from the current score.</x:v>
      </x:c>
      <x:c r="AO8" s="33" t="str">
        <x:v>Apply “Observed, Inferred and Unresolved Evidence” to every active input.</x:v>
      </x:c>
      <x:c r="AP8" s="33" t="str">
        <x:f>IF(U8="","",IF(U8="DECOMPOSABLE_BOUNDED","Use the score as one decision aid with the recorded model version, limitations and reopen condition.",IF(U8="MODEL_PURPOSE_UNSUPPORTED","Describe the model as a score or index unless predictive calibration is separately established.",IF(U8="INPUTS_NOT_VISIBLE","Use the current total only as a prompt for model reconstruction.",IF(U8="EVIDENCE_STATES_NOT_DISCLOSED","Use the current total only as a prompt for model reconstruction.",IF(U8="MISSING_DATA_TREATMENT_UNSAFE","State that the score is incomplete and identify the affected inputs.",IF(U8="CRITICAL_GATE_FAILED_OR_MISSING","Report the total only beside the failed or missing gate.",IF(U8="GATE_CONTRACT_NOT_DEFINED","Report the total only beside the failed or missing gate.",IF(U8="COMPENSATION_RULE_UNSAFE","Report the total only beside the failed or missing gate.",IF(U8="WEIGHT_RATIONALE_MISSING","Describe the baseline result as provisional and disclose the decisive assumptions.",IF(U8="WEIGHT_TOTAL_INVALID","Describe the baseline result as provisional and disclose the decisive assumptions.",IF(U8="SENSITIVITY_NOT_TESTED","Describe the baseline result as provisional and disclose the decisive assumptions.",IF(U8="RANKING_UNSTABLE","Describe the baseline result as provisional and disclose the decisive assumptions.",IF(U8="CONTRADICTION_REVIEW_REQUIRED","Preserve the score as provisional beside the contradiction.",IF(U8="REQUIRED_TEXT_MISSING","Complete the missing record.",IF(U8="INVALID_CONTROLLED_INPUT","Use only the controlled vocabulary.",IF(U8="INVALID_CRITERION_INPUT","Use the register only to identify and correct the invalid criteria.","")))))))))))))))))</x:f>
        <x:v>Use the current total only as a prompt for model reconstruction.</x:v>
      </x:c>
      <x:c r="AQ8" s="33" t="str">
        <x:f>IF(U8="","",IF(U8="DECOMPOSABLE_BOUNDED","Do not present the total as evidence, certainty, probability or an automatic instruction.",IF(U8="MODEL_PURPOSE_UNSUPPORTED","Do not present the total as the probability of winning, failure or market response.",IF(U8="INPUTS_NOT_VISIBLE","Do not rank, allocate, approve or claim probability from the current score.",IF(U8="EVIDENCE_STATES_NOT_DISCLOSED","Do not rank, allocate, approve or claim probability from the current score.",IF(U8="MISSING_DATA_TREATMENT_UNSAFE","Do not replace missing knowledge with a neutral-looking number.",IF(U8="CRITICAL_GATE_FAILED_OR_MISSING","Do not let the weighted average override the critical condition.",IF(U8="GATE_CONTRACT_NOT_DEFINED","Do not let the weighted average override the critical condition.",IF(U8="COMPENSATION_RULE_UNSAFE","Do not let the weighted average override the critical condition.",IF(U8="WEIGHT_RATIONALE_MISSING","Do not treat the ranking as robust or use extra decimals to imply stability.",IF(U8="WEIGHT_TOTAL_INVALID","Do not treat the ranking as robust or use extra decimals to imply stability.",IF(U8="SENSITIVITY_NOT_TESTED","Do not treat the ranking as robust or use extra decimals to imply stability.",IF(U8="RANKING_UNSTABLE","Do not treat the ranking as robust or use extra decimals to imply stability.",IF(U8="CONTRADICTION_REVIEW_REQUIRED","Do not hide disagreement inside an average.",IF(U8="REQUIRED_TEXT_MISSING","Do not use a score without a meaningful decision, owner and reviewer.",IF(U8="INVALID_CONTROLLED_INPUT","Do not interpret outputs generated from unsupported categories.",IF(U8="INVALID_CRITERION_INPUT","Do not calculate, compare or interpret a model that contains invalid criterion inputs.","")))))))))))))))))</x:f>
        <x:v>Do not rank, allocate, approve or claim probability from the current score.</x:v>
      </x:c>
      <x:c r="AR8" s="33" t="str">
        <x:f>IF(U8="","",IF(U8="DECOMPOSABLE_BOUNDED","Proceed with the bounded interpretation and preserve the component record.",IF(U8="MODEL_PURPOSE_UNSUPPORTED","Use a validated predictive model or change the score purpose.",IF(U8="INPUTS_NOT_VISIBLE","Decompose and reconstruct the model before use.",IF(U8="EVIDENCE_STATES_NOT_DISCLOSED","Apply “Observed, Inferred and Unresolved Evidence” to every active input.",IF(U8="MISSING_DATA_TREATMENT_UNSAFE","Correct the treatment, obtain evidence or report a bounded range.",IF(U8="CRITICAL_GATE_FAILED_OR_MISSING","Define or resolve the veto, floor or cap before interpreting the total.",IF(U8="GATE_CONTRACT_NOT_DEFINED","Define or resolve the veto, floor or cap before interpreting the total.",IF(U8="COMPENSATION_RULE_UNSAFE","Define or resolve the veto, floor or cap before interpreting the total.",IF(U8="WEIGHT_RATIONALE_MISSING","Run and record the required sensitivity scenarios before acting.",IF(U8="WEIGHT_TOTAL_INVALID","Correct the active denominator and rerun the model.",IF(U8="SENSITIVITY_NOT_TESTED","Run and record the required sensitivity scenarios before acting.",IF(U8="RANKING_UNSTABLE","Treat the result as unstable and resolve the decisive assumptions.",IF(U8="CONTRADICTION_REVIEW_REQUIRED","Apply “How to Handle Contradictory Competitor Evidence” before final interpretation.",IF(U8="REQUIRED_TEXT_MISSING","Replace placeholders with the exact record.",IF(U8="INVALID_CONTROLLED_INPUT","Correct the invalid controlled input.",IF(U8="INVALID_CRITERION_INPUT","Correct the invalid criterion values; then recalculate the model and its active denominator.","")))))))))))))))))</x:f>
        <x:v>Apply “Observed, Inferred and Unresolved Evidence” to every active input.</x:v>
      </x:c>
    </x:row>
    <x:row r="9">
      <x:c r="A9" s="55" t="str">
        <x:v>F06</x:v>
      </x:c>
      <x:c r="B9" s="55" t="str">
        <x:v>Allocate research budget</x:v>
      </x:c>
      <x:c r="C9" s="55" t="str">
        <x:v>Allocate resources</x:v>
      </x:c>
      <x:c r="D9" s="55" t="str">
        <x:v>Yes</x:v>
      </x:c>
      <x:c r="E9" s="55" t="str">
        <x:v>Yes</x:v>
      </x:c>
      <x:c r="F9" s="55" t="str">
        <x:v>No</x:v>
      </x:c>
      <x:c r="G9" s="55" t="str">
        <x:v>Yes</x:v>
      </x:c>
      <x:c r="H9" s="76" t="n">
        <x:v>100</x:v>
      </x:c>
      <x:c r="I9" s="55" t="str">
        <x:v>Yes</x:v>
      </x:c>
      <x:c r="J9" s="55" t="str">
        <x:v>No</x:v>
      </x:c>
      <x:c r="K9" s="55" t="str">
        <x:v>No</x:v>
      </x:c>
      <x:c r="L9" s="55" t="str">
        <x:v>Yes</x:v>
      </x:c>
      <x:c r="M9" s="55" t="str">
        <x:v>No</x:v>
      </x:c>
      <x:c r="N9" s="55" t="str">
        <x:v>No</x:v>
      </x:c>
      <x:c r="O9" s="55" t="str">
        <x:v>Recorded owner</x:v>
      </x:c>
      <x:c r="P9" s="55" t="str">
        <x:v>Recorded reviewer</x:v>
      </x:c>
      <x:c r="Q9" s="55" t="str">
        <x:v>Approved by the recorded reviewer</x:v>
      </x:c>
      <x:c r="R9" s="55" t="str">
        <x:v>Missing-data treatment unsafe</x:v>
      </x:c>
      <x:c r="S9" s="55" t="str">
        <x:v>MISSING_DATA_TREATMENT_UNSAFE</x:v>
      </x:c>
      <x:c r="T9" s="62" t="str">
        <x:f>IF(OR(X9="No",Y9="No",Z9="No",AA9="No",AB9="No",AD9="No",AE9="No",AF9="No",AG9="No",AH9="No",AI9="No",AL9="No"),"Score not decision-ready",IF(OR(W9="No",AJ9="No",AK9="No"),"Score not decision-ready",IF(C9="Estimate probability","Score not decision-ready",IF(N9="Yes","Score not decision-ready",IF(F9="No","Missing-data treatment unsafe",IF(OR(J9="Yes",I9="No",K9="Yes"),"Critical gate missing",IF(OR(D9="No",E9="No"),"Score not decision-ready",IF(OR(G9="No",AC9="No",L9="No",M9="Not tested",M9="Yes"),"Sensitivity review required","Decomposable and bounded"))))))))</x:f>
        <x:v>Missing-data treatment unsafe</x:v>
      </x:c>
      <x:c r="U9" s="62" t="str">
        <x:f>IF(OR(X9="No",Y9="No",Z9="No",AA9="No",AB9="No",AD9="No",AE9="No",AF9="No",AG9="No",AH9="No",AI9="No",AL9="No"),"INVALID_CONTROLLED_INPUT",IF(OR(W9="No",AJ9="No",AK9="No"),"REQUIRED_TEXT_MISSING",IF(C9="Estimate probability","MODEL_PURPOSE_UNSUPPORTED",IF(N9="Yes","CONTRADICTION_REVIEW_REQUIRED",IF(F9="No","MISSING_DATA_TREATMENT_UNSAFE",IF(J9="Yes","CRITICAL_GATE_FAILED_OR_MISSING",IF(I9="No","GATE_CONTRACT_NOT_DEFINED",IF(K9="Yes","COMPENSATION_RULE_UNSAFE",IF(D9="No","INPUTS_NOT_VISIBLE",IF(E9="No","EVIDENCE_STATES_NOT_DISCLOSED",IF(G9="No","WEIGHT_RATIONALE_MISSING",IF(AC9="No","WEIGHT_TOTAL_INVALID",IF(OR(L9="No",M9="Not tested"),"SENSITIVITY_NOT_TESTED",IF(M9="Yes","RANKING_UNSTABLE","DECOMPOSABLE_BOUNDED"))))))))))))))</x:f>
        <x:v>MISSING_DATA_TREATMENT_UNSAFE</x:v>
      </x:c>
      <x:c r="V9" s="62" t="str">
        <x:f>IF(AND(T9=R9,U9=S9,AP9=AM9,AQ9=AN9,AR9=AO9),"PASS","FAIL")</x:f>
        <x:v>PASS</x:v>
      </x:c>
      <x:c r="W9" s="69" t="str">
        <x:f>IF(B9="","No",IF(OR(LOWER(TRIM(B9))="n/a",LOWER(TRIM(B9))="na",LOWER(TRIM(B9))="none",LOWER(TRIM(B9))="unknown",LOWER(TRIM(B9))="tbd",LOWER(TRIM(B9))="todo",LOWER(TRIM(B9))="placeholder",LOWER(TRIM(B9))="test",LOWER(TRIM(B9))="xxx",LOWER(TRIM(B9))="xx",LOWER(TRIM(B9))="x",LOWER(TRIM(B9))="-",LOWER(TRIM(B9))="--",LOWER(TRIM(B9))="---",LOWER(TRIM(B9))=".",LOWER(TRIM(B9))="..",LOWER(TRIM(B9))="...",LOWER(TRIM(B9))="?"),"No","Yes"))</x:f>
        <x:v>Yes</x:v>
      </x:c>
      <x:c r="X9" s="69" t="str">
        <x:f>IF(OR(C9="Describe",C9="Rank",C9="Screen",C9="Prioritise",C9="Trigger review",C9="Allocate resources",C9="Enforce a gate",C9="Estimate probability"),"Yes","No")</x:f>
        <x:v>Yes</x:v>
      </x:c>
      <x:c r="Y9" s="69" t="str">
        <x:f>IF(OR(D9="Yes",D9="No"),"Yes","No")</x:f>
        <x:v>Yes</x:v>
      </x:c>
      <x:c r="Z9" s="69" t="str">
        <x:f>IF(OR(E9="Yes",E9="No"),"Yes","No")</x:f>
        <x:v>Yes</x:v>
      </x:c>
      <x:c r="AA9" s="69" t="str">
        <x:f>IF(OR(F9="Yes",F9="No"),"Yes","No")</x:f>
        <x:v>Yes</x:v>
      </x:c>
      <x:c r="AB9" s="69" t="str">
        <x:f>IF(OR(G9="Yes",G9="No"),"Yes","No")</x:f>
        <x:v>Yes</x:v>
      </x:c>
      <x:c r="AC9" s="69" t="str">
        <x:f>IF(ABS(H9-100)&lt;0.0001,"Yes","No")</x:f>
        <x:v>Yes</x:v>
      </x:c>
      <x:c r="AD9" s="69" t="str">
        <x:f>IF(OR(I9="Yes",I9="No",I9="Not applicable"),"Yes","No")</x:f>
        <x:v>Yes</x:v>
      </x:c>
      <x:c r="AE9" s="69" t="str">
        <x:f>IF(OR(J9="Yes",J9="No"),"Yes","No")</x:f>
        <x:v>Yes</x:v>
      </x:c>
      <x:c r="AF9" s="69" t="str">
        <x:f>IF(OR(K9="Yes",K9="No",K9="Not applicable"),"Yes","No")</x:f>
        <x:v>Yes</x:v>
      </x:c>
      <x:c r="AG9" s="69" t="str">
        <x:f>IF(OR(L9="Yes",L9="No"),"Yes","No")</x:f>
        <x:v>Yes</x:v>
      </x:c>
      <x:c r="AH9" s="69" t="str">
        <x:f>IF(OR(M9="Yes",M9="No",M9="Not tested"),"Yes","No")</x:f>
        <x:v>Yes</x:v>
      </x:c>
      <x:c r="AI9" s="69" t="str">
        <x:f>IF(OR(N9="Yes",N9="No"),"Yes","No")</x:f>
        <x:v>Yes</x:v>
      </x:c>
      <x:c r="AJ9" s="69" t="str">
        <x:f>IF(O9="","No",IF(OR(LOWER(TRIM(O9))="n/a",LOWER(TRIM(O9))="na",LOWER(TRIM(O9))="none",LOWER(TRIM(O9))="unknown",LOWER(TRIM(O9))="tbd",LOWER(TRIM(O9))="todo",LOWER(TRIM(O9))="placeholder",LOWER(TRIM(O9))="test",LOWER(TRIM(O9))="xxx",LOWER(TRIM(O9))="xx",LOWER(TRIM(O9))="x",LOWER(TRIM(O9))="-",LOWER(TRIM(O9))="--",LOWER(TRIM(O9))="---",LOWER(TRIM(O9))=".",LOWER(TRIM(O9))="..",LOWER(TRIM(O9))="...",LOWER(TRIM(O9))="?"),"No","Yes"))</x:f>
        <x:v>Yes</x:v>
      </x:c>
      <x:c r="AK9" s="69" t="str">
        <x:f>IF(P9="","No",IF(OR(LOWER(TRIM(P9))="n/a",LOWER(TRIM(P9))="na",LOWER(TRIM(P9))="none",LOWER(TRIM(P9))="unknown",LOWER(TRIM(P9))="tbd",LOWER(TRIM(P9))="todo",LOWER(TRIM(P9))="placeholder",LOWER(TRIM(P9))="test",LOWER(TRIM(P9))="xxx",LOWER(TRIM(P9))="xx",LOWER(TRIM(P9))="x",LOWER(TRIM(P9))="-",LOWER(TRIM(P9))="--",LOWER(TRIM(P9))="---",LOWER(TRIM(P9))=".",LOWER(TRIM(P9))="..",LOWER(TRIM(P9))="...",LOWER(TRIM(P9))="?"),"No","Yes"))</x:f>
        <x:v>Yes</x:v>
      </x:c>
      <x:c r="AL9" s="69" t="str">
        <x:f>IF(OR(Q9="Approved by the recorded reviewer",Q9="Not approved"),"Yes","No")</x:f>
        <x:v>Yes</x:v>
      </x:c>
      <x:c r="AM9" s="33" t="str">
        <x:v>State that the score is incomplete and identify the affected inputs.</x:v>
      </x:c>
      <x:c r="AN9" s="33" t="str">
        <x:v>Do not replace missing knowledge with a neutral-looking number.</x:v>
      </x:c>
      <x:c r="AO9" s="33" t="str">
        <x:v>Correct the treatment, obtain evidence or report a bounded range.</x:v>
      </x:c>
      <x:c r="AP9" s="33" t="str">
        <x:f>IF(U9="","",IF(U9="DECOMPOSABLE_BOUNDED","Use the score as one decision aid with the recorded model version, limitations and reopen condition.",IF(U9="MODEL_PURPOSE_UNSUPPORTED","Describe the model as a score or index unless predictive calibration is separately established.",IF(U9="INPUTS_NOT_VISIBLE","Use the current total only as a prompt for model reconstruction.",IF(U9="EVIDENCE_STATES_NOT_DISCLOSED","Use the current total only as a prompt for model reconstruction.",IF(U9="MISSING_DATA_TREATMENT_UNSAFE","State that the score is incomplete and identify the affected inputs.",IF(U9="CRITICAL_GATE_FAILED_OR_MISSING","Report the total only beside the failed or missing gate.",IF(U9="GATE_CONTRACT_NOT_DEFINED","Report the total only beside the failed or missing gate.",IF(U9="COMPENSATION_RULE_UNSAFE","Report the total only beside the failed or missing gate.",IF(U9="WEIGHT_RATIONALE_MISSING","Describe the baseline result as provisional and disclose the decisive assumptions.",IF(U9="WEIGHT_TOTAL_INVALID","Describe the baseline result as provisional and disclose the decisive assumptions.",IF(U9="SENSITIVITY_NOT_TESTED","Describe the baseline result as provisional and disclose the decisive assumptions.",IF(U9="RANKING_UNSTABLE","Describe the baseline result as provisional and disclose the decisive assumptions.",IF(U9="CONTRADICTION_REVIEW_REQUIRED","Preserve the score as provisional beside the contradiction.",IF(U9="REQUIRED_TEXT_MISSING","Complete the missing record.",IF(U9="INVALID_CONTROLLED_INPUT","Use only the controlled vocabulary.",IF(U9="INVALID_CRITERION_INPUT","Use the register only to identify and correct the invalid criteria.","")))))))))))))))))</x:f>
        <x:v>State that the score is incomplete and identify the affected inputs.</x:v>
      </x:c>
      <x:c r="AQ9" s="33" t="str">
        <x:f>IF(U9="","",IF(U9="DECOMPOSABLE_BOUNDED","Do not present the total as evidence, certainty, probability or an automatic instruction.",IF(U9="MODEL_PURPOSE_UNSUPPORTED","Do not present the total as the probability of winning, failure or market response.",IF(U9="INPUTS_NOT_VISIBLE","Do not rank, allocate, approve or claim probability from the current score.",IF(U9="EVIDENCE_STATES_NOT_DISCLOSED","Do not rank, allocate, approve or claim probability from the current score.",IF(U9="MISSING_DATA_TREATMENT_UNSAFE","Do not replace missing knowledge with a neutral-looking number.",IF(U9="CRITICAL_GATE_FAILED_OR_MISSING","Do not let the weighted average override the critical condition.",IF(U9="GATE_CONTRACT_NOT_DEFINED","Do not let the weighted average override the critical condition.",IF(U9="COMPENSATION_RULE_UNSAFE","Do not let the weighted average override the critical condition.",IF(U9="WEIGHT_RATIONALE_MISSING","Do not treat the ranking as robust or use extra decimals to imply stability.",IF(U9="WEIGHT_TOTAL_INVALID","Do not treat the ranking as robust or use extra decimals to imply stability.",IF(U9="SENSITIVITY_NOT_TESTED","Do not treat the ranking as robust or use extra decimals to imply stability.",IF(U9="RANKING_UNSTABLE","Do not treat the ranking as robust or use extra decimals to imply stability.",IF(U9="CONTRADICTION_REVIEW_REQUIRED","Do not hide disagreement inside an average.",IF(U9="REQUIRED_TEXT_MISSING","Do not use a score without a meaningful decision, owner and reviewer.",IF(U9="INVALID_CONTROLLED_INPUT","Do not interpret outputs generated from unsupported categories.",IF(U9="INVALID_CRITERION_INPUT","Do not calculate, compare or interpret a model that contains invalid criterion inputs.","")))))))))))))))))</x:f>
        <x:v>Do not replace missing knowledge with a neutral-looking number.</x:v>
      </x:c>
      <x:c r="AR9" s="33" t="str">
        <x:f>IF(U9="","",IF(U9="DECOMPOSABLE_BOUNDED","Proceed with the bounded interpretation and preserve the component record.",IF(U9="MODEL_PURPOSE_UNSUPPORTED","Use a validated predictive model or change the score purpose.",IF(U9="INPUTS_NOT_VISIBLE","Decompose and reconstruct the model before use.",IF(U9="EVIDENCE_STATES_NOT_DISCLOSED","Apply “Observed, Inferred and Unresolved Evidence” to every active input.",IF(U9="MISSING_DATA_TREATMENT_UNSAFE","Correct the treatment, obtain evidence or report a bounded range.",IF(U9="CRITICAL_GATE_FAILED_OR_MISSING","Define or resolve the veto, floor or cap before interpreting the total.",IF(U9="GATE_CONTRACT_NOT_DEFINED","Define or resolve the veto, floor or cap before interpreting the total.",IF(U9="COMPENSATION_RULE_UNSAFE","Define or resolve the veto, floor or cap before interpreting the total.",IF(U9="WEIGHT_RATIONALE_MISSING","Run and record the required sensitivity scenarios before acting.",IF(U9="WEIGHT_TOTAL_INVALID","Correct the active denominator and rerun the model.",IF(U9="SENSITIVITY_NOT_TESTED","Run and record the required sensitivity scenarios before acting.",IF(U9="RANKING_UNSTABLE","Treat the result as unstable and resolve the decisive assumptions.",IF(U9="CONTRADICTION_REVIEW_REQUIRED","Apply “How to Handle Contradictory Competitor Evidence” before final interpretation.",IF(U9="REQUIRED_TEXT_MISSING","Replace placeholders with the exact record.",IF(U9="INVALID_CONTROLLED_INPUT","Correct the invalid controlled input.",IF(U9="INVALID_CRITERION_INPUT","Correct the invalid criterion values; then recalculate the model and its active denominator.","")))))))))))))))))</x:f>
        <x:v>Correct the treatment, obtain evidence or report a bounded range.</x:v>
      </x:c>
    </x:row>
    <x:row r="10">
      <x:c r="A10" s="55" t="str">
        <x:v>F07</x:v>
      </x:c>
      <x:c r="B10" s="55" t="str">
        <x:v>Rank territories</x:v>
      </x:c>
      <x:c r="C10" s="55" t="str">
        <x:v>Rank</x:v>
      </x:c>
      <x:c r="D10" s="55" t="str">
        <x:v>Yes</x:v>
      </x:c>
      <x:c r="E10" s="55" t="str">
        <x:v>Yes</x:v>
      </x:c>
      <x:c r="F10" s="55" t="str">
        <x:v>Yes</x:v>
      </x:c>
      <x:c r="G10" s="55" t="str">
        <x:v>Yes</x:v>
      </x:c>
      <x:c r="H10" s="76" t="n">
        <x:v>100</x:v>
      </x:c>
      <x:c r="I10" s="55" t="str">
        <x:v>Yes</x:v>
      </x:c>
      <x:c r="J10" s="55" t="str">
        <x:v>Yes</x:v>
      </x:c>
      <x:c r="K10" s="55" t="str">
        <x:v>No</x:v>
      </x:c>
      <x:c r="L10" s="55" t="str">
        <x:v>Yes</x:v>
      </x:c>
      <x:c r="M10" s="55" t="str">
        <x:v>No</x:v>
      </x:c>
      <x:c r="N10" s="55" t="str">
        <x:v>No</x:v>
      </x:c>
      <x:c r="O10" s="55" t="str">
        <x:v>Recorded owner</x:v>
      </x:c>
      <x:c r="P10" s="55" t="str">
        <x:v>Recorded reviewer</x:v>
      </x:c>
      <x:c r="Q10" s="55" t="str">
        <x:v>Approved by the recorded reviewer</x:v>
      </x:c>
      <x:c r="R10" s="55" t="str">
        <x:v>Critical gate missing</x:v>
      </x:c>
      <x:c r="S10" s="55" t="str">
        <x:v>CRITICAL_GATE_FAILED_OR_MISSING</x:v>
      </x:c>
      <x:c r="T10" s="62" t="str">
        <x:f>IF(OR(X10="No",Y10="No",Z10="No",AA10="No",AB10="No",AD10="No",AE10="No",AF10="No",AG10="No",AH10="No",AI10="No",AL10="No"),"Score not decision-ready",IF(OR(W10="No",AJ10="No",AK10="No"),"Score not decision-ready",IF(C10="Estimate probability","Score not decision-ready",IF(N10="Yes","Score not decision-ready",IF(F10="No","Missing-data treatment unsafe",IF(OR(J10="Yes",I10="No",K10="Yes"),"Critical gate missing",IF(OR(D10="No",E10="No"),"Score not decision-ready",IF(OR(G10="No",AC10="No",L10="No",M10="Not tested",M10="Yes"),"Sensitivity review required","Decomposable and bounded"))))))))</x:f>
        <x:v>Critical gate missing</x:v>
      </x:c>
      <x:c r="U10" s="62" t="str">
        <x:f>IF(OR(X10="No",Y10="No",Z10="No",AA10="No",AB10="No",AD10="No",AE10="No",AF10="No",AG10="No",AH10="No",AI10="No",AL10="No"),"INVALID_CONTROLLED_INPUT",IF(OR(W10="No",AJ10="No",AK10="No"),"REQUIRED_TEXT_MISSING",IF(C10="Estimate probability","MODEL_PURPOSE_UNSUPPORTED",IF(N10="Yes","CONTRADICTION_REVIEW_REQUIRED",IF(F10="No","MISSING_DATA_TREATMENT_UNSAFE",IF(J10="Yes","CRITICAL_GATE_FAILED_OR_MISSING",IF(I10="No","GATE_CONTRACT_NOT_DEFINED",IF(K10="Yes","COMPENSATION_RULE_UNSAFE",IF(D10="No","INPUTS_NOT_VISIBLE",IF(E10="No","EVIDENCE_STATES_NOT_DISCLOSED",IF(G10="No","WEIGHT_RATIONALE_MISSING",IF(AC10="No","WEIGHT_TOTAL_INVALID",IF(OR(L10="No",M10="Not tested"),"SENSITIVITY_NOT_TESTED",IF(M10="Yes","RANKING_UNSTABLE","DECOMPOSABLE_BOUNDED"))))))))))))))</x:f>
        <x:v>CRITICAL_GATE_FAILED_OR_MISSING</x:v>
      </x:c>
      <x:c r="V10" s="62" t="str">
        <x:f>IF(AND(T10=R10,U10=S10,AP10=AM10,AQ10=AN10,AR10=AO10),"PASS","FAIL")</x:f>
        <x:v>PASS</x:v>
      </x:c>
      <x:c r="W10" s="69" t="str">
        <x:f>IF(B10="","No",IF(OR(LOWER(TRIM(B10))="n/a",LOWER(TRIM(B10))="na",LOWER(TRIM(B10))="none",LOWER(TRIM(B10))="unknown",LOWER(TRIM(B10))="tbd",LOWER(TRIM(B10))="todo",LOWER(TRIM(B10))="placeholder",LOWER(TRIM(B10))="test",LOWER(TRIM(B10))="xxx",LOWER(TRIM(B10))="xx",LOWER(TRIM(B10))="x",LOWER(TRIM(B10))="-",LOWER(TRIM(B10))="--",LOWER(TRIM(B10))="---",LOWER(TRIM(B10))=".",LOWER(TRIM(B10))="..",LOWER(TRIM(B10))="...",LOWER(TRIM(B10))="?"),"No","Yes"))</x:f>
        <x:v>Yes</x:v>
      </x:c>
      <x:c r="X10" s="69" t="str">
        <x:f>IF(OR(C10="Describe",C10="Rank",C10="Screen",C10="Prioritise",C10="Trigger review",C10="Allocate resources",C10="Enforce a gate",C10="Estimate probability"),"Yes","No")</x:f>
        <x:v>Yes</x:v>
      </x:c>
      <x:c r="Y10" s="69" t="str">
        <x:f>IF(OR(D10="Yes",D10="No"),"Yes","No")</x:f>
        <x:v>Yes</x:v>
      </x:c>
      <x:c r="Z10" s="69" t="str">
        <x:f>IF(OR(E10="Yes",E10="No"),"Yes","No")</x:f>
        <x:v>Yes</x:v>
      </x:c>
      <x:c r="AA10" s="69" t="str">
        <x:f>IF(OR(F10="Yes",F10="No"),"Yes","No")</x:f>
        <x:v>Yes</x:v>
      </x:c>
      <x:c r="AB10" s="69" t="str">
        <x:f>IF(OR(G10="Yes",G10="No"),"Yes","No")</x:f>
        <x:v>Yes</x:v>
      </x:c>
      <x:c r="AC10" s="69" t="str">
        <x:f>IF(ABS(H10-100)&lt;0.0001,"Yes","No")</x:f>
        <x:v>Yes</x:v>
      </x:c>
      <x:c r="AD10" s="69" t="str">
        <x:f>IF(OR(I10="Yes",I10="No",I10="Not applicable"),"Yes","No")</x:f>
        <x:v>Yes</x:v>
      </x:c>
      <x:c r="AE10" s="69" t="str">
        <x:f>IF(OR(J10="Yes",J10="No"),"Yes","No")</x:f>
        <x:v>Yes</x:v>
      </x:c>
      <x:c r="AF10" s="69" t="str">
        <x:f>IF(OR(K10="Yes",K10="No",K10="Not applicable"),"Yes","No")</x:f>
        <x:v>Yes</x:v>
      </x:c>
      <x:c r="AG10" s="69" t="str">
        <x:f>IF(OR(L10="Yes",L10="No"),"Yes","No")</x:f>
        <x:v>Yes</x:v>
      </x:c>
      <x:c r="AH10" s="69" t="str">
        <x:f>IF(OR(M10="Yes",M10="No",M10="Not tested"),"Yes","No")</x:f>
        <x:v>Yes</x:v>
      </x:c>
      <x:c r="AI10" s="69" t="str">
        <x:f>IF(OR(N10="Yes",N10="No"),"Yes","No")</x:f>
        <x:v>Yes</x:v>
      </x:c>
      <x:c r="AJ10" s="69" t="str">
        <x:f>IF(O10="","No",IF(OR(LOWER(TRIM(O10))="n/a",LOWER(TRIM(O10))="na",LOWER(TRIM(O10))="none",LOWER(TRIM(O10))="unknown",LOWER(TRIM(O10))="tbd",LOWER(TRIM(O10))="todo",LOWER(TRIM(O10))="placeholder",LOWER(TRIM(O10))="test",LOWER(TRIM(O10))="xxx",LOWER(TRIM(O10))="xx",LOWER(TRIM(O10))="x",LOWER(TRIM(O10))="-",LOWER(TRIM(O10))="--",LOWER(TRIM(O10))="---",LOWER(TRIM(O10))=".",LOWER(TRIM(O10))="..",LOWER(TRIM(O10))="...",LOWER(TRIM(O10))="?"),"No","Yes"))</x:f>
        <x:v>Yes</x:v>
      </x:c>
      <x:c r="AK10" s="69" t="str">
        <x:f>IF(P10="","No",IF(OR(LOWER(TRIM(P10))="n/a",LOWER(TRIM(P10))="na",LOWER(TRIM(P10))="none",LOWER(TRIM(P10))="unknown",LOWER(TRIM(P10))="tbd",LOWER(TRIM(P10))="todo",LOWER(TRIM(P10))="placeholder",LOWER(TRIM(P10))="test",LOWER(TRIM(P10))="xxx",LOWER(TRIM(P10))="xx",LOWER(TRIM(P10))="x",LOWER(TRIM(P10))="-",LOWER(TRIM(P10))="--",LOWER(TRIM(P10))="---",LOWER(TRIM(P10))=".",LOWER(TRIM(P10))="..",LOWER(TRIM(P10))="...",LOWER(TRIM(P10))="?"),"No","Yes"))</x:f>
        <x:v>Yes</x:v>
      </x:c>
      <x:c r="AL10" s="69" t="str">
        <x:f>IF(OR(Q10="Approved by the recorded reviewer",Q10="Not approved"),"Yes","No")</x:f>
        <x:v>Yes</x:v>
      </x:c>
      <x:c r="AM10" s="33" t="str">
        <x:v>Report the total only beside the failed or missing gate.</x:v>
      </x:c>
      <x:c r="AN10" s="33" t="str">
        <x:v>Do not let the weighted average override the critical condition.</x:v>
      </x:c>
      <x:c r="AO10" s="33" t="str">
        <x:v>Define or resolve the veto, floor or cap before interpreting the total.</x:v>
      </x:c>
      <x:c r="AP10" s="33" t="str">
        <x:f>IF(U10="","",IF(U10="DECOMPOSABLE_BOUNDED","Use the score as one decision aid with the recorded model version, limitations and reopen condition.",IF(U10="MODEL_PURPOSE_UNSUPPORTED","Describe the model as a score or index unless predictive calibration is separately established.",IF(U10="INPUTS_NOT_VISIBLE","Use the current total only as a prompt for model reconstruction.",IF(U10="EVIDENCE_STATES_NOT_DISCLOSED","Use the current total only as a prompt for model reconstruction.",IF(U10="MISSING_DATA_TREATMENT_UNSAFE","State that the score is incomplete and identify the affected inputs.",IF(U10="CRITICAL_GATE_FAILED_OR_MISSING","Report the total only beside the failed or missing gate.",IF(U10="GATE_CONTRACT_NOT_DEFINED","Report the total only beside the failed or missing gate.",IF(U10="COMPENSATION_RULE_UNSAFE","Report the total only beside the failed or missing gate.",IF(U10="WEIGHT_RATIONALE_MISSING","Describe the baseline result as provisional and disclose the decisive assumptions.",IF(U10="WEIGHT_TOTAL_INVALID","Describe the baseline result as provisional and disclose the decisive assumptions.",IF(U10="SENSITIVITY_NOT_TESTED","Describe the baseline result as provisional and disclose the decisive assumptions.",IF(U10="RANKING_UNSTABLE","Describe the baseline result as provisional and disclose the decisive assumptions.",IF(U10="CONTRADICTION_REVIEW_REQUIRED","Preserve the score as provisional beside the contradiction.",IF(U10="REQUIRED_TEXT_MISSING","Complete the missing record.",IF(U10="INVALID_CONTROLLED_INPUT","Use only the controlled vocabulary.",IF(U10="INVALID_CRITERION_INPUT","Use the register only to identify and correct the invalid criteria.","")))))))))))))))))</x:f>
        <x:v>Report the total only beside the failed or missing gate.</x:v>
      </x:c>
      <x:c r="AQ10" s="33" t="str">
        <x:f>IF(U10="","",IF(U10="DECOMPOSABLE_BOUNDED","Do not present the total as evidence, certainty, probability or an automatic instruction.",IF(U10="MODEL_PURPOSE_UNSUPPORTED","Do not present the total as the probability of winning, failure or market response.",IF(U10="INPUTS_NOT_VISIBLE","Do not rank, allocate, approve or claim probability from the current score.",IF(U10="EVIDENCE_STATES_NOT_DISCLOSED","Do not rank, allocate, approve or claim probability from the current score.",IF(U10="MISSING_DATA_TREATMENT_UNSAFE","Do not replace missing knowledge with a neutral-looking number.",IF(U10="CRITICAL_GATE_FAILED_OR_MISSING","Do not let the weighted average override the critical condition.",IF(U10="GATE_CONTRACT_NOT_DEFINED","Do not let the weighted average override the critical condition.",IF(U10="COMPENSATION_RULE_UNSAFE","Do not let the weighted average override the critical condition.",IF(U10="WEIGHT_RATIONALE_MISSING","Do not treat the ranking as robust or use extra decimals to imply stability.",IF(U10="WEIGHT_TOTAL_INVALID","Do not treat the ranking as robust or use extra decimals to imply stability.",IF(U10="SENSITIVITY_NOT_TESTED","Do not treat the ranking as robust or use extra decimals to imply stability.",IF(U10="RANKING_UNSTABLE","Do not treat the ranking as robust or use extra decimals to imply stability.",IF(U10="CONTRADICTION_REVIEW_REQUIRED","Do not hide disagreement inside an average.",IF(U10="REQUIRED_TEXT_MISSING","Do not use a score without a meaningful decision, owner and reviewer.",IF(U10="INVALID_CONTROLLED_INPUT","Do not interpret outputs generated from unsupported categories.",IF(U10="INVALID_CRITERION_INPUT","Do not calculate, compare or interpret a model that contains invalid criterion inputs.","")))))))))))))))))</x:f>
        <x:v>Do not let the weighted average override the critical condition.</x:v>
      </x:c>
      <x:c r="AR10" s="33" t="str">
        <x:f>IF(U10="","",IF(U10="DECOMPOSABLE_BOUNDED","Proceed with the bounded interpretation and preserve the component record.",IF(U10="MODEL_PURPOSE_UNSUPPORTED","Use a validated predictive model or change the score purpose.",IF(U10="INPUTS_NOT_VISIBLE","Decompose and reconstruct the model before use.",IF(U10="EVIDENCE_STATES_NOT_DISCLOSED","Apply “Observed, Inferred and Unresolved Evidence” to every active input.",IF(U10="MISSING_DATA_TREATMENT_UNSAFE","Correct the treatment, obtain evidence or report a bounded range.",IF(U10="CRITICAL_GATE_FAILED_OR_MISSING","Define or resolve the veto, floor or cap before interpreting the total.",IF(U10="GATE_CONTRACT_NOT_DEFINED","Define or resolve the veto, floor or cap before interpreting the total.",IF(U10="COMPENSATION_RULE_UNSAFE","Define or resolve the veto, floor or cap before interpreting the total.",IF(U10="WEIGHT_RATIONALE_MISSING","Run and record the required sensitivity scenarios before acting.",IF(U10="WEIGHT_TOTAL_INVALID","Correct the active denominator and rerun the model.",IF(U10="SENSITIVITY_NOT_TESTED","Run and record the required sensitivity scenarios before acting.",IF(U10="RANKING_UNSTABLE","Treat the result as unstable and resolve the decisive assumptions.",IF(U10="CONTRADICTION_REVIEW_REQUIRED","Apply “How to Handle Contradictory Competitor Evidence” before final interpretation.",IF(U10="REQUIRED_TEXT_MISSING","Replace placeholders with the exact record.",IF(U10="INVALID_CONTROLLED_INPUT","Correct the invalid controlled input.",IF(U10="INVALID_CRITERION_INPUT","Correct the invalid criterion values; then recalculate the model and its active denominator.","")))))))))))))))))</x:f>
        <x:v>Define or resolve the veto, floor or cap before interpreting the total.</x:v>
      </x:c>
    </x:row>
    <x:row r="11">
      <x:c r="A11" s="55" t="str">
        <x:v>F08</x:v>
      </x:c>
      <x:c r="B11" s="55" t="str">
        <x:v>Rank territories</x:v>
      </x:c>
      <x:c r="C11" s="55" t="str">
        <x:v>Rank</x:v>
      </x:c>
      <x:c r="D11" s="55" t="str">
        <x:v>Yes</x:v>
      </x:c>
      <x:c r="E11" s="55" t="str">
        <x:v>Yes</x:v>
      </x:c>
      <x:c r="F11" s="55" t="str">
        <x:v>Yes</x:v>
      </x:c>
      <x:c r="G11" s="55" t="str">
        <x:v>Yes</x:v>
      </x:c>
      <x:c r="H11" s="76" t="n">
        <x:v>100</x:v>
      </x:c>
      <x:c r="I11" s="55" t="str">
        <x:v>No</x:v>
      </x:c>
      <x:c r="J11" s="55" t="str">
        <x:v>No</x:v>
      </x:c>
      <x:c r="K11" s="55" t="str">
        <x:v>No</x:v>
      </x:c>
      <x:c r="L11" s="55" t="str">
        <x:v>Yes</x:v>
      </x:c>
      <x:c r="M11" s="55" t="str">
        <x:v>No</x:v>
      </x:c>
      <x:c r="N11" s="55" t="str">
        <x:v>No</x:v>
      </x:c>
      <x:c r="O11" s="55" t="str">
        <x:v>Recorded owner</x:v>
      </x:c>
      <x:c r="P11" s="55" t="str">
        <x:v>Recorded reviewer</x:v>
      </x:c>
      <x:c r="Q11" s="55" t="str">
        <x:v>Approved by the recorded reviewer</x:v>
      </x:c>
      <x:c r="R11" s="55" t="str">
        <x:v>Critical gate missing</x:v>
      </x:c>
      <x:c r="S11" s="55" t="str">
        <x:v>GATE_CONTRACT_NOT_DEFINED</x:v>
      </x:c>
      <x:c r="T11" s="62" t="str">
        <x:f>IF(OR(X11="No",Y11="No",Z11="No",AA11="No",AB11="No",AD11="No",AE11="No",AF11="No",AG11="No",AH11="No",AI11="No",AL11="No"),"Score not decision-ready",IF(OR(W11="No",AJ11="No",AK11="No"),"Score not decision-ready",IF(C11="Estimate probability","Score not decision-ready",IF(N11="Yes","Score not decision-ready",IF(F11="No","Missing-data treatment unsafe",IF(OR(J11="Yes",I11="No",K11="Yes"),"Critical gate missing",IF(OR(D11="No",E11="No"),"Score not decision-ready",IF(OR(G11="No",AC11="No",L11="No",M11="Not tested",M11="Yes"),"Sensitivity review required","Decomposable and bounded"))))))))</x:f>
        <x:v>Critical gate missing</x:v>
      </x:c>
      <x:c r="U11" s="62" t="str">
        <x:f>IF(OR(X11="No",Y11="No",Z11="No",AA11="No",AB11="No",AD11="No",AE11="No",AF11="No",AG11="No",AH11="No",AI11="No",AL11="No"),"INVALID_CONTROLLED_INPUT",IF(OR(W11="No",AJ11="No",AK11="No"),"REQUIRED_TEXT_MISSING",IF(C11="Estimate probability","MODEL_PURPOSE_UNSUPPORTED",IF(N11="Yes","CONTRADICTION_REVIEW_REQUIRED",IF(F11="No","MISSING_DATA_TREATMENT_UNSAFE",IF(J11="Yes","CRITICAL_GATE_FAILED_OR_MISSING",IF(I11="No","GATE_CONTRACT_NOT_DEFINED",IF(K11="Yes","COMPENSATION_RULE_UNSAFE",IF(D11="No","INPUTS_NOT_VISIBLE",IF(E11="No","EVIDENCE_STATES_NOT_DISCLOSED",IF(G11="No","WEIGHT_RATIONALE_MISSING",IF(AC11="No","WEIGHT_TOTAL_INVALID",IF(OR(L11="No",M11="Not tested"),"SENSITIVITY_NOT_TESTED",IF(M11="Yes","RANKING_UNSTABLE","DECOMPOSABLE_BOUNDED"))))))))))))))</x:f>
        <x:v>GATE_CONTRACT_NOT_DEFINED</x:v>
      </x:c>
      <x:c r="V11" s="62" t="str">
        <x:f>IF(AND(T11=R11,U11=S11,AP11=AM11,AQ11=AN11,AR11=AO11),"PASS","FAIL")</x:f>
        <x:v>PASS</x:v>
      </x:c>
      <x:c r="W11" s="69" t="str">
        <x:f>IF(B11="","No",IF(OR(LOWER(TRIM(B11))="n/a",LOWER(TRIM(B11))="na",LOWER(TRIM(B11))="none",LOWER(TRIM(B11))="unknown",LOWER(TRIM(B11))="tbd",LOWER(TRIM(B11))="todo",LOWER(TRIM(B11))="placeholder",LOWER(TRIM(B11))="test",LOWER(TRIM(B11))="xxx",LOWER(TRIM(B11))="xx",LOWER(TRIM(B11))="x",LOWER(TRIM(B11))="-",LOWER(TRIM(B11))="--",LOWER(TRIM(B11))="---",LOWER(TRIM(B11))=".",LOWER(TRIM(B11))="..",LOWER(TRIM(B11))="...",LOWER(TRIM(B11))="?"),"No","Yes"))</x:f>
        <x:v>Yes</x:v>
      </x:c>
      <x:c r="X11" s="69" t="str">
        <x:f>IF(OR(C11="Describe",C11="Rank",C11="Screen",C11="Prioritise",C11="Trigger review",C11="Allocate resources",C11="Enforce a gate",C11="Estimate probability"),"Yes","No")</x:f>
        <x:v>Yes</x:v>
      </x:c>
      <x:c r="Y11" s="69" t="str">
        <x:f>IF(OR(D11="Yes",D11="No"),"Yes","No")</x:f>
        <x:v>Yes</x:v>
      </x:c>
      <x:c r="Z11" s="69" t="str">
        <x:f>IF(OR(E11="Yes",E11="No"),"Yes","No")</x:f>
        <x:v>Yes</x:v>
      </x:c>
      <x:c r="AA11" s="69" t="str">
        <x:f>IF(OR(F11="Yes",F11="No"),"Yes","No")</x:f>
        <x:v>Yes</x:v>
      </x:c>
      <x:c r="AB11" s="69" t="str">
        <x:f>IF(OR(G11="Yes",G11="No"),"Yes","No")</x:f>
        <x:v>Yes</x:v>
      </x:c>
      <x:c r="AC11" s="69" t="str">
        <x:f>IF(ABS(H11-100)&lt;0.0001,"Yes","No")</x:f>
        <x:v>Yes</x:v>
      </x:c>
      <x:c r="AD11" s="69" t="str">
        <x:f>IF(OR(I11="Yes",I11="No",I11="Not applicable"),"Yes","No")</x:f>
        <x:v>Yes</x:v>
      </x:c>
      <x:c r="AE11" s="69" t="str">
        <x:f>IF(OR(J11="Yes",J11="No"),"Yes","No")</x:f>
        <x:v>Yes</x:v>
      </x:c>
      <x:c r="AF11" s="69" t="str">
        <x:f>IF(OR(K11="Yes",K11="No",K11="Not applicable"),"Yes","No")</x:f>
        <x:v>Yes</x:v>
      </x:c>
      <x:c r="AG11" s="69" t="str">
        <x:f>IF(OR(L11="Yes",L11="No"),"Yes","No")</x:f>
        <x:v>Yes</x:v>
      </x:c>
      <x:c r="AH11" s="69" t="str">
        <x:f>IF(OR(M11="Yes",M11="No",M11="Not tested"),"Yes","No")</x:f>
        <x:v>Yes</x:v>
      </x:c>
      <x:c r="AI11" s="69" t="str">
        <x:f>IF(OR(N11="Yes",N11="No"),"Yes","No")</x:f>
        <x:v>Yes</x:v>
      </x:c>
      <x:c r="AJ11" s="69" t="str">
        <x:f>IF(O11="","No",IF(OR(LOWER(TRIM(O11))="n/a",LOWER(TRIM(O11))="na",LOWER(TRIM(O11))="none",LOWER(TRIM(O11))="unknown",LOWER(TRIM(O11))="tbd",LOWER(TRIM(O11))="todo",LOWER(TRIM(O11))="placeholder",LOWER(TRIM(O11))="test",LOWER(TRIM(O11))="xxx",LOWER(TRIM(O11))="xx",LOWER(TRIM(O11))="x",LOWER(TRIM(O11))="-",LOWER(TRIM(O11))="--",LOWER(TRIM(O11))="---",LOWER(TRIM(O11))=".",LOWER(TRIM(O11))="..",LOWER(TRIM(O11))="...",LOWER(TRIM(O11))="?"),"No","Yes"))</x:f>
        <x:v>Yes</x:v>
      </x:c>
      <x:c r="AK11" s="69" t="str">
        <x:f>IF(P11="","No",IF(OR(LOWER(TRIM(P11))="n/a",LOWER(TRIM(P11))="na",LOWER(TRIM(P11))="none",LOWER(TRIM(P11))="unknown",LOWER(TRIM(P11))="tbd",LOWER(TRIM(P11))="todo",LOWER(TRIM(P11))="placeholder",LOWER(TRIM(P11))="test",LOWER(TRIM(P11))="xxx",LOWER(TRIM(P11))="xx",LOWER(TRIM(P11))="x",LOWER(TRIM(P11))="-",LOWER(TRIM(P11))="--",LOWER(TRIM(P11))="---",LOWER(TRIM(P11))=".",LOWER(TRIM(P11))="..",LOWER(TRIM(P11))="...",LOWER(TRIM(P11))="?"),"No","Yes"))</x:f>
        <x:v>Yes</x:v>
      </x:c>
      <x:c r="AL11" s="69" t="str">
        <x:f>IF(OR(Q11="Approved by the recorded reviewer",Q11="Not approved"),"Yes","No")</x:f>
        <x:v>Yes</x:v>
      </x:c>
      <x:c r="AM11" s="33" t="str">
        <x:v>Report the total only beside the failed or missing gate.</x:v>
      </x:c>
      <x:c r="AN11" s="33" t="str">
        <x:v>Do not let the weighted average override the critical condition.</x:v>
      </x:c>
      <x:c r="AO11" s="33" t="str">
        <x:v>Define or resolve the veto, floor or cap before interpreting the total.</x:v>
      </x:c>
      <x:c r="AP11" s="33" t="str">
        <x:f>IF(U11="","",IF(U11="DECOMPOSABLE_BOUNDED","Use the score as one decision aid with the recorded model version, limitations and reopen condition.",IF(U11="MODEL_PURPOSE_UNSUPPORTED","Describe the model as a score or index unless predictive calibration is separately established.",IF(U11="INPUTS_NOT_VISIBLE","Use the current total only as a prompt for model reconstruction.",IF(U11="EVIDENCE_STATES_NOT_DISCLOSED","Use the current total only as a prompt for model reconstruction.",IF(U11="MISSING_DATA_TREATMENT_UNSAFE","State that the score is incomplete and identify the affected inputs.",IF(U11="CRITICAL_GATE_FAILED_OR_MISSING","Report the total only beside the failed or missing gate.",IF(U11="GATE_CONTRACT_NOT_DEFINED","Report the total only beside the failed or missing gate.",IF(U11="COMPENSATION_RULE_UNSAFE","Report the total only beside the failed or missing gate.",IF(U11="WEIGHT_RATIONALE_MISSING","Describe the baseline result as provisional and disclose the decisive assumptions.",IF(U11="WEIGHT_TOTAL_INVALID","Describe the baseline result as provisional and disclose the decisive assumptions.",IF(U11="SENSITIVITY_NOT_TESTED","Describe the baseline result as provisional and disclose the decisive assumptions.",IF(U11="RANKING_UNSTABLE","Describe the baseline result as provisional and disclose the decisive assumptions.",IF(U11="CONTRADICTION_REVIEW_REQUIRED","Preserve the score as provisional beside the contradiction.",IF(U11="REQUIRED_TEXT_MISSING","Complete the missing record.",IF(U11="INVALID_CONTROLLED_INPUT","Use only the controlled vocabulary.",IF(U11="INVALID_CRITERION_INPUT","Use the register only to identify and correct the invalid criteria.","")))))))))))))))))</x:f>
        <x:v>Report the total only beside the failed or missing gate.</x:v>
      </x:c>
      <x:c r="AQ11" s="33" t="str">
        <x:f>IF(U11="","",IF(U11="DECOMPOSABLE_BOUNDED","Do not present the total as evidence, certainty, probability or an automatic instruction.",IF(U11="MODEL_PURPOSE_UNSUPPORTED","Do not present the total as the probability of winning, failure or market response.",IF(U11="INPUTS_NOT_VISIBLE","Do not rank, allocate, approve or claim probability from the current score.",IF(U11="EVIDENCE_STATES_NOT_DISCLOSED","Do not rank, allocate, approve or claim probability from the current score.",IF(U11="MISSING_DATA_TREATMENT_UNSAFE","Do not replace missing knowledge with a neutral-looking number.",IF(U11="CRITICAL_GATE_FAILED_OR_MISSING","Do not let the weighted average override the critical condition.",IF(U11="GATE_CONTRACT_NOT_DEFINED","Do not let the weighted average override the critical condition.",IF(U11="COMPENSATION_RULE_UNSAFE","Do not let the weighted average override the critical condition.",IF(U11="WEIGHT_RATIONALE_MISSING","Do not treat the ranking as robust or use extra decimals to imply stability.",IF(U11="WEIGHT_TOTAL_INVALID","Do not treat the ranking as robust or use extra decimals to imply stability.",IF(U11="SENSITIVITY_NOT_TESTED","Do not treat the ranking as robust or use extra decimals to imply stability.",IF(U11="RANKING_UNSTABLE","Do not treat the ranking as robust or use extra decimals to imply stability.",IF(U11="CONTRADICTION_REVIEW_REQUIRED","Do not hide disagreement inside an average.",IF(U11="REQUIRED_TEXT_MISSING","Do not use a score without a meaningful decision, owner and reviewer.",IF(U11="INVALID_CONTROLLED_INPUT","Do not interpret outputs generated from unsupported categories.",IF(U11="INVALID_CRITERION_INPUT","Do not calculate, compare or interpret a model that contains invalid criterion inputs.","")))))))))))))))))</x:f>
        <x:v>Do not let the weighted average override the critical condition.</x:v>
      </x:c>
      <x:c r="AR11" s="33" t="str">
        <x:f>IF(U11="","",IF(U11="DECOMPOSABLE_BOUNDED","Proceed with the bounded interpretation and preserve the component record.",IF(U11="MODEL_PURPOSE_UNSUPPORTED","Use a validated predictive model or change the score purpose.",IF(U11="INPUTS_NOT_VISIBLE","Decompose and reconstruct the model before use.",IF(U11="EVIDENCE_STATES_NOT_DISCLOSED","Apply “Observed, Inferred and Unresolved Evidence” to every active input.",IF(U11="MISSING_DATA_TREATMENT_UNSAFE","Correct the treatment, obtain evidence or report a bounded range.",IF(U11="CRITICAL_GATE_FAILED_OR_MISSING","Define or resolve the veto, floor or cap before interpreting the total.",IF(U11="GATE_CONTRACT_NOT_DEFINED","Define or resolve the veto, floor or cap before interpreting the total.",IF(U11="COMPENSATION_RULE_UNSAFE","Define or resolve the veto, floor or cap before interpreting the total.",IF(U11="WEIGHT_RATIONALE_MISSING","Run and record the required sensitivity scenarios before acting.",IF(U11="WEIGHT_TOTAL_INVALID","Correct the active denominator and rerun the model.",IF(U11="SENSITIVITY_NOT_TESTED","Run and record the required sensitivity scenarios before acting.",IF(U11="RANKING_UNSTABLE","Treat the result as unstable and resolve the decisive assumptions.",IF(U11="CONTRADICTION_REVIEW_REQUIRED","Apply “How to Handle Contradictory Competitor Evidence” before final interpretation.",IF(U11="REQUIRED_TEXT_MISSING","Replace placeholders with the exact record.",IF(U11="INVALID_CONTROLLED_INPUT","Correct the invalid controlled input.",IF(U11="INVALID_CRITERION_INPUT","Correct the invalid criterion values; then recalculate the model and its active denominator.","")))))))))))))))))</x:f>
        <x:v>Define or resolve the veto, floor or cap before interpreting the total.</x:v>
      </x:c>
    </x:row>
    <x:row r="12">
      <x:c r="A12" s="55" t="str">
        <x:v>F09</x:v>
      </x:c>
      <x:c r="B12" s="55" t="str">
        <x:v>Rank territories</x:v>
      </x:c>
      <x:c r="C12" s="55" t="str">
        <x:v>Rank</x:v>
      </x:c>
      <x:c r="D12" s="55" t="str">
        <x:v>Yes</x:v>
      </x:c>
      <x:c r="E12" s="55" t="str">
        <x:v>Yes</x:v>
      </x:c>
      <x:c r="F12" s="55" t="str">
        <x:v>Yes</x:v>
      </x:c>
      <x:c r="G12" s="55" t="str">
        <x:v>Yes</x:v>
      </x:c>
      <x:c r="H12" s="76" t="n">
        <x:v>100</x:v>
      </x:c>
      <x:c r="I12" s="55" t="str">
        <x:v>Yes</x:v>
      </x:c>
      <x:c r="J12" s="55" t="str">
        <x:v>No</x:v>
      </x:c>
      <x:c r="K12" s="55" t="str">
        <x:v>Yes</x:v>
      </x:c>
      <x:c r="L12" s="55" t="str">
        <x:v>Yes</x:v>
      </x:c>
      <x:c r="M12" s="55" t="str">
        <x:v>No</x:v>
      </x:c>
      <x:c r="N12" s="55" t="str">
        <x:v>No</x:v>
      </x:c>
      <x:c r="O12" s="55" t="str">
        <x:v>Recorded owner</x:v>
      </x:c>
      <x:c r="P12" s="55" t="str">
        <x:v>Recorded reviewer</x:v>
      </x:c>
      <x:c r="Q12" s="55" t="str">
        <x:v>Approved by the recorded reviewer</x:v>
      </x:c>
      <x:c r="R12" s="55" t="str">
        <x:v>Critical gate missing</x:v>
      </x:c>
      <x:c r="S12" s="55" t="str">
        <x:v>COMPENSATION_RULE_UNSAFE</x:v>
      </x:c>
      <x:c r="T12" s="62" t="str">
        <x:f>IF(OR(X12="No",Y12="No",Z12="No",AA12="No",AB12="No",AD12="No",AE12="No",AF12="No",AG12="No",AH12="No",AI12="No",AL12="No"),"Score not decision-ready",IF(OR(W12="No",AJ12="No",AK12="No"),"Score not decision-ready",IF(C12="Estimate probability","Score not decision-ready",IF(N12="Yes","Score not decision-ready",IF(F12="No","Missing-data treatment unsafe",IF(OR(J12="Yes",I12="No",K12="Yes"),"Critical gate missing",IF(OR(D12="No",E12="No"),"Score not decision-ready",IF(OR(G12="No",AC12="No",L12="No",M12="Not tested",M12="Yes"),"Sensitivity review required","Decomposable and bounded"))))))))</x:f>
        <x:v>Critical gate missing</x:v>
      </x:c>
      <x:c r="U12" s="62" t="str">
        <x:f>IF(OR(X12="No",Y12="No",Z12="No",AA12="No",AB12="No",AD12="No",AE12="No",AF12="No",AG12="No",AH12="No",AI12="No",AL12="No"),"INVALID_CONTROLLED_INPUT",IF(OR(W12="No",AJ12="No",AK12="No"),"REQUIRED_TEXT_MISSING",IF(C12="Estimate probability","MODEL_PURPOSE_UNSUPPORTED",IF(N12="Yes","CONTRADICTION_REVIEW_REQUIRED",IF(F12="No","MISSING_DATA_TREATMENT_UNSAFE",IF(J12="Yes","CRITICAL_GATE_FAILED_OR_MISSING",IF(I12="No","GATE_CONTRACT_NOT_DEFINED",IF(K12="Yes","COMPENSATION_RULE_UNSAFE",IF(D12="No","INPUTS_NOT_VISIBLE",IF(E12="No","EVIDENCE_STATES_NOT_DISCLOSED",IF(G12="No","WEIGHT_RATIONALE_MISSING",IF(AC12="No","WEIGHT_TOTAL_INVALID",IF(OR(L12="No",M12="Not tested"),"SENSITIVITY_NOT_TESTED",IF(M12="Yes","RANKING_UNSTABLE","DECOMPOSABLE_BOUNDED"))))))))))))))</x:f>
        <x:v>COMPENSATION_RULE_UNSAFE</x:v>
      </x:c>
      <x:c r="V12" s="62" t="str">
        <x:f>IF(AND(T12=R12,U12=S12,AP12=AM12,AQ12=AN12,AR12=AO12),"PASS","FAIL")</x:f>
        <x:v>PASS</x:v>
      </x:c>
      <x:c r="W12" s="69" t="str">
        <x:f>IF(B12="","No",IF(OR(LOWER(TRIM(B12))="n/a",LOWER(TRIM(B12))="na",LOWER(TRIM(B12))="none",LOWER(TRIM(B12))="unknown",LOWER(TRIM(B12))="tbd",LOWER(TRIM(B12))="todo",LOWER(TRIM(B12))="placeholder",LOWER(TRIM(B12))="test",LOWER(TRIM(B12))="xxx",LOWER(TRIM(B12))="xx",LOWER(TRIM(B12))="x",LOWER(TRIM(B12))="-",LOWER(TRIM(B12))="--",LOWER(TRIM(B12))="---",LOWER(TRIM(B12))=".",LOWER(TRIM(B12))="..",LOWER(TRIM(B12))="...",LOWER(TRIM(B12))="?"),"No","Yes"))</x:f>
        <x:v>Yes</x:v>
      </x:c>
      <x:c r="X12" s="69" t="str">
        <x:f>IF(OR(C12="Describe",C12="Rank",C12="Screen",C12="Prioritise",C12="Trigger review",C12="Allocate resources",C12="Enforce a gate",C12="Estimate probability"),"Yes","No")</x:f>
        <x:v>Yes</x:v>
      </x:c>
      <x:c r="Y12" s="69" t="str">
        <x:f>IF(OR(D12="Yes",D12="No"),"Yes","No")</x:f>
        <x:v>Yes</x:v>
      </x:c>
      <x:c r="Z12" s="69" t="str">
        <x:f>IF(OR(E12="Yes",E12="No"),"Yes","No")</x:f>
        <x:v>Yes</x:v>
      </x:c>
      <x:c r="AA12" s="69" t="str">
        <x:f>IF(OR(F12="Yes",F12="No"),"Yes","No")</x:f>
        <x:v>Yes</x:v>
      </x:c>
      <x:c r="AB12" s="69" t="str">
        <x:f>IF(OR(G12="Yes",G12="No"),"Yes","No")</x:f>
        <x:v>Yes</x:v>
      </x:c>
      <x:c r="AC12" s="69" t="str">
        <x:f>IF(ABS(H12-100)&lt;0.0001,"Yes","No")</x:f>
        <x:v>Yes</x:v>
      </x:c>
      <x:c r="AD12" s="69" t="str">
        <x:f>IF(OR(I12="Yes",I12="No",I12="Not applicable"),"Yes","No")</x:f>
        <x:v>Yes</x:v>
      </x:c>
      <x:c r="AE12" s="69" t="str">
        <x:f>IF(OR(J12="Yes",J12="No"),"Yes","No")</x:f>
        <x:v>Yes</x:v>
      </x:c>
      <x:c r="AF12" s="69" t="str">
        <x:f>IF(OR(K12="Yes",K12="No",K12="Not applicable"),"Yes","No")</x:f>
        <x:v>Yes</x:v>
      </x:c>
      <x:c r="AG12" s="69" t="str">
        <x:f>IF(OR(L12="Yes",L12="No"),"Yes","No")</x:f>
        <x:v>Yes</x:v>
      </x:c>
      <x:c r="AH12" s="69" t="str">
        <x:f>IF(OR(M12="Yes",M12="No",M12="Not tested"),"Yes","No")</x:f>
        <x:v>Yes</x:v>
      </x:c>
      <x:c r="AI12" s="69" t="str">
        <x:f>IF(OR(N12="Yes",N12="No"),"Yes","No")</x:f>
        <x:v>Yes</x:v>
      </x:c>
      <x:c r="AJ12" s="69" t="str">
        <x:f>IF(O12="","No",IF(OR(LOWER(TRIM(O12))="n/a",LOWER(TRIM(O12))="na",LOWER(TRIM(O12))="none",LOWER(TRIM(O12))="unknown",LOWER(TRIM(O12))="tbd",LOWER(TRIM(O12))="todo",LOWER(TRIM(O12))="placeholder",LOWER(TRIM(O12))="test",LOWER(TRIM(O12))="xxx",LOWER(TRIM(O12))="xx",LOWER(TRIM(O12))="x",LOWER(TRIM(O12))="-",LOWER(TRIM(O12))="--",LOWER(TRIM(O12))="---",LOWER(TRIM(O12))=".",LOWER(TRIM(O12))="..",LOWER(TRIM(O12))="...",LOWER(TRIM(O12))="?"),"No","Yes"))</x:f>
        <x:v>Yes</x:v>
      </x:c>
      <x:c r="AK12" s="69" t="str">
        <x:f>IF(P12="","No",IF(OR(LOWER(TRIM(P12))="n/a",LOWER(TRIM(P12))="na",LOWER(TRIM(P12))="none",LOWER(TRIM(P12))="unknown",LOWER(TRIM(P12))="tbd",LOWER(TRIM(P12))="todo",LOWER(TRIM(P12))="placeholder",LOWER(TRIM(P12))="test",LOWER(TRIM(P12))="xxx",LOWER(TRIM(P12))="xx",LOWER(TRIM(P12))="x",LOWER(TRIM(P12))="-",LOWER(TRIM(P12))="--",LOWER(TRIM(P12))="---",LOWER(TRIM(P12))=".",LOWER(TRIM(P12))="..",LOWER(TRIM(P12))="...",LOWER(TRIM(P12))="?"),"No","Yes"))</x:f>
        <x:v>Yes</x:v>
      </x:c>
      <x:c r="AL12" s="69" t="str">
        <x:f>IF(OR(Q12="Approved by the recorded reviewer",Q12="Not approved"),"Yes","No")</x:f>
        <x:v>Yes</x:v>
      </x:c>
      <x:c r="AM12" s="33" t="str">
        <x:v>Report the total only beside the failed or missing gate.</x:v>
      </x:c>
      <x:c r="AN12" s="33" t="str">
        <x:v>Do not let the weighted average override the critical condition.</x:v>
      </x:c>
      <x:c r="AO12" s="33" t="str">
        <x:v>Define or resolve the veto, floor or cap before interpreting the total.</x:v>
      </x:c>
      <x:c r="AP12" s="33" t="str">
        <x:f>IF(U12="","",IF(U12="DECOMPOSABLE_BOUNDED","Use the score as one decision aid with the recorded model version, limitations and reopen condition.",IF(U12="MODEL_PURPOSE_UNSUPPORTED","Describe the model as a score or index unless predictive calibration is separately established.",IF(U12="INPUTS_NOT_VISIBLE","Use the current total only as a prompt for model reconstruction.",IF(U12="EVIDENCE_STATES_NOT_DISCLOSED","Use the current total only as a prompt for model reconstruction.",IF(U12="MISSING_DATA_TREATMENT_UNSAFE","State that the score is incomplete and identify the affected inputs.",IF(U12="CRITICAL_GATE_FAILED_OR_MISSING","Report the total only beside the failed or missing gate.",IF(U12="GATE_CONTRACT_NOT_DEFINED","Report the total only beside the failed or missing gate.",IF(U12="COMPENSATION_RULE_UNSAFE","Report the total only beside the failed or missing gate.",IF(U12="WEIGHT_RATIONALE_MISSING","Describe the baseline result as provisional and disclose the decisive assumptions.",IF(U12="WEIGHT_TOTAL_INVALID","Describe the baseline result as provisional and disclose the decisive assumptions.",IF(U12="SENSITIVITY_NOT_TESTED","Describe the baseline result as provisional and disclose the decisive assumptions.",IF(U12="RANKING_UNSTABLE","Describe the baseline result as provisional and disclose the decisive assumptions.",IF(U12="CONTRADICTION_REVIEW_REQUIRED","Preserve the score as provisional beside the contradiction.",IF(U12="REQUIRED_TEXT_MISSING","Complete the missing record.",IF(U12="INVALID_CONTROLLED_INPUT","Use only the controlled vocabulary.",IF(U12="INVALID_CRITERION_INPUT","Use the register only to identify and correct the invalid criteria.","")))))))))))))))))</x:f>
        <x:v>Report the total only beside the failed or missing gate.</x:v>
      </x:c>
      <x:c r="AQ12" s="33" t="str">
        <x:f>IF(U12="","",IF(U12="DECOMPOSABLE_BOUNDED","Do not present the total as evidence, certainty, probability or an automatic instruction.",IF(U12="MODEL_PURPOSE_UNSUPPORTED","Do not present the total as the probability of winning, failure or market response.",IF(U12="INPUTS_NOT_VISIBLE","Do not rank, allocate, approve or claim probability from the current score.",IF(U12="EVIDENCE_STATES_NOT_DISCLOSED","Do not rank, allocate, approve or claim probability from the current score.",IF(U12="MISSING_DATA_TREATMENT_UNSAFE","Do not replace missing knowledge with a neutral-looking number.",IF(U12="CRITICAL_GATE_FAILED_OR_MISSING","Do not let the weighted average override the critical condition.",IF(U12="GATE_CONTRACT_NOT_DEFINED","Do not let the weighted average override the critical condition.",IF(U12="COMPENSATION_RULE_UNSAFE","Do not let the weighted average override the critical condition.",IF(U12="WEIGHT_RATIONALE_MISSING","Do not treat the ranking as robust or use extra decimals to imply stability.",IF(U12="WEIGHT_TOTAL_INVALID","Do not treat the ranking as robust or use extra decimals to imply stability.",IF(U12="SENSITIVITY_NOT_TESTED","Do not treat the ranking as robust or use extra decimals to imply stability.",IF(U12="RANKING_UNSTABLE","Do not treat the ranking as robust or use extra decimals to imply stability.",IF(U12="CONTRADICTION_REVIEW_REQUIRED","Do not hide disagreement inside an average.",IF(U12="REQUIRED_TEXT_MISSING","Do not use a score without a meaningful decision, owner and reviewer.",IF(U12="INVALID_CONTROLLED_INPUT","Do not interpret outputs generated from unsupported categories.",IF(U12="INVALID_CRITERION_INPUT","Do not calculate, compare or interpret a model that contains invalid criterion inputs.","")))))))))))))))))</x:f>
        <x:v>Do not let the weighted average override the critical condition.</x:v>
      </x:c>
      <x:c r="AR12" s="33" t="str">
        <x:f>IF(U12="","",IF(U12="DECOMPOSABLE_BOUNDED","Proceed with the bounded interpretation and preserve the component record.",IF(U12="MODEL_PURPOSE_UNSUPPORTED","Use a validated predictive model or change the score purpose.",IF(U12="INPUTS_NOT_VISIBLE","Decompose and reconstruct the model before use.",IF(U12="EVIDENCE_STATES_NOT_DISCLOSED","Apply “Observed, Inferred and Unresolved Evidence” to every active input.",IF(U12="MISSING_DATA_TREATMENT_UNSAFE","Correct the treatment, obtain evidence or report a bounded range.",IF(U12="CRITICAL_GATE_FAILED_OR_MISSING","Define or resolve the veto, floor or cap before interpreting the total.",IF(U12="GATE_CONTRACT_NOT_DEFINED","Define or resolve the veto, floor or cap before interpreting the total.",IF(U12="COMPENSATION_RULE_UNSAFE","Define or resolve the veto, floor or cap before interpreting the total.",IF(U12="WEIGHT_RATIONALE_MISSING","Run and record the required sensitivity scenarios before acting.",IF(U12="WEIGHT_TOTAL_INVALID","Correct the active denominator and rerun the model.",IF(U12="SENSITIVITY_NOT_TESTED","Run and record the required sensitivity scenarios before acting.",IF(U12="RANKING_UNSTABLE","Treat the result as unstable and resolve the decisive assumptions.",IF(U12="CONTRADICTION_REVIEW_REQUIRED","Apply “How to Handle Contradictory Competitor Evidence” before final interpretation.",IF(U12="REQUIRED_TEXT_MISSING","Replace placeholders with the exact record.",IF(U12="INVALID_CONTROLLED_INPUT","Correct the invalid controlled input.",IF(U12="INVALID_CRITERION_INPUT","Correct the invalid criterion values; then recalculate the model and its active denominator.","")))))))))))))))))</x:f>
        <x:v>Define or resolve the veto, floor or cap before interpreting the total.</x:v>
      </x:c>
    </x:row>
    <x:row r="13">
      <x:c r="A13" s="55" t="str">
        <x:v>F10</x:v>
      </x:c>
      <x:c r="B13" s="55" t="str">
        <x:v>Rank competitors</x:v>
      </x:c>
      <x:c r="C13" s="55" t="str">
        <x:v>Rank</x:v>
      </x:c>
      <x:c r="D13" s="55" t="str">
        <x:v>Yes</x:v>
      </x:c>
      <x:c r="E13" s="55" t="str">
        <x:v>Yes</x:v>
      </x:c>
      <x:c r="F13" s="55" t="str">
        <x:v>Yes</x:v>
      </x:c>
      <x:c r="G13" s="55" t="str">
        <x:v>No</x:v>
      </x:c>
      <x:c r="H13" s="76" t="n">
        <x:v>100</x:v>
      </x:c>
      <x:c r="I13" s="55" t="str">
        <x:v>Yes</x:v>
      </x:c>
      <x:c r="J13" s="55" t="str">
        <x:v>No</x:v>
      </x:c>
      <x:c r="K13" s="55" t="str">
        <x:v>No</x:v>
      </x:c>
      <x:c r="L13" s="55" t="str">
        <x:v>Yes</x:v>
      </x:c>
      <x:c r="M13" s="55" t="str">
        <x:v>No</x:v>
      </x:c>
      <x:c r="N13" s="55" t="str">
        <x:v>No</x:v>
      </x:c>
      <x:c r="O13" s="55" t="str">
        <x:v>Recorded owner</x:v>
      </x:c>
      <x:c r="P13" s="55" t="str">
        <x:v>Recorded reviewer</x:v>
      </x:c>
      <x:c r="Q13" s="55" t="str">
        <x:v>Approved by the recorded reviewer</x:v>
      </x:c>
      <x:c r="R13" s="55" t="str">
        <x:v>Sensitivity review required</x:v>
      </x:c>
      <x:c r="S13" s="55" t="str">
        <x:v>WEIGHT_RATIONALE_MISSING</x:v>
      </x:c>
      <x:c r="T13" s="62" t="str">
        <x:f>IF(OR(X13="No",Y13="No",Z13="No",AA13="No",AB13="No",AD13="No",AE13="No",AF13="No",AG13="No",AH13="No",AI13="No",AL13="No"),"Score not decision-ready",IF(OR(W13="No",AJ13="No",AK13="No"),"Score not decision-ready",IF(C13="Estimate probability","Score not decision-ready",IF(N13="Yes","Score not decision-ready",IF(F13="No","Missing-data treatment unsafe",IF(OR(J13="Yes",I13="No",K13="Yes"),"Critical gate missing",IF(OR(D13="No",E13="No"),"Score not decision-ready",IF(OR(G13="No",AC13="No",L13="No",M13="Not tested",M13="Yes"),"Sensitivity review required","Decomposable and bounded"))))))))</x:f>
        <x:v>Sensitivity review required</x:v>
      </x:c>
      <x:c r="U13" s="62" t="str">
        <x:f>IF(OR(X13="No",Y13="No",Z13="No",AA13="No",AB13="No",AD13="No",AE13="No",AF13="No",AG13="No",AH13="No",AI13="No",AL13="No"),"INVALID_CONTROLLED_INPUT",IF(OR(W13="No",AJ13="No",AK13="No"),"REQUIRED_TEXT_MISSING",IF(C13="Estimate probability","MODEL_PURPOSE_UNSUPPORTED",IF(N13="Yes","CONTRADICTION_REVIEW_REQUIRED",IF(F13="No","MISSING_DATA_TREATMENT_UNSAFE",IF(J13="Yes","CRITICAL_GATE_FAILED_OR_MISSING",IF(I13="No","GATE_CONTRACT_NOT_DEFINED",IF(K13="Yes","COMPENSATION_RULE_UNSAFE",IF(D13="No","INPUTS_NOT_VISIBLE",IF(E13="No","EVIDENCE_STATES_NOT_DISCLOSED",IF(G13="No","WEIGHT_RATIONALE_MISSING",IF(AC13="No","WEIGHT_TOTAL_INVALID",IF(OR(L13="No",M13="Not tested"),"SENSITIVITY_NOT_TESTED",IF(M13="Yes","RANKING_UNSTABLE","DECOMPOSABLE_BOUNDED"))))))))))))))</x:f>
        <x:v>WEIGHT_RATIONALE_MISSING</x:v>
      </x:c>
      <x:c r="V13" s="62" t="str">
        <x:f>IF(AND(T13=R13,U13=S13,AP13=AM13,AQ13=AN13,AR13=AO13),"PASS","FAIL")</x:f>
        <x:v>PASS</x:v>
      </x:c>
      <x:c r="W13" s="69" t="str">
        <x:f>IF(B13="","No",IF(OR(LOWER(TRIM(B13))="n/a",LOWER(TRIM(B13))="na",LOWER(TRIM(B13))="none",LOWER(TRIM(B13))="unknown",LOWER(TRIM(B13))="tbd",LOWER(TRIM(B13))="todo",LOWER(TRIM(B13))="placeholder",LOWER(TRIM(B13))="test",LOWER(TRIM(B13))="xxx",LOWER(TRIM(B13))="xx",LOWER(TRIM(B13))="x",LOWER(TRIM(B13))="-",LOWER(TRIM(B13))="--",LOWER(TRIM(B13))="---",LOWER(TRIM(B13))=".",LOWER(TRIM(B13))="..",LOWER(TRIM(B13))="...",LOWER(TRIM(B13))="?"),"No","Yes"))</x:f>
        <x:v>Yes</x:v>
      </x:c>
      <x:c r="X13" s="69" t="str">
        <x:f>IF(OR(C13="Describe",C13="Rank",C13="Screen",C13="Prioritise",C13="Trigger review",C13="Allocate resources",C13="Enforce a gate",C13="Estimate probability"),"Yes","No")</x:f>
        <x:v>Yes</x:v>
      </x:c>
      <x:c r="Y13" s="69" t="str">
        <x:f>IF(OR(D13="Yes",D13="No"),"Yes","No")</x:f>
        <x:v>Yes</x:v>
      </x:c>
      <x:c r="Z13" s="69" t="str">
        <x:f>IF(OR(E13="Yes",E13="No"),"Yes","No")</x:f>
        <x:v>Yes</x:v>
      </x:c>
      <x:c r="AA13" s="69" t="str">
        <x:f>IF(OR(F13="Yes",F13="No"),"Yes","No")</x:f>
        <x:v>Yes</x:v>
      </x:c>
      <x:c r="AB13" s="69" t="str">
        <x:f>IF(OR(G13="Yes",G13="No"),"Yes","No")</x:f>
        <x:v>Yes</x:v>
      </x:c>
      <x:c r="AC13" s="69" t="str">
        <x:f>IF(ABS(H13-100)&lt;0.0001,"Yes","No")</x:f>
        <x:v>Yes</x:v>
      </x:c>
      <x:c r="AD13" s="69" t="str">
        <x:f>IF(OR(I13="Yes",I13="No",I13="Not applicable"),"Yes","No")</x:f>
        <x:v>Yes</x:v>
      </x:c>
      <x:c r="AE13" s="69" t="str">
        <x:f>IF(OR(J13="Yes",J13="No"),"Yes","No")</x:f>
        <x:v>Yes</x:v>
      </x:c>
      <x:c r="AF13" s="69" t="str">
        <x:f>IF(OR(K13="Yes",K13="No",K13="Not applicable"),"Yes","No")</x:f>
        <x:v>Yes</x:v>
      </x:c>
      <x:c r="AG13" s="69" t="str">
        <x:f>IF(OR(L13="Yes",L13="No"),"Yes","No")</x:f>
        <x:v>Yes</x:v>
      </x:c>
      <x:c r="AH13" s="69" t="str">
        <x:f>IF(OR(M13="Yes",M13="No",M13="Not tested"),"Yes","No")</x:f>
        <x:v>Yes</x:v>
      </x:c>
      <x:c r="AI13" s="69" t="str">
        <x:f>IF(OR(N13="Yes",N13="No"),"Yes","No")</x:f>
        <x:v>Yes</x:v>
      </x:c>
      <x:c r="AJ13" s="69" t="str">
        <x:f>IF(O13="","No",IF(OR(LOWER(TRIM(O13))="n/a",LOWER(TRIM(O13))="na",LOWER(TRIM(O13))="none",LOWER(TRIM(O13))="unknown",LOWER(TRIM(O13))="tbd",LOWER(TRIM(O13))="todo",LOWER(TRIM(O13))="placeholder",LOWER(TRIM(O13))="test",LOWER(TRIM(O13))="xxx",LOWER(TRIM(O13))="xx",LOWER(TRIM(O13))="x",LOWER(TRIM(O13))="-",LOWER(TRIM(O13))="--",LOWER(TRIM(O13))="---",LOWER(TRIM(O13))=".",LOWER(TRIM(O13))="..",LOWER(TRIM(O13))="...",LOWER(TRIM(O13))="?"),"No","Yes"))</x:f>
        <x:v>Yes</x:v>
      </x:c>
      <x:c r="AK13" s="69" t="str">
        <x:f>IF(P13="","No",IF(OR(LOWER(TRIM(P13))="n/a",LOWER(TRIM(P13))="na",LOWER(TRIM(P13))="none",LOWER(TRIM(P13))="unknown",LOWER(TRIM(P13))="tbd",LOWER(TRIM(P13))="todo",LOWER(TRIM(P13))="placeholder",LOWER(TRIM(P13))="test",LOWER(TRIM(P13))="xxx",LOWER(TRIM(P13))="xx",LOWER(TRIM(P13))="x",LOWER(TRIM(P13))="-",LOWER(TRIM(P13))="--",LOWER(TRIM(P13))="---",LOWER(TRIM(P13))=".",LOWER(TRIM(P13))="..",LOWER(TRIM(P13))="...",LOWER(TRIM(P13))="?"),"No","Yes"))</x:f>
        <x:v>Yes</x:v>
      </x:c>
      <x:c r="AL13" s="69" t="str">
        <x:f>IF(OR(Q13="Approved by the recorded reviewer",Q13="Not approved"),"Yes","No")</x:f>
        <x:v>Yes</x:v>
      </x:c>
      <x:c r="AM13" s="33" t="str">
        <x:v>Describe the baseline result as provisional and disclose the decisive assumptions.</x:v>
      </x:c>
      <x:c r="AN13" s="33" t="str">
        <x:v>Do not treat the ranking as robust or use extra decimals to imply stability.</x:v>
      </x:c>
      <x:c r="AO13" s="33" t="str">
        <x:v>Run and record the required sensitivity scenarios before acting.</x:v>
      </x:c>
      <x:c r="AP13" s="33" t="str">
        <x:f>IF(U13="","",IF(U13="DECOMPOSABLE_BOUNDED","Use the score as one decision aid with the recorded model version, limitations and reopen condition.",IF(U13="MODEL_PURPOSE_UNSUPPORTED","Describe the model as a score or index unless predictive calibration is separately established.",IF(U13="INPUTS_NOT_VISIBLE","Use the current total only as a prompt for model reconstruction.",IF(U13="EVIDENCE_STATES_NOT_DISCLOSED","Use the current total only as a prompt for model reconstruction.",IF(U13="MISSING_DATA_TREATMENT_UNSAFE","State that the score is incomplete and identify the affected inputs.",IF(U13="CRITICAL_GATE_FAILED_OR_MISSING","Report the total only beside the failed or missing gate.",IF(U13="GATE_CONTRACT_NOT_DEFINED","Report the total only beside the failed or missing gate.",IF(U13="COMPENSATION_RULE_UNSAFE","Report the total only beside the failed or missing gate.",IF(U13="WEIGHT_RATIONALE_MISSING","Describe the baseline result as provisional and disclose the decisive assumptions.",IF(U13="WEIGHT_TOTAL_INVALID","Describe the baseline result as provisional and disclose the decisive assumptions.",IF(U13="SENSITIVITY_NOT_TESTED","Describe the baseline result as provisional and disclose the decisive assumptions.",IF(U13="RANKING_UNSTABLE","Describe the baseline result as provisional and disclose the decisive assumptions.",IF(U13="CONTRADICTION_REVIEW_REQUIRED","Preserve the score as provisional beside the contradiction.",IF(U13="REQUIRED_TEXT_MISSING","Complete the missing record.",IF(U13="INVALID_CONTROLLED_INPUT","Use only the controlled vocabulary.",IF(U13="INVALID_CRITERION_INPUT","Use the register only to identify and correct the invalid criteria.","")))))))))))))))))</x:f>
        <x:v>Describe the baseline result as provisional and disclose the decisive assumptions.</x:v>
      </x:c>
      <x:c r="AQ13" s="33" t="str">
        <x:f>IF(U13="","",IF(U13="DECOMPOSABLE_BOUNDED","Do not present the total as evidence, certainty, probability or an automatic instruction.",IF(U13="MODEL_PURPOSE_UNSUPPORTED","Do not present the total as the probability of winning, failure or market response.",IF(U13="INPUTS_NOT_VISIBLE","Do not rank, allocate, approve or claim probability from the current score.",IF(U13="EVIDENCE_STATES_NOT_DISCLOSED","Do not rank, allocate, approve or claim probability from the current score.",IF(U13="MISSING_DATA_TREATMENT_UNSAFE","Do not replace missing knowledge with a neutral-looking number.",IF(U13="CRITICAL_GATE_FAILED_OR_MISSING","Do not let the weighted average override the critical condition.",IF(U13="GATE_CONTRACT_NOT_DEFINED","Do not let the weighted average override the critical condition.",IF(U13="COMPENSATION_RULE_UNSAFE","Do not let the weighted average override the critical condition.",IF(U13="WEIGHT_RATIONALE_MISSING","Do not treat the ranking as robust or use extra decimals to imply stability.",IF(U13="WEIGHT_TOTAL_INVALID","Do not treat the ranking as robust or use extra decimals to imply stability.",IF(U13="SENSITIVITY_NOT_TESTED","Do not treat the ranking as robust or use extra decimals to imply stability.",IF(U13="RANKING_UNSTABLE","Do not treat the ranking as robust or use extra decimals to imply stability.",IF(U13="CONTRADICTION_REVIEW_REQUIRED","Do not hide disagreement inside an average.",IF(U13="REQUIRED_TEXT_MISSING","Do not use a score without a meaningful decision, owner and reviewer.",IF(U13="INVALID_CONTROLLED_INPUT","Do not interpret outputs generated from unsupported categories.",IF(U13="INVALID_CRITERION_INPUT","Do not calculate, compare or interpret a model that contains invalid criterion inputs.","")))))))))))))))))</x:f>
        <x:v>Do not treat the ranking as robust or use extra decimals to imply stability.</x:v>
      </x:c>
      <x:c r="AR13" s="33" t="str">
        <x:f>IF(U13="","",IF(U13="DECOMPOSABLE_BOUNDED","Proceed with the bounded interpretation and preserve the component record.",IF(U13="MODEL_PURPOSE_UNSUPPORTED","Use a validated predictive model or change the score purpose.",IF(U13="INPUTS_NOT_VISIBLE","Decompose and reconstruct the model before use.",IF(U13="EVIDENCE_STATES_NOT_DISCLOSED","Apply “Observed, Inferred and Unresolved Evidence” to every active input.",IF(U13="MISSING_DATA_TREATMENT_UNSAFE","Correct the treatment, obtain evidence or report a bounded range.",IF(U13="CRITICAL_GATE_FAILED_OR_MISSING","Define or resolve the veto, floor or cap before interpreting the total.",IF(U13="GATE_CONTRACT_NOT_DEFINED","Define or resolve the veto, floor or cap before interpreting the total.",IF(U13="COMPENSATION_RULE_UNSAFE","Define or resolve the veto, floor or cap before interpreting the total.",IF(U13="WEIGHT_RATIONALE_MISSING","Run and record the required sensitivity scenarios before acting.",IF(U13="WEIGHT_TOTAL_INVALID","Correct the active denominator and rerun the model.",IF(U13="SENSITIVITY_NOT_TESTED","Run and record the required sensitivity scenarios before acting.",IF(U13="RANKING_UNSTABLE","Treat the result as unstable and resolve the decisive assumptions.",IF(U13="CONTRADICTION_REVIEW_REQUIRED","Apply “How to Handle Contradictory Competitor Evidence” before final interpretation.",IF(U13="REQUIRED_TEXT_MISSING","Replace placeholders with the exact record.",IF(U13="INVALID_CONTROLLED_INPUT","Correct the invalid controlled input.",IF(U13="INVALID_CRITERION_INPUT","Correct the invalid criterion values; then recalculate the model and its active denominator.","")))))))))))))))))</x:f>
        <x:v>Run and record the required sensitivity scenarios before acting.</x:v>
      </x:c>
    </x:row>
    <x:row r="14">
      <x:c r="A14" s="55" t="str">
        <x:v>F11</x:v>
      </x:c>
      <x:c r="B14" s="55" t="str">
        <x:v>Rank competitors</x:v>
      </x:c>
      <x:c r="C14" s="55" t="str">
        <x:v>Rank</x:v>
      </x:c>
      <x:c r="D14" s="55" t="str">
        <x:v>Yes</x:v>
      </x:c>
      <x:c r="E14" s="55" t="str">
        <x:v>Yes</x:v>
      </x:c>
      <x:c r="F14" s="55" t="str">
        <x:v>Yes</x:v>
      </x:c>
      <x:c r="G14" s="55" t="str">
        <x:v>Yes</x:v>
      </x:c>
      <x:c r="H14" s="76" t="n">
        <x:v>95</x:v>
      </x:c>
      <x:c r="I14" s="55" t="str">
        <x:v>Yes</x:v>
      </x:c>
      <x:c r="J14" s="55" t="str">
        <x:v>No</x:v>
      </x:c>
      <x:c r="K14" s="55" t="str">
        <x:v>No</x:v>
      </x:c>
      <x:c r="L14" s="55" t="str">
        <x:v>Yes</x:v>
      </x:c>
      <x:c r="M14" s="55" t="str">
        <x:v>No</x:v>
      </x:c>
      <x:c r="N14" s="55" t="str">
        <x:v>No</x:v>
      </x:c>
      <x:c r="O14" s="55" t="str">
        <x:v>Recorded owner</x:v>
      </x:c>
      <x:c r="P14" s="55" t="str">
        <x:v>Recorded reviewer</x:v>
      </x:c>
      <x:c r="Q14" s="55" t="str">
        <x:v>Approved by the recorded reviewer</x:v>
      </x:c>
      <x:c r="R14" s="55" t="str">
        <x:v>Sensitivity review required</x:v>
      </x:c>
      <x:c r="S14" s="55" t="str">
        <x:v>WEIGHT_TOTAL_INVALID</x:v>
      </x:c>
      <x:c r="T14" s="62" t="str">
        <x:f>IF(OR(X14="No",Y14="No",Z14="No",AA14="No",AB14="No",AD14="No",AE14="No",AF14="No",AG14="No",AH14="No",AI14="No",AL14="No"),"Score not decision-ready",IF(OR(W14="No",AJ14="No",AK14="No"),"Score not decision-ready",IF(C14="Estimate probability","Score not decision-ready",IF(N14="Yes","Score not decision-ready",IF(F14="No","Missing-data treatment unsafe",IF(OR(J14="Yes",I14="No",K14="Yes"),"Critical gate missing",IF(OR(D14="No",E14="No"),"Score not decision-ready",IF(OR(G14="No",AC14="No",L14="No",M14="Not tested",M14="Yes"),"Sensitivity review required","Decomposable and bounded"))))))))</x:f>
        <x:v>Sensitivity review required</x:v>
      </x:c>
      <x:c r="U14" s="62" t="str">
        <x:f>IF(OR(X14="No",Y14="No",Z14="No",AA14="No",AB14="No",AD14="No",AE14="No",AF14="No",AG14="No",AH14="No",AI14="No",AL14="No"),"INVALID_CONTROLLED_INPUT",IF(OR(W14="No",AJ14="No",AK14="No"),"REQUIRED_TEXT_MISSING",IF(C14="Estimate probability","MODEL_PURPOSE_UNSUPPORTED",IF(N14="Yes","CONTRADICTION_REVIEW_REQUIRED",IF(F14="No","MISSING_DATA_TREATMENT_UNSAFE",IF(J14="Yes","CRITICAL_GATE_FAILED_OR_MISSING",IF(I14="No","GATE_CONTRACT_NOT_DEFINED",IF(K14="Yes","COMPENSATION_RULE_UNSAFE",IF(D14="No","INPUTS_NOT_VISIBLE",IF(E14="No","EVIDENCE_STATES_NOT_DISCLOSED",IF(G14="No","WEIGHT_RATIONALE_MISSING",IF(AC14="No","WEIGHT_TOTAL_INVALID",IF(OR(L14="No",M14="Not tested"),"SENSITIVITY_NOT_TESTED",IF(M14="Yes","RANKING_UNSTABLE","DECOMPOSABLE_BOUNDED"))))))))))))))</x:f>
        <x:v>WEIGHT_TOTAL_INVALID</x:v>
      </x:c>
      <x:c r="V14" s="62" t="str">
        <x:f>IF(AND(T14=R14,U14=S14,AP14=AM14,AQ14=AN14,AR14=AO14),"PASS","FAIL")</x:f>
        <x:v>PASS</x:v>
      </x:c>
      <x:c r="W14" s="69" t="str">
        <x:f>IF(B14="","No",IF(OR(LOWER(TRIM(B14))="n/a",LOWER(TRIM(B14))="na",LOWER(TRIM(B14))="none",LOWER(TRIM(B14))="unknown",LOWER(TRIM(B14))="tbd",LOWER(TRIM(B14))="todo",LOWER(TRIM(B14))="placeholder",LOWER(TRIM(B14))="test",LOWER(TRIM(B14))="xxx",LOWER(TRIM(B14))="xx",LOWER(TRIM(B14))="x",LOWER(TRIM(B14))="-",LOWER(TRIM(B14))="--",LOWER(TRIM(B14))="---",LOWER(TRIM(B14))=".",LOWER(TRIM(B14))="..",LOWER(TRIM(B14))="...",LOWER(TRIM(B14))="?"),"No","Yes"))</x:f>
        <x:v>Yes</x:v>
      </x:c>
      <x:c r="X14" s="69" t="str">
        <x:f>IF(OR(C14="Describe",C14="Rank",C14="Screen",C14="Prioritise",C14="Trigger review",C14="Allocate resources",C14="Enforce a gate",C14="Estimate probability"),"Yes","No")</x:f>
        <x:v>Yes</x:v>
      </x:c>
      <x:c r="Y14" s="69" t="str">
        <x:f>IF(OR(D14="Yes",D14="No"),"Yes","No")</x:f>
        <x:v>Yes</x:v>
      </x:c>
      <x:c r="Z14" s="69" t="str">
        <x:f>IF(OR(E14="Yes",E14="No"),"Yes","No")</x:f>
        <x:v>Yes</x:v>
      </x:c>
      <x:c r="AA14" s="69" t="str">
        <x:f>IF(OR(F14="Yes",F14="No"),"Yes","No")</x:f>
        <x:v>Yes</x:v>
      </x:c>
      <x:c r="AB14" s="69" t="str">
        <x:f>IF(OR(G14="Yes",G14="No"),"Yes","No")</x:f>
        <x:v>Yes</x:v>
      </x:c>
      <x:c r="AC14" s="69" t="str">
        <x:f>IF(ABS(H14-100)&lt;0.0001,"Yes","No")</x:f>
        <x:v>No</x:v>
      </x:c>
      <x:c r="AD14" s="69" t="str">
        <x:f>IF(OR(I14="Yes",I14="No",I14="Not applicable"),"Yes","No")</x:f>
        <x:v>Yes</x:v>
      </x:c>
      <x:c r="AE14" s="69" t="str">
        <x:f>IF(OR(J14="Yes",J14="No"),"Yes","No")</x:f>
        <x:v>Yes</x:v>
      </x:c>
      <x:c r="AF14" s="69" t="str">
        <x:f>IF(OR(K14="Yes",K14="No",K14="Not applicable"),"Yes","No")</x:f>
        <x:v>Yes</x:v>
      </x:c>
      <x:c r="AG14" s="69" t="str">
        <x:f>IF(OR(L14="Yes",L14="No"),"Yes","No")</x:f>
        <x:v>Yes</x:v>
      </x:c>
      <x:c r="AH14" s="69" t="str">
        <x:f>IF(OR(M14="Yes",M14="No",M14="Not tested"),"Yes","No")</x:f>
        <x:v>Yes</x:v>
      </x:c>
      <x:c r="AI14" s="69" t="str">
        <x:f>IF(OR(N14="Yes",N14="No"),"Yes","No")</x:f>
        <x:v>Yes</x:v>
      </x:c>
      <x:c r="AJ14" s="69" t="str">
        <x:f>IF(O14="","No",IF(OR(LOWER(TRIM(O14))="n/a",LOWER(TRIM(O14))="na",LOWER(TRIM(O14))="none",LOWER(TRIM(O14))="unknown",LOWER(TRIM(O14))="tbd",LOWER(TRIM(O14))="todo",LOWER(TRIM(O14))="placeholder",LOWER(TRIM(O14))="test",LOWER(TRIM(O14))="xxx",LOWER(TRIM(O14))="xx",LOWER(TRIM(O14))="x",LOWER(TRIM(O14))="-",LOWER(TRIM(O14))="--",LOWER(TRIM(O14))="---",LOWER(TRIM(O14))=".",LOWER(TRIM(O14))="..",LOWER(TRIM(O14))="...",LOWER(TRIM(O14))="?"),"No","Yes"))</x:f>
        <x:v>Yes</x:v>
      </x:c>
      <x:c r="AK14" s="69" t="str">
        <x:f>IF(P14="","No",IF(OR(LOWER(TRIM(P14))="n/a",LOWER(TRIM(P14))="na",LOWER(TRIM(P14))="none",LOWER(TRIM(P14))="unknown",LOWER(TRIM(P14))="tbd",LOWER(TRIM(P14))="todo",LOWER(TRIM(P14))="placeholder",LOWER(TRIM(P14))="test",LOWER(TRIM(P14))="xxx",LOWER(TRIM(P14))="xx",LOWER(TRIM(P14))="x",LOWER(TRIM(P14))="-",LOWER(TRIM(P14))="--",LOWER(TRIM(P14))="---",LOWER(TRIM(P14))=".",LOWER(TRIM(P14))="..",LOWER(TRIM(P14))="...",LOWER(TRIM(P14))="?"),"No","Yes"))</x:f>
        <x:v>Yes</x:v>
      </x:c>
      <x:c r="AL14" s="69" t="str">
        <x:f>IF(OR(Q14="Approved by the recorded reviewer",Q14="Not approved"),"Yes","No")</x:f>
        <x:v>Yes</x:v>
      </x:c>
      <x:c r="AM14" s="33" t="str">
        <x:v>Describe the baseline result as provisional and disclose the decisive assumptions.</x:v>
      </x:c>
      <x:c r="AN14" s="33" t="str">
        <x:v>Do not treat the ranking as robust or use extra decimals to imply stability.</x:v>
      </x:c>
      <x:c r="AO14" s="33" t="str">
        <x:v>Correct the active denominator and rerun the model.</x:v>
      </x:c>
      <x:c r="AP14" s="33" t="str">
        <x:f>IF(U14="","",IF(U14="DECOMPOSABLE_BOUNDED","Use the score as one decision aid with the recorded model version, limitations and reopen condition.",IF(U14="MODEL_PURPOSE_UNSUPPORTED","Describe the model as a score or index unless predictive calibration is separately established.",IF(U14="INPUTS_NOT_VISIBLE","Use the current total only as a prompt for model reconstruction.",IF(U14="EVIDENCE_STATES_NOT_DISCLOSED","Use the current total only as a prompt for model reconstruction.",IF(U14="MISSING_DATA_TREATMENT_UNSAFE","State that the score is incomplete and identify the affected inputs.",IF(U14="CRITICAL_GATE_FAILED_OR_MISSING","Report the total only beside the failed or missing gate.",IF(U14="GATE_CONTRACT_NOT_DEFINED","Report the total only beside the failed or missing gate.",IF(U14="COMPENSATION_RULE_UNSAFE","Report the total only beside the failed or missing gate.",IF(U14="WEIGHT_RATIONALE_MISSING","Describe the baseline result as provisional and disclose the decisive assumptions.",IF(U14="WEIGHT_TOTAL_INVALID","Describe the baseline result as provisional and disclose the decisive assumptions.",IF(U14="SENSITIVITY_NOT_TESTED","Describe the baseline result as provisional and disclose the decisive assumptions.",IF(U14="RANKING_UNSTABLE","Describe the baseline result as provisional and disclose the decisive assumptions.",IF(U14="CONTRADICTION_REVIEW_REQUIRED","Preserve the score as provisional beside the contradiction.",IF(U14="REQUIRED_TEXT_MISSING","Complete the missing record.",IF(U14="INVALID_CONTROLLED_INPUT","Use only the controlled vocabulary.",IF(U14="INVALID_CRITERION_INPUT","Use the register only to identify and correct the invalid criteria.","")))))))))))))))))</x:f>
        <x:v>Describe the baseline result as provisional and disclose the decisive assumptions.</x:v>
      </x:c>
      <x:c r="AQ14" s="33" t="str">
        <x:f>IF(U14="","",IF(U14="DECOMPOSABLE_BOUNDED","Do not present the total as evidence, certainty, probability or an automatic instruction.",IF(U14="MODEL_PURPOSE_UNSUPPORTED","Do not present the total as the probability of winning, failure or market response.",IF(U14="INPUTS_NOT_VISIBLE","Do not rank, allocate, approve or claim probability from the current score.",IF(U14="EVIDENCE_STATES_NOT_DISCLOSED","Do not rank, allocate, approve or claim probability from the current score.",IF(U14="MISSING_DATA_TREATMENT_UNSAFE","Do not replace missing knowledge with a neutral-looking number.",IF(U14="CRITICAL_GATE_FAILED_OR_MISSING","Do not let the weighted average override the critical condition.",IF(U14="GATE_CONTRACT_NOT_DEFINED","Do not let the weighted average override the critical condition.",IF(U14="COMPENSATION_RULE_UNSAFE","Do not let the weighted average override the critical condition.",IF(U14="WEIGHT_RATIONALE_MISSING","Do not treat the ranking as robust or use extra decimals to imply stability.",IF(U14="WEIGHT_TOTAL_INVALID","Do not treat the ranking as robust or use extra decimals to imply stability.",IF(U14="SENSITIVITY_NOT_TESTED","Do not treat the ranking as robust or use extra decimals to imply stability.",IF(U14="RANKING_UNSTABLE","Do not treat the ranking as robust or use extra decimals to imply stability.",IF(U14="CONTRADICTION_REVIEW_REQUIRED","Do not hide disagreement inside an average.",IF(U14="REQUIRED_TEXT_MISSING","Do not use a score without a meaningful decision, owner and reviewer.",IF(U14="INVALID_CONTROLLED_INPUT","Do not interpret outputs generated from unsupported categories.",IF(U14="INVALID_CRITERION_INPUT","Do not calculate, compare or interpret a model that contains invalid criterion inputs.","")))))))))))))))))</x:f>
        <x:v>Do not treat the ranking as robust or use extra decimals to imply stability.</x:v>
      </x:c>
      <x:c r="AR14" s="33" t="str">
        <x:f>IF(U14="","",IF(U14="DECOMPOSABLE_BOUNDED","Proceed with the bounded interpretation and preserve the component record.",IF(U14="MODEL_PURPOSE_UNSUPPORTED","Use a validated predictive model or change the score purpose.",IF(U14="INPUTS_NOT_VISIBLE","Decompose and reconstruct the model before use.",IF(U14="EVIDENCE_STATES_NOT_DISCLOSED","Apply “Observed, Inferred and Unresolved Evidence” to every active input.",IF(U14="MISSING_DATA_TREATMENT_UNSAFE","Correct the treatment, obtain evidence or report a bounded range.",IF(U14="CRITICAL_GATE_FAILED_OR_MISSING","Define or resolve the veto, floor or cap before interpreting the total.",IF(U14="GATE_CONTRACT_NOT_DEFINED","Define or resolve the veto, floor or cap before interpreting the total.",IF(U14="COMPENSATION_RULE_UNSAFE","Define or resolve the veto, floor or cap before interpreting the total.",IF(U14="WEIGHT_RATIONALE_MISSING","Run and record the required sensitivity scenarios before acting.",IF(U14="WEIGHT_TOTAL_INVALID","Correct the active denominator and rerun the model.",IF(U14="SENSITIVITY_NOT_TESTED","Run and record the required sensitivity scenarios before acting.",IF(U14="RANKING_UNSTABLE","Treat the result as unstable and resolve the decisive assumptions.",IF(U14="CONTRADICTION_REVIEW_REQUIRED","Apply “How to Handle Contradictory Competitor Evidence” before final interpretation.",IF(U14="REQUIRED_TEXT_MISSING","Replace placeholders with the exact record.",IF(U14="INVALID_CONTROLLED_INPUT","Correct the invalid controlled input.",IF(U14="INVALID_CRITERION_INPUT","Correct the invalid criterion values; then recalculate the model and its active denominator.","")))))))))))))))))</x:f>
        <x:v>Correct the active denominator and rerun the model.</x:v>
      </x:c>
    </x:row>
    <x:row r="15">
      <x:c r="A15" s="55" t="str">
        <x:v>F12</x:v>
      </x:c>
      <x:c r="B15" s="55" t="str">
        <x:v>Rank competitors</x:v>
      </x:c>
      <x:c r="C15" s="55" t="str">
        <x:v>Rank</x:v>
      </x:c>
      <x:c r="D15" s="55" t="str">
        <x:v>Yes</x:v>
      </x:c>
      <x:c r="E15" s="55" t="str">
        <x:v>Yes</x:v>
      </x:c>
      <x:c r="F15" s="55" t="str">
        <x:v>Yes</x:v>
      </x:c>
      <x:c r="G15" s="55" t="str">
        <x:v>Yes</x:v>
      </x:c>
      <x:c r="H15" s="76" t="n">
        <x:v>100</x:v>
      </x:c>
      <x:c r="I15" s="55" t="str">
        <x:v>Yes</x:v>
      </x:c>
      <x:c r="J15" s="55" t="str">
        <x:v>No</x:v>
      </x:c>
      <x:c r="K15" s="55" t="str">
        <x:v>No</x:v>
      </x:c>
      <x:c r="L15" s="55" t="str">
        <x:v>No</x:v>
      </x:c>
      <x:c r="M15" s="55" t="str">
        <x:v>Not tested</x:v>
      </x:c>
      <x:c r="N15" s="55" t="str">
        <x:v>No</x:v>
      </x:c>
      <x:c r="O15" s="55" t="str">
        <x:v>Recorded owner</x:v>
      </x:c>
      <x:c r="P15" s="55" t="str">
        <x:v>Recorded reviewer</x:v>
      </x:c>
      <x:c r="Q15" s="55" t="str">
        <x:v>Approved by the recorded reviewer</x:v>
      </x:c>
      <x:c r="R15" s="55" t="str">
        <x:v>Sensitivity review required</x:v>
      </x:c>
      <x:c r="S15" s="55" t="str">
        <x:v>SENSITIVITY_NOT_TESTED</x:v>
      </x:c>
      <x:c r="T15" s="62" t="str">
        <x:f>IF(OR(X15="No",Y15="No",Z15="No",AA15="No",AB15="No",AD15="No",AE15="No",AF15="No",AG15="No",AH15="No",AI15="No",AL15="No"),"Score not decision-ready",IF(OR(W15="No",AJ15="No",AK15="No"),"Score not decision-ready",IF(C15="Estimate probability","Score not decision-ready",IF(N15="Yes","Score not decision-ready",IF(F15="No","Missing-data treatment unsafe",IF(OR(J15="Yes",I15="No",K15="Yes"),"Critical gate missing",IF(OR(D15="No",E15="No"),"Score not decision-ready",IF(OR(G15="No",AC15="No",L15="No",M15="Not tested",M15="Yes"),"Sensitivity review required","Decomposable and bounded"))))))))</x:f>
        <x:v>Sensitivity review required</x:v>
      </x:c>
      <x:c r="U15" s="62" t="str">
        <x:f>IF(OR(X15="No",Y15="No",Z15="No",AA15="No",AB15="No",AD15="No",AE15="No",AF15="No",AG15="No",AH15="No",AI15="No",AL15="No"),"INVALID_CONTROLLED_INPUT",IF(OR(W15="No",AJ15="No",AK15="No"),"REQUIRED_TEXT_MISSING",IF(C15="Estimate probability","MODEL_PURPOSE_UNSUPPORTED",IF(N15="Yes","CONTRADICTION_REVIEW_REQUIRED",IF(F15="No","MISSING_DATA_TREATMENT_UNSAFE",IF(J15="Yes","CRITICAL_GATE_FAILED_OR_MISSING",IF(I15="No","GATE_CONTRACT_NOT_DEFINED",IF(K15="Yes","COMPENSATION_RULE_UNSAFE",IF(D15="No","INPUTS_NOT_VISIBLE",IF(E15="No","EVIDENCE_STATES_NOT_DISCLOSED",IF(G15="No","WEIGHT_RATIONALE_MISSING",IF(AC15="No","WEIGHT_TOTAL_INVALID",IF(OR(L15="No",M15="Not tested"),"SENSITIVITY_NOT_TESTED",IF(M15="Yes","RANKING_UNSTABLE","DECOMPOSABLE_BOUNDED"))))))))))))))</x:f>
        <x:v>SENSITIVITY_NOT_TESTED</x:v>
      </x:c>
      <x:c r="V15" s="62" t="str">
        <x:f>IF(AND(T15=R15,U15=S15,AP15=AM15,AQ15=AN15,AR15=AO15),"PASS","FAIL")</x:f>
        <x:v>PASS</x:v>
      </x:c>
      <x:c r="W15" s="69" t="str">
        <x:f>IF(B15="","No",IF(OR(LOWER(TRIM(B15))="n/a",LOWER(TRIM(B15))="na",LOWER(TRIM(B15))="none",LOWER(TRIM(B15))="unknown",LOWER(TRIM(B15))="tbd",LOWER(TRIM(B15))="todo",LOWER(TRIM(B15))="placeholder",LOWER(TRIM(B15))="test",LOWER(TRIM(B15))="xxx",LOWER(TRIM(B15))="xx",LOWER(TRIM(B15))="x",LOWER(TRIM(B15))="-",LOWER(TRIM(B15))="--",LOWER(TRIM(B15))="---",LOWER(TRIM(B15))=".",LOWER(TRIM(B15))="..",LOWER(TRIM(B15))="...",LOWER(TRIM(B15))="?"),"No","Yes"))</x:f>
        <x:v>Yes</x:v>
      </x:c>
      <x:c r="X15" s="69" t="str">
        <x:f>IF(OR(C15="Describe",C15="Rank",C15="Screen",C15="Prioritise",C15="Trigger review",C15="Allocate resources",C15="Enforce a gate",C15="Estimate probability"),"Yes","No")</x:f>
        <x:v>Yes</x:v>
      </x:c>
      <x:c r="Y15" s="69" t="str">
        <x:f>IF(OR(D15="Yes",D15="No"),"Yes","No")</x:f>
        <x:v>Yes</x:v>
      </x:c>
      <x:c r="Z15" s="69" t="str">
        <x:f>IF(OR(E15="Yes",E15="No"),"Yes","No")</x:f>
        <x:v>Yes</x:v>
      </x:c>
      <x:c r="AA15" s="69" t="str">
        <x:f>IF(OR(F15="Yes",F15="No"),"Yes","No")</x:f>
        <x:v>Yes</x:v>
      </x:c>
      <x:c r="AB15" s="69" t="str">
        <x:f>IF(OR(G15="Yes",G15="No"),"Yes","No")</x:f>
        <x:v>Yes</x:v>
      </x:c>
      <x:c r="AC15" s="69" t="str">
        <x:f>IF(ABS(H15-100)&lt;0.0001,"Yes","No")</x:f>
        <x:v>Yes</x:v>
      </x:c>
      <x:c r="AD15" s="69" t="str">
        <x:f>IF(OR(I15="Yes",I15="No",I15="Not applicable"),"Yes","No")</x:f>
        <x:v>Yes</x:v>
      </x:c>
      <x:c r="AE15" s="69" t="str">
        <x:f>IF(OR(J15="Yes",J15="No"),"Yes","No")</x:f>
        <x:v>Yes</x:v>
      </x:c>
      <x:c r="AF15" s="69" t="str">
        <x:f>IF(OR(K15="Yes",K15="No",K15="Not applicable"),"Yes","No")</x:f>
        <x:v>Yes</x:v>
      </x:c>
      <x:c r="AG15" s="69" t="str">
        <x:f>IF(OR(L15="Yes",L15="No"),"Yes","No")</x:f>
        <x:v>Yes</x:v>
      </x:c>
      <x:c r="AH15" s="69" t="str">
        <x:f>IF(OR(M15="Yes",M15="No",M15="Not tested"),"Yes","No")</x:f>
        <x:v>Yes</x:v>
      </x:c>
      <x:c r="AI15" s="69" t="str">
        <x:f>IF(OR(N15="Yes",N15="No"),"Yes","No")</x:f>
        <x:v>Yes</x:v>
      </x:c>
      <x:c r="AJ15" s="69" t="str">
        <x:f>IF(O15="","No",IF(OR(LOWER(TRIM(O15))="n/a",LOWER(TRIM(O15))="na",LOWER(TRIM(O15))="none",LOWER(TRIM(O15))="unknown",LOWER(TRIM(O15))="tbd",LOWER(TRIM(O15))="todo",LOWER(TRIM(O15))="placeholder",LOWER(TRIM(O15))="test",LOWER(TRIM(O15))="xxx",LOWER(TRIM(O15))="xx",LOWER(TRIM(O15))="x",LOWER(TRIM(O15))="-",LOWER(TRIM(O15))="--",LOWER(TRIM(O15))="---",LOWER(TRIM(O15))=".",LOWER(TRIM(O15))="..",LOWER(TRIM(O15))="...",LOWER(TRIM(O15))="?"),"No","Yes"))</x:f>
        <x:v>Yes</x:v>
      </x:c>
      <x:c r="AK15" s="69" t="str">
        <x:f>IF(P15="","No",IF(OR(LOWER(TRIM(P15))="n/a",LOWER(TRIM(P15))="na",LOWER(TRIM(P15))="none",LOWER(TRIM(P15))="unknown",LOWER(TRIM(P15))="tbd",LOWER(TRIM(P15))="todo",LOWER(TRIM(P15))="placeholder",LOWER(TRIM(P15))="test",LOWER(TRIM(P15))="xxx",LOWER(TRIM(P15))="xx",LOWER(TRIM(P15))="x",LOWER(TRIM(P15))="-",LOWER(TRIM(P15))="--",LOWER(TRIM(P15))="---",LOWER(TRIM(P15))=".",LOWER(TRIM(P15))="..",LOWER(TRIM(P15))="...",LOWER(TRIM(P15))="?"),"No","Yes"))</x:f>
        <x:v>Yes</x:v>
      </x:c>
      <x:c r="AL15" s="69" t="str">
        <x:f>IF(OR(Q15="Approved by the recorded reviewer",Q15="Not approved"),"Yes","No")</x:f>
        <x:v>Yes</x:v>
      </x:c>
      <x:c r="AM15" s="33" t="str">
        <x:v>Describe the baseline result as provisional and disclose the decisive assumptions.</x:v>
      </x:c>
      <x:c r="AN15" s="33" t="str">
        <x:v>Do not treat the ranking as robust or use extra decimals to imply stability.</x:v>
      </x:c>
      <x:c r="AO15" s="33" t="str">
        <x:v>Run and record the required sensitivity scenarios before acting.</x:v>
      </x:c>
      <x:c r="AP15" s="33" t="str">
        <x:f>IF(U15="","",IF(U15="DECOMPOSABLE_BOUNDED","Use the score as one decision aid with the recorded model version, limitations and reopen condition.",IF(U15="MODEL_PURPOSE_UNSUPPORTED","Describe the model as a score or index unless predictive calibration is separately established.",IF(U15="INPUTS_NOT_VISIBLE","Use the current total only as a prompt for model reconstruction.",IF(U15="EVIDENCE_STATES_NOT_DISCLOSED","Use the current total only as a prompt for model reconstruction.",IF(U15="MISSING_DATA_TREATMENT_UNSAFE","State that the score is incomplete and identify the affected inputs.",IF(U15="CRITICAL_GATE_FAILED_OR_MISSING","Report the total only beside the failed or missing gate.",IF(U15="GATE_CONTRACT_NOT_DEFINED","Report the total only beside the failed or missing gate.",IF(U15="COMPENSATION_RULE_UNSAFE","Report the total only beside the failed or missing gate.",IF(U15="WEIGHT_RATIONALE_MISSING","Describe the baseline result as provisional and disclose the decisive assumptions.",IF(U15="WEIGHT_TOTAL_INVALID","Describe the baseline result as provisional and disclose the decisive assumptions.",IF(U15="SENSITIVITY_NOT_TESTED","Describe the baseline result as provisional and disclose the decisive assumptions.",IF(U15="RANKING_UNSTABLE","Describe the baseline result as provisional and disclose the decisive assumptions.",IF(U15="CONTRADICTION_REVIEW_REQUIRED","Preserve the score as provisional beside the contradiction.",IF(U15="REQUIRED_TEXT_MISSING","Complete the missing record.",IF(U15="INVALID_CONTROLLED_INPUT","Use only the controlled vocabulary.",IF(U15="INVALID_CRITERION_INPUT","Use the register only to identify and correct the invalid criteria.","")))))))))))))))))</x:f>
        <x:v>Describe the baseline result as provisional and disclose the decisive assumptions.</x:v>
      </x:c>
      <x:c r="AQ15" s="33" t="str">
        <x:f>IF(U15="","",IF(U15="DECOMPOSABLE_BOUNDED","Do not present the total as evidence, certainty, probability or an automatic instruction.",IF(U15="MODEL_PURPOSE_UNSUPPORTED","Do not present the total as the probability of winning, failure or market response.",IF(U15="INPUTS_NOT_VISIBLE","Do not rank, allocate, approve or claim probability from the current score.",IF(U15="EVIDENCE_STATES_NOT_DISCLOSED","Do not rank, allocate, approve or claim probability from the current score.",IF(U15="MISSING_DATA_TREATMENT_UNSAFE","Do not replace missing knowledge with a neutral-looking number.",IF(U15="CRITICAL_GATE_FAILED_OR_MISSING","Do not let the weighted average override the critical condition.",IF(U15="GATE_CONTRACT_NOT_DEFINED","Do not let the weighted average override the critical condition.",IF(U15="COMPENSATION_RULE_UNSAFE","Do not let the weighted average override the critical condition.",IF(U15="WEIGHT_RATIONALE_MISSING","Do not treat the ranking as robust or use extra decimals to imply stability.",IF(U15="WEIGHT_TOTAL_INVALID","Do not treat the ranking as robust or use extra decimals to imply stability.",IF(U15="SENSITIVITY_NOT_TESTED","Do not treat the ranking as robust or use extra decimals to imply stability.",IF(U15="RANKING_UNSTABLE","Do not treat the ranking as robust or use extra decimals to imply stability.",IF(U15="CONTRADICTION_REVIEW_REQUIRED","Do not hide disagreement inside an average.",IF(U15="REQUIRED_TEXT_MISSING","Do not use a score without a meaningful decision, owner and reviewer.",IF(U15="INVALID_CONTROLLED_INPUT","Do not interpret outputs generated from unsupported categories.",IF(U15="INVALID_CRITERION_INPUT","Do not calculate, compare or interpret a model that contains invalid criterion inputs.","")))))))))))))))))</x:f>
        <x:v>Do not treat the ranking as robust or use extra decimals to imply stability.</x:v>
      </x:c>
      <x:c r="AR15" s="33" t="str">
        <x:f>IF(U15="","",IF(U15="DECOMPOSABLE_BOUNDED","Proceed with the bounded interpretation and preserve the component record.",IF(U15="MODEL_PURPOSE_UNSUPPORTED","Use a validated predictive model or change the score purpose.",IF(U15="INPUTS_NOT_VISIBLE","Decompose and reconstruct the model before use.",IF(U15="EVIDENCE_STATES_NOT_DISCLOSED","Apply “Observed, Inferred and Unresolved Evidence” to every active input.",IF(U15="MISSING_DATA_TREATMENT_UNSAFE","Correct the treatment, obtain evidence or report a bounded range.",IF(U15="CRITICAL_GATE_FAILED_OR_MISSING","Define or resolve the veto, floor or cap before interpreting the total.",IF(U15="GATE_CONTRACT_NOT_DEFINED","Define or resolve the veto, floor or cap before interpreting the total.",IF(U15="COMPENSATION_RULE_UNSAFE","Define or resolve the veto, floor or cap before interpreting the total.",IF(U15="WEIGHT_RATIONALE_MISSING","Run and record the required sensitivity scenarios before acting.",IF(U15="WEIGHT_TOTAL_INVALID","Correct the active denominator and rerun the model.",IF(U15="SENSITIVITY_NOT_TESTED","Run and record the required sensitivity scenarios before acting.",IF(U15="RANKING_UNSTABLE","Treat the result as unstable and resolve the decisive assumptions.",IF(U15="CONTRADICTION_REVIEW_REQUIRED","Apply “How to Handle Contradictory Competitor Evidence” before final interpretation.",IF(U15="REQUIRED_TEXT_MISSING","Replace placeholders with the exact record.",IF(U15="INVALID_CONTROLLED_INPUT","Correct the invalid controlled input.",IF(U15="INVALID_CRITERION_INPUT","Correct the invalid criterion values; then recalculate the model and its active denominator.","")))))))))))))))))</x:f>
        <x:v>Run and record the required sensitivity scenarios before acting.</x:v>
      </x:c>
    </x:row>
    <x:row r="16">
      <x:c r="A16" s="55" t="str">
        <x:v>F13</x:v>
      </x:c>
      <x:c r="B16" s="55" t="str">
        <x:v>Rank competitors</x:v>
      </x:c>
      <x:c r="C16" s="55" t="str">
        <x:v>Rank</x:v>
      </x:c>
      <x:c r="D16" s="55" t="str">
        <x:v>Yes</x:v>
      </x:c>
      <x:c r="E16" s="55" t="str">
        <x:v>Yes</x:v>
      </x:c>
      <x:c r="F16" s="55" t="str">
        <x:v>Yes</x:v>
      </x:c>
      <x:c r="G16" s="55" t="str">
        <x:v>Yes</x:v>
      </x:c>
      <x:c r="H16" s="76" t="n">
        <x:v>100</x:v>
      </x:c>
      <x:c r="I16" s="55" t="str">
        <x:v>Yes</x:v>
      </x:c>
      <x:c r="J16" s="55" t="str">
        <x:v>No</x:v>
      </x:c>
      <x:c r="K16" s="55" t="str">
        <x:v>No</x:v>
      </x:c>
      <x:c r="L16" s="55" t="str">
        <x:v>Yes</x:v>
      </x:c>
      <x:c r="M16" s="55" t="str">
        <x:v>Yes</x:v>
      </x:c>
      <x:c r="N16" s="55" t="str">
        <x:v>No</x:v>
      </x:c>
      <x:c r="O16" s="55" t="str">
        <x:v>Recorded owner</x:v>
      </x:c>
      <x:c r="P16" s="55" t="str">
        <x:v>Recorded reviewer</x:v>
      </x:c>
      <x:c r="Q16" s="55" t="str">
        <x:v>Approved by the recorded reviewer</x:v>
      </x:c>
      <x:c r="R16" s="55" t="str">
        <x:v>Sensitivity review required</x:v>
      </x:c>
      <x:c r="S16" s="55" t="str">
        <x:v>RANKING_UNSTABLE</x:v>
      </x:c>
      <x:c r="T16" s="62" t="str">
        <x:f>IF(OR(X16="No",Y16="No",Z16="No",AA16="No",AB16="No",AD16="No",AE16="No",AF16="No",AG16="No",AH16="No",AI16="No",AL16="No"),"Score not decision-ready",IF(OR(W16="No",AJ16="No",AK16="No"),"Score not decision-ready",IF(C16="Estimate probability","Score not decision-ready",IF(N16="Yes","Score not decision-ready",IF(F16="No","Missing-data treatment unsafe",IF(OR(J16="Yes",I16="No",K16="Yes"),"Critical gate missing",IF(OR(D16="No",E16="No"),"Score not decision-ready",IF(OR(G16="No",AC16="No",L16="No",M16="Not tested",M16="Yes"),"Sensitivity review required","Decomposable and bounded"))))))))</x:f>
        <x:v>Sensitivity review required</x:v>
      </x:c>
      <x:c r="U16" s="62" t="str">
        <x:f>IF(OR(X16="No",Y16="No",Z16="No",AA16="No",AB16="No",AD16="No",AE16="No",AF16="No",AG16="No",AH16="No",AI16="No",AL16="No"),"INVALID_CONTROLLED_INPUT",IF(OR(W16="No",AJ16="No",AK16="No"),"REQUIRED_TEXT_MISSING",IF(C16="Estimate probability","MODEL_PURPOSE_UNSUPPORTED",IF(N16="Yes","CONTRADICTION_REVIEW_REQUIRED",IF(F16="No","MISSING_DATA_TREATMENT_UNSAFE",IF(J16="Yes","CRITICAL_GATE_FAILED_OR_MISSING",IF(I16="No","GATE_CONTRACT_NOT_DEFINED",IF(K16="Yes","COMPENSATION_RULE_UNSAFE",IF(D16="No","INPUTS_NOT_VISIBLE",IF(E16="No","EVIDENCE_STATES_NOT_DISCLOSED",IF(G16="No","WEIGHT_RATIONALE_MISSING",IF(AC16="No","WEIGHT_TOTAL_INVALID",IF(OR(L16="No",M16="Not tested"),"SENSITIVITY_NOT_TESTED",IF(M16="Yes","RANKING_UNSTABLE","DECOMPOSABLE_BOUNDED"))))))))))))))</x:f>
        <x:v>RANKING_UNSTABLE</x:v>
      </x:c>
      <x:c r="V16" s="62" t="str">
        <x:f>IF(AND(T16=R16,U16=S16,AP16=AM16,AQ16=AN16,AR16=AO16),"PASS","FAIL")</x:f>
        <x:v>PASS</x:v>
      </x:c>
      <x:c r="W16" s="69" t="str">
        <x:f>IF(B16="","No",IF(OR(LOWER(TRIM(B16))="n/a",LOWER(TRIM(B16))="na",LOWER(TRIM(B16))="none",LOWER(TRIM(B16))="unknown",LOWER(TRIM(B16))="tbd",LOWER(TRIM(B16))="todo",LOWER(TRIM(B16))="placeholder",LOWER(TRIM(B16))="test",LOWER(TRIM(B16))="xxx",LOWER(TRIM(B16))="xx",LOWER(TRIM(B16))="x",LOWER(TRIM(B16))="-",LOWER(TRIM(B16))="--",LOWER(TRIM(B16))="---",LOWER(TRIM(B16))=".",LOWER(TRIM(B16))="..",LOWER(TRIM(B16))="...",LOWER(TRIM(B16))="?"),"No","Yes"))</x:f>
        <x:v>Yes</x:v>
      </x:c>
      <x:c r="X16" s="69" t="str">
        <x:f>IF(OR(C16="Describe",C16="Rank",C16="Screen",C16="Prioritise",C16="Trigger review",C16="Allocate resources",C16="Enforce a gate",C16="Estimate probability"),"Yes","No")</x:f>
        <x:v>Yes</x:v>
      </x:c>
      <x:c r="Y16" s="69" t="str">
        <x:f>IF(OR(D16="Yes",D16="No"),"Yes","No")</x:f>
        <x:v>Yes</x:v>
      </x:c>
      <x:c r="Z16" s="69" t="str">
        <x:f>IF(OR(E16="Yes",E16="No"),"Yes","No")</x:f>
        <x:v>Yes</x:v>
      </x:c>
      <x:c r="AA16" s="69" t="str">
        <x:f>IF(OR(F16="Yes",F16="No"),"Yes","No")</x:f>
        <x:v>Yes</x:v>
      </x:c>
      <x:c r="AB16" s="69" t="str">
        <x:f>IF(OR(G16="Yes",G16="No"),"Yes","No")</x:f>
        <x:v>Yes</x:v>
      </x:c>
      <x:c r="AC16" s="69" t="str">
        <x:f>IF(ABS(H16-100)&lt;0.0001,"Yes","No")</x:f>
        <x:v>Yes</x:v>
      </x:c>
      <x:c r="AD16" s="69" t="str">
        <x:f>IF(OR(I16="Yes",I16="No",I16="Not applicable"),"Yes","No")</x:f>
        <x:v>Yes</x:v>
      </x:c>
      <x:c r="AE16" s="69" t="str">
        <x:f>IF(OR(J16="Yes",J16="No"),"Yes","No")</x:f>
        <x:v>Yes</x:v>
      </x:c>
      <x:c r="AF16" s="69" t="str">
        <x:f>IF(OR(K16="Yes",K16="No",K16="Not applicable"),"Yes","No")</x:f>
        <x:v>Yes</x:v>
      </x:c>
      <x:c r="AG16" s="69" t="str">
        <x:f>IF(OR(L16="Yes",L16="No"),"Yes","No")</x:f>
        <x:v>Yes</x:v>
      </x:c>
      <x:c r="AH16" s="69" t="str">
        <x:f>IF(OR(M16="Yes",M16="No",M16="Not tested"),"Yes","No")</x:f>
        <x:v>Yes</x:v>
      </x:c>
      <x:c r="AI16" s="69" t="str">
        <x:f>IF(OR(N16="Yes",N16="No"),"Yes","No")</x:f>
        <x:v>Yes</x:v>
      </x:c>
      <x:c r="AJ16" s="69" t="str">
        <x:f>IF(O16="","No",IF(OR(LOWER(TRIM(O16))="n/a",LOWER(TRIM(O16))="na",LOWER(TRIM(O16))="none",LOWER(TRIM(O16))="unknown",LOWER(TRIM(O16))="tbd",LOWER(TRIM(O16))="todo",LOWER(TRIM(O16))="placeholder",LOWER(TRIM(O16))="test",LOWER(TRIM(O16))="xxx",LOWER(TRIM(O16))="xx",LOWER(TRIM(O16))="x",LOWER(TRIM(O16))="-",LOWER(TRIM(O16))="--",LOWER(TRIM(O16))="---",LOWER(TRIM(O16))=".",LOWER(TRIM(O16))="..",LOWER(TRIM(O16))="...",LOWER(TRIM(O16))="?"),"No","Yes"))</x:f>
        <x:v>Yes</x:v>
      </x:c>
      <x:c r="AK16" s="69" t="str">
        <x:f>IF(P16="","No",IF(OR(LOWER(TRIM(P16))="n/a",LOWER(TRIM(P16))="na",LOWER(TRIM(P16))="none",LOWER(TRIM(P16))="unknown",LOWER(TRIM(P16))="tbd",LOWER(TRIM(P16))="todo",LOWER(TRIM(P16))="placeholder",LOWER(TRIM(P16))="test",LOWER(TRIM(P16))="xxx",LOWER(TRIM(P16))="xx",LOWER(TRIM(P16))="x",LOWER(TRIM(P16))="-",LOWER(TRIM(P16))="--",LOWER(TRIM(P16))="---",LOWER(TRIM(P16))=".",LOWER(TRIM(P16))="..",LOWER(TRIM(P16))="...",LOWER(TRIM(P16))="?"),"No","Yes"))</x:f>
        <x:v>Yes</x:v>
      </x:c>
      <x:c r="AL16" s="69" t="str">
        <x:f>IF(OR(Q16="Approved by the recorded reviewer",Q16="Not approved"),"Yes","No")</x:f>
        <x:v>Yes</x:v>
      </x:c>
      <x:c r="AM16" s="33" t="str">
        <x:v>Describe the baseline result as provisional and disclose the decisive assumptions.</x:v>
      </x:c>
      <x:c r="AN16" s="33" t="str">
        <x:v>Do not treat the ranking as robust or use extra decimals to imply stability.</x:v>
      </x:c>
      <x:c r="AO16" s="33" t="str">
        <x:v>Treat the result as unstable and resolve the decisive assumptions.</x:v>
      </x:c>
      <x:c r="AP16" s="33" t="str">
        <x:f>IF(U16="","",IF(U16="DECOMPOSABLE_BOUNDED","Use the score as one decision aid with the recorded model version, limitations and reopen condition.",IF(U16="MODEL_PURPOSE_UNSUPPORTED","Describe the model as a score or index unless predictive calibration is separately established.",IF(U16="INPUTS_NOT_VISIBLE","Use the current total only as a prompt for model reconstruction.",IF(U16="EVIDENCE_STATES_NOT_DISCLOSED","Use the current total only as a prompt for model reconstruction.",IF(U16="MISSING_DATA_TREATMENT_UNSAFE","State that the score is incomplete and identify the affected inputs.",IF(U16="CRITICAL_GATE_FAILED_OR_MISSING","Report the total only beside the failed or missing gate.",IF(U16="GATE_CONTRACT_NOT_DEFINED","Report the total only beside the failed or missing gate.",IF(U16="COMPENSATION_RULE_UNSAFE","Report the total only beside the failed or missing gate.",IF(U16="WEIGHT_RATIONALE_MISSING","Describe the baseline result as provisional and disclose the decisive assumptions.",IF(U16="WEIGHT_TOTAL_INVALID","Describe the baseline result as provisional and disclose the decisive assumptions.",IF(U16="SENSITIVITY_NOT_TESTED","Describe the baseline result as provisional and disclose the decisive assumptions.",IF(U16="RANKING_UNSTABLE","Describe the baseline result as provisional and disclose the decisive assumptions.",IF(U16="CONTRADICTION_REVIEW_REQUIRED","Preserve the score as provisional beside the contradiction.",IF(U16="REQUIRED_TEXT_MISSING","Complete the missing record.",IF(U16="INVALID_CONTROLLED_INPUT","Use only the controlled vocabulary.",IF(U16="INVALID_CRITERION_INPUT","Use the register only to identify and correct the invalid criteria.","")))))))))))))))))</x:f>
        <x:v>Describe the baseline result as provisional and disclose the decisive assumptions.</x:v>
      </x:c>
      <x:c r="AQ16" s="33" t="str">
        <x:f>IF(U16="","",IF(U16="DECOMPOSABLE_BOUNDED","Do not present the total as evidence, certainty, probability or an automatic instruction.",IF(U16="MODEL_PURPOSE_UNSUPPORTED","Do not present the total as the probability of winning, failure or market response.",IF(U16="INPUTS_NOT_VISIBLE","Do not rank, allocate, approve or claim probability from the current score.",IF(U16="EVIDENCE_STATES_NOT_DISCLOSED","Do not rank, allocate, approve or claim probability from the current score.",IF(U16="MISSING_DATA_TREATMENT_UNSAFE","Do not replace missing knowledge with a neutral-looking number.",IF(U16="CRITICAL_GATE_FAILED_OR_MISSING","Do not let the weighted average override the critical condition.",IF(U16="GATE_CONTRACT_NOT_DEFINED","Do not let the weighted average override the critical condition.",IF(U16="COMPENSATION_RULE_UNSAFE","Do not let the weighted average override the critical condition.",IF(U16="WEIGHT_RATIONALE_MISSING","Do not treat the ranking as robust or use extra decimals to imply stability.",IF(U16="WEIGHT_TOTAL_INVALID","Do not treat the ranking as robust or use extra decimals to imply stability.",IF(U16="SENSITIVITY_NOT_TESTED","Do not treat the ranking as robust or use extra decimals to imply stability.",IF(U16="RANKING_UNSTABLE","Do not treat the ranking as robust or use extra decimals to imply stability.",IF(U16="CONTRADICTION_REVIEW_REQUIRED","Do not hide disagreement inside an average.",IF(U16="REQUIRED_TEXT_MISSING","Do not use a score without a meaningful decision, owner and reviewer.",IF(U16="INVALID_CONTROLLED_INPUT","Do not interpret outputs generated from unsupported categories.",IF(U16="INVALID_CRITERION_INPUT","Do not calculate, compare or interpret a model that contains invalid criterion inputs.","")))))))))))))))))</x:f>
        <x:v>Do not treat the ranking as robust or use extra decimals to imply stability.</x:v>
      </x:c>
      <x:c r="AR16" s="33" t="str">
        <x:f>IF(U16="","",IF(U16="DECOMPOSABLE_BOUNDED","Proceed with the bounded interpretation and preserve the component record.",IF(U16="MODEL_PURPOSE_UNSUPPORTED","Use a validated predictive model or change the score purpose.",IF(U16="INPUTS_NOT_VISIBLE","Decompose and reconstruct the model before use.",IF(U16="EVIDENCE_STATES_NOT_DISCLOSED","Apply “Observed, Inferred and Unresolved Evidence” to every active input.",IF(U16="MISSING_DATA_TREATMENT_UNSAFE","Correct the treatment, obtain evidence or report a bounded range.",IF(U16="CRITICAL_GATE_FAILED_OR_MISSING","Define or resolve the veto, floor or cap before interpreting the total.",IF(U16="GATE_CONTRACT_NOT_DEFINED","Define or resolve the veto, floor or cap before interpreting the total.",IF(U16="COMPENSATION_RULE_UNSAFE","Define or resolve the veto, floor or cap before interpreting the total.",IF(U16="WEIGHT_RATIONALE_MISSING","Run and record the required sensitivity scenarios before acting.",IF(U16="WEIGHT_TOTAL_INVALID","Correct the active denominator and rerun the model.",IF(U16="SENSITIVITY_NOT_TESTED","Run and record the required sensitivity scenarios before acting.",IF(U16="RANKING_UNSTABLE","Treat the result as unstable and resolve the decisive assumptions.",IF(U16="CONTRADICTION_REVIEW_REQUIRED","Apply “How to Handle Contradictory Competitor Evidence” before final interpretation.",IF(U16="REQUIRED_TEXT_MISSING","Replace placeholders with the exact record.",IF(U16="INVALID_CONTROLLED_INPUT","Correct the invalid controlled input.",IF(U16="INVALID_CRITERION_INPUT","Correct the invalid criterion values; then recalculate the model and its active denominator.","")))))))))))))))))</x:f>
        <x:v>Treat the result as unstable and resolve the decisive assumptions.</x:v>
      </x:c>
    </x:row>
    <x:row r="17">
      <x:c r="A17" s="55" t="str">
        <x:v>F14</x:v>
      </x:c>
      <x:c r="B17" s="55" t="str">
        <x:v>Rank competitors</x:v>
      </x:c>
      <x:c r="C17" s="55" t="str">
        <x:v>Rank</x:v>
      </x:c>
      <x:c r="D17" s="55" t="str">
        <x:v>Yes</x:v>
      </x:c>
      <x:c r="E17" s="55" t="str">
        <x:v>Yes</x:v>
      </x:c>
      <x:c r="F17" s="55" t="str">
        <x:v>Yes</x:v>
      </x:c>
      <x:c r="G17" s="55" t="str">
        <x:v>Yes</x:v>
      </x:c>
      <x:c r="H17" s="76" t="n">
        <x:v>100</x:v>
      </x:c>
      <x:c r="I17" s="55" t="str">
        <x:v>Yes</x:v>
      </x:c>
      <x:c r="J17" s="55" t="str">
        <x:v>No</x:v>
      </x:c>
      <x:c r="K17" s="55" t="str">
        <x:v>No</x:v>
      </x:c>
      <x:c r="L17" s="55" t="str">
        <x:v>Yes</x:v>
      </x:c>
      <x:c r="M17" s="55" t="str">
        <x:v>No</x:v>
      </x:c>
      <x:c r="N17" s="55" t="str">
        <x:v>Yes</x:v>
      </x:c>
      <x:c r="O17" s="55" t="str">
        <x:v>Recorded owner</x:v>
      </x:c>
      <x:c r="P17" s="55" t="str">
        <x:v>Recorded reviewer</x:v>
      </x:c>
      <x:c r="Q17" s="55" t="str">
        <x:v>Approved by the recorded reviewer</x:v>
      </x:c>
      <x:c r="R17" s="55" t="str">
        <x:v>Score not decision-ready</x:v>
      </x:c>
      <x:c r="S17" s="55" t="str">
        <x:v>CONTRADICTION_REVIEW_REQUIRED</x:v>
      </x:c>
      <x:c r="T17" s="62" t="str">
        <x:f>IF(OR(X17="No",Y17="No",Z17="No",AA17="No",AB17="No",AD17="No",AE17="No",AF17="No",AG17="No",AH17="No",AI17="No",AL17="No"),"Score not decision-ready",IF(OR(W17="No",AJ17="No",AK17="No"),"Score not decision-ready",IF(C17="Estimate probability","Score not decision-ready",IF(N17="Yes","Score not decision-ready",IF(F17="No","Missing-data treatment unsafe",IF(OR(J17="Yes",I17="No",K17="Yes"),"Critical gate missing",IF(OR(D17="No",E17="No"),"Score not decision-ready",IF(OR(G17="No",AC17="No",L17="No",M17="Not tested",M17="Yes"),"Sensitivity review required","Decomposable and bounded"))))))))</x:f>
        <x:v>Score not decision-ready</x:v>
      </x:c>
      <x:c r="U17" s="62" t="str">
        <x:f>IF(OR(X17="No",Y17="No",Z17="No",AA17="No",AB17="No",AD17="No",AE17="No",AF17="No",AG17="No",AH17="No",AI17="No",AL17="No"),"INVALID_CONTROLLED_INPUT",IF(OR(W17="No",AJ17="No",AK17="No"),"REQUIRED_TEXT_MISSING",IF(C17="Estimate probability","MODEL_PURPOSE_UNSUPPORTED",IF(N17="Yes","CONTRADICTION_REVIEW_REQUIRED",IF(F17="No","MISSING_DATA_TREATMENT_UNSAFE",IF(J17="Yes","CRITICAL_GATE_FAILED_OR_MISSING",IF(I17="No","GATE_CONTRACT_NOT_DEFINED",IF(K17="Yes","COMPENSATION_RULE_UNSAFE",IF(D17="No","INPUTS_NOT_VISIBLE",IF(E17="No","EVIDENCE_STATES_NOT_DISCLOSED",IF(G17="No","WEIGHT_RATIONALE_MISSING",IF(AC17="No","WEIGHT_TOTAL_INVALID",IF(OR(L17="No",M17="Not tested"),"SENSITIVITY_NOT_TESTED",IF(M17="Yes","RANKING_UNSTABLE","DECOMPOSABLE_BOUNDED"))))))))))))))</x:f>
        <x:v>CONTRADICTION_REVIEW_REQUIRED</x:v>
      </x:c>
      <x:c r="V17" s="62" t="str">
        <x:f>IF(AND(T17=R17,U17=S17,AP17=AM17,AQ17=AN17,AR17=AO17),"PASS","FAIL")</x:f>
        <x:v>PASS</x:v>
      </x:c>
      <x:c r="W17" s="69" t="str">
        <x:f>IF(B17="","No",IF(OR(LOWER(TRIM(B17))="n/a",LOWER(TRIM(B17))="na",LOWER(TRIM(B17))="none",LOWER(TRIM(B17))="unknown",LOWER(TRIM(B17))="tbd",LOWER(TRIM(B17))="todo",LOWER(TRIM(B17))="placeholder",LOWER(TRIM(B17))="test",LOWER(TRIM(B17))="xxx",LOWER(TRIM(B17))="xx",LOWER(TRIM(B17))="x",LOWER(TRIM(B17))="-",LOWER(TRIM(B17))="--",LOWER(TRIM(B17))="---",LOWER(TRIM(B17))=".",LOWER(TRIM(B17))="..",LOWER(TRIM(B17))="...",LOWER(TRIM(B17))="?"),"No","Yes"))</x:f>
        <x:v>Yes</x:v>
      </x:c>
      <x:c r="X17" s="69" t="str">
        <x:f>IF(OR(C17="Describe",C17="Rank",C17="Screen",C17="Prioritise",C17="Trigger review",C17="Allocate resources",C17="Enforce a gate",C17="Estimate probability"),"Yes","No")</x:f>
        <x:v>Yes</x:v>
      </x:c>
      <x:c r="Y17" s="69" t="str">
        <x:f>IF(OR(D17="Yes",D17="No"),"Yes","No")</x:f>
        <x:v>Yes</x:v>
      </x:c>
      <x:c r="Z17" s="69" t="str">
        <x:f>IF(OR(E17="Yes",E17="No"),"Yes","No")</x:f>
        <x:v>Yes</x:v>
      </x:c>
      <x:c r="AA17" s="69" t="str">
        <x:f>IF(OR(F17="Yes",F17="No"),"Yes","No")</x:f>
        <x:v>Yes</x:v>
      </x:c>
      <x:c r="AB17" s="69" t="str">
        <x:f>IF(OR(G17="Yes",G17="No"),"Yes","No")</x:f>
        <x:v>Yes</x:v>
      </x:c>
      <x:c r="AC17" s="69" t="str">
        <x:f>IF(ABS(H17-100)&lt;0.0001,"Yes","No")</x:f>
        <x:v>Yes</x:v>
      </x:c>
      <x:c r="AD17" s="69" t="str">
        <x:f>IF(OR(I17="Yes",I17="No",I17="Not applicable"),"Yes","No")</x:f>
        <x:v>Yes</x:v>
      </x:c>
      <x:c r="AE17" s="69" t="str">
        <x:f>IF(OR(J17="Yes",J17="No"),"Yes","No")</x:f>
        <x:v>Yes</x:v>
      </x:c>
      <x:c r="AF17" s="69" t="str">
        <x:f>IF(OR(K17="Yes",K17="No",K17="Not applicable"),"Yes","No")</x:f>
        <x:v>Yes</x:v>
      </x:c>
      <x:c r="AG17" s="69" t="str">
        <x:f>IF(OR(L17="Yes",L17="No"),"Yes","No")</x:f>
        <x:v>Yes</x:v>
      </x:c>
      <x:c r="AH17" s="69" t="str">
        <x:f>IF(OR(M17="Yes",M17="No",M17="Not tested"),"Yes","No")</x:f>
        <x:v>Yes</x:v>
      </x:c>
      <x:c r="AI17" s="69" t="str">
        <x:f>IF(OR(N17="Yes",N17="No"),"Yes","No")</x:f>
        <x:v>Yes</x:v>
      </x:c>
      <x:c r="AJ17" s="69" t="str">
        <x:f>IF(O17="","No",IF(OR(LOWER(TRIM(O17))="n/a",LOWER(TRIM(O17))="na",LOWER(TRIM(O17))="none",LOWER(TRIM(O17))="unknown",LOWER(TRIM(O17))="tbd",LOWER(TRIM(O17))="todo",LOWER(TRIM(O17))="placeholder",LOWER(TRIM(O17))="test",LOWER(TRIM(O17))="xxx",LOWER(TRIM(O17))="xx",LOWER(TRIM(O17))="x",LOWER(TRIM(O17))="-",LOWER(TRIM(O17))="--",LOWER(TRIM(O17))="---",LOWER(TRIM(O17))=".",LOWER(TRIM(O17))="..",LOWER(TRIM(O17))="...",LOWER(TRIM(O17))="?"),"No","Yes"))</x:f>
        <x:v>Yes</x:v>
      </x:c>
      <x:c r="AK17" s="69" t="str">
        <x:f>IF(P17="","No",IF(OR(LOWER(TRIM(P17))="n/a",LOWER(TRIM(P17))="na",LOWER(TRIM(P17))="none",LOWER(TRIM(P17))="unknown",LOWER(TRIM(P17))="tbd",LOWER(TRIM(P17))="todo",LOWER(TRIM(P17))="placeholder",LOWER(TRIM(P17))="test",LOWER(TRIM(P17))="xxx",LOWER(TRIM(P17))="xx",LOWER(TRIM(P17))="x",LOWER(TRIM(P17))="-",LOWER(TRIM(P17))="--",LOWER(TRIM(P17))="---",LOWER(TRIM(P17))=".",LOWER(TRIM(P17))="..",LOWER(TRIM(P17))="...",LOWER(TRIM(P17))="?"),"No","Yes"))</x:f>
        <x:v>Yes</x:v>
      </x:c>
      <x:c r="AL17" s="69" t="str">
        <x:f>IF(OR(Q17="Approved by the recorded reviewer",Q17="Not approved"),"Yes","No")</x:f>
        <x:v>Yes</x:v>
      </x:c>
      <x:c r="AM17" s="33" t="str">
        <x:v>Preserve the score as provisional beside the contradiction.</x:v>
      </x:c>
      <x:c r="AN17" s="33" t="str">
        <x:v>Do not hide disagreement inside an average.</x:v>
      </x:c>
      <x:c r="AO17" s="33" t="str">
        <x:v>Apply “How to Handle Contradictory Competitor Evidence” before final interpretation.</x:v>
      </x:c>
      <x:c r="AP17" s="33" t="str">
        <x:f>IF(U17="","",IF(U17="DECOMPOSABLE_BOUNDED","Use the score as one decision aid with the recorded model version, limitations and reopen condition.",IF(U17="MODEL_PURPOSE_UNSUPPORTED","Describe the model as a score or index unless predictive calibration is separately established.",IF(U17="INPUTS_NOT_VISIBLE","Use the current total only as a prompt for model reconstruction.",IF(U17="EVIDENCE_STATES_NOT_DISCLOSED","Use the current total only as a prompt for model reconstruction.",IF(U17="MISSING_DATA_TREATMENT_UNSAFE","State that the score is incomplete and identify the affected inputs.",IF(U17="CRITICAL_GATE_FAILED_OR_MISSING","Report the total only beside the failed or missing gate.",IF(U17="GATE_CONTRACT_NOT_DEFINED","Report the total only beside the failed or missing gate.",IF(U17="COMPENSATION_RULE_UNSAFE","Report the total only beside the failed or missing gate.",IF(U17="WEIGHT_RATIONALE_MISSING","Describe the baseline result as provisional and disclose the decisive assumptions.",IF(U17="WEIGHT_TOTAL_INVALID","Describe the baseline result as provisional and disclose the decisive assumptions.",IF(U17="SENSITIVITY_NOT_TESTED","Describe the baseline result as provisional and disclose the decisive assumptions.",IF(U17="RANKING_UNSTABLE","Describe the baseline result as provisional and disclose the decisive assumptions.",IF(U17="CONTRADICTION_REVIEW_REQUIRED","Preserve the score as provisional beside the contradiction.",IF(U17="REQUIRED_TEXT_MISSING","Complete the missing record.",IF(U17="INVALID_CONTROLLED_INPUT","Use only the controlled vocabulary.",IF(U17="INVALID_CRITERION_INPUT","Use the register only to identify and correct the invalid criteria.","")))))))))))))))))</x:f>
        <x:v>Preserve the score as provisional beside the contradiction.</x:v>
      </x:c>
      <x:c r="AQ17" s="33" t="str">
        <x:f>IF(U17="","",IF(U17="DECOMPOSABLE_BOUNDED","Do not present the total as evidence, certainty, probability or an automatic instruction.",IF(U17="MODEL_PURPOSE_UNSUPPORTED","Do not present the total as the probability of winning, failure or market response.",IF(U17="INPUTS_NOT_VISIBLE","Do not rank, allocate, approve or claim probability from the current score.",IF(U17="EVIDENCE_STATES_NOT_DISCLOSED","Do not rank, allocate, approve or claim probability from the current score.",IF(U17="MISSING_DATA_TREATMENT_UNSAFE","Do not replace missing knowledge with a neutral-looking number.",IF(U17="CRITICAL_GATE_FAILED_OR_MISSING","Do not let the weighted average override the critical condition.",IF(U17="GATE_CONTRACT_NOT_DEFINED","Do not let the weighted average override the critical condition.",IF(U17="COMPENSATION_RULE_UNSAFE","Do not let the weighted average override the critical condition.",IF(U17="WEIGHT_RATIONALE_MISSING","Do not treat the ranking as robust or use extra decimals to imply stability.",IF(U17="WEIGHT_TOTAL_INVALID","Do not treat the ranking as robust or use extra decimals to imply stability.",IF(U17="SENSITIVITY_NOT_TESTED","Do not treat the ranking as robust or use extra decimals to imply stability.",IF(U17="RANKING_UNSTABLE","Do not treat the ranking as robust or use extra decimals to imply stability.",IF(U17="CONTRADICTION_REVIEW_REQUIRED","Do not hide disagreement inside an average.",IF(U17="REQUIRED_TEXT_MISSING","Do not use a score without a meaningful decision, owner and reviewer.",IF(U17="INVALID_CONTROLLED_INPUT","Do not interpret outputs generated from unsupported categories.",IF(U17="INVALID_CRITERION_INPUT","Do not calculate, compare or interpret a model that contains invalid criterion inputs.","")))))))))))))))))</x:f>
        <x:v>Do not hide disagreement inside an average.</x:v>
      </x:c>
      <x:c r="AR17" s="33" t="str">
        <x:f>IF(U17="","",IF(U17="DECOMPOSABLE_BOUNDED","Proceed with the bounded interpretation and preserve the component record.",IF(U17="MODEL_PURPOSE_UNSUPPORTED","Use a validated predictive model or change the score purpose.",IF(U17="INPUTS_NOT_VISIBLE","Decompose and reconstruct the model before use.",IF(U17="EVIDENCE_STATES_NOT_DISCLOSED","Apply “Observed, Inferred and Unresolved Evidence” to every active input.",IF(U17="MISSING_DATA_TREATMENT_UNSAFE","Correct the treatment, obtain evidence or report a bounded range.",IF(U17="CRITICAL_GATE_FAILED_OR_MISSING","Define or resolve the veto, floor or cap before interpreting the total.",IF(U17="GATE_CONTRACT_NOT_DEFINED","Define or resolve the veto, floor or cap before interpreting the total.",IF(U17="COMPENSATION_RULE_UNSAFE","Define or resolve the veto, floor or cap before interpreting the total.",IF(U17="WEIGHT_RATIONALE_MISSING","Run and record the required sensitivity scenarios before acting.",IF(U17="WEIGHT_TOTAL_INVALID","Correct the active denominator and rerun the model.",IF(U17="SENSITIVITY_NOT_TESTED","Run and record the required sensitivity scenarios before acting.",IF(U17="RANKING_UNSTABLE","Treat the result as unstable and resolve the decisive assumptions.",IF(U17="CONTRADICTION_REVIEW_REQUIRED","Apply “How to Handle Contradictory Competitor Evidence” before final interpretation.",IF(U17="REQUIRED_TEXT_MISSING","Replace placeholders with the exact record.",IF(U17="INVALID_CONTROLLED_INPUT","Correct the invalid controlled input.",IF(U17="INVALID_CRITERION_INPUT","Correct the invalid criterion values; then recalculate the model and its active denominator.","")))))))))))))))))</x:f>
        <x:v>Apply “How to Handle Contradictory Competitor Evidence” before final interpretation.</x:v>
      </x:c>
    </x:row>
    <x:row r="18">
      <x:c r="A18" s="55" t="str">
        <x:v>F15</x:v>
      </x:c>
      <x:c r="B18" s="55" t="str">
        <x:v>xxx</x:v>
      </x:c>
      <x:c r="C18" s="55" t="str">
        <x:v>Rank</x:v>
      </x:c>
      <x:c r="D18" s="55" t="str">
        <x:v>Yes</x:v>
      </x:c>
      <x:c r="E18" s="55" t="str">
        <x:v>Yes</x:v>
      </x:c>
      <x:c r="F18" s="55" t="str">
        <x:v>Yes</x:v>
      </x:c>
      <x:c r="G18" s="55" t="str">
        <x:v>Yes</x:v>
      </x:c>
      <x:c r="H18" s="76" t="n">
        <x:v>100</x:v>
      </x:c>
      <x:c r="I18" s="55" t="str">
        <x:v>Yes</x:v>
      </x:c>
      <x:c r="J18" s="55" t="str">
        <x:v>No</x:v>
      </x:c>
      <x:c r="K18" s="55" t="str">
        <x:v>No</x:v>
      </x:c>
      <x:c r="L18" s="55" t="str">
        <x:v>Yes</x:v>
      </x:c>
      <x:c r="M18" s="55" t="str">
        <x:v>No</x:v>
      </x:c>
      <x:c r="N18" s="55" t="str">
        <x:v>No</x:v>
      </x:c>
      <x:c r="O18" s="55" t="str">
        <x:v>Recorded owner</x:v>
      </x:c>
      <x:c r="P18" s="55" t="str">
        <x:v>Recorded reviewer</x:v>
      </x:c>
      <x:c r="Q18" s="55" t="str">
        <x:v>Approved by the recorded reviewer</x:v>
      </x:c>
      <x:c r="R18" s="55" t="str">
        <x:v>Score not decision-ready</x:v>
      </x:c>
      <x:c r="S18" s="55" t="str">
        <x:v>REQUIRED_TEXT_MISSING</x:v>
      </x:c>
      <x:c r="T18" s="62" t="str">
        <x:f>IF(OR(X18="No",Y18="No",Z18="No",AA18="No",AB18="No",AD18="No",AE18="No",AF18="No",AG18="No",AH18="No",AI18="No",AL18="No"),"Score not decision-ready",IF(OR(W18="No",AJ18="No",AK18="No"),"Score not decision-ready",IF(C18="Estimate probability","Score not decision-ready",IF(N18="Yes","Score not decision-ready",IF(F18="No","Missing-data treatment unsafe",IF(OR(J18="Yes",I18="No",K18="Yes"),"Critical gate missing",IF(OR(D18="No",E18="No"),"Score not decision-ready",IF(OR(G18="No",AC18="No",L18="No",M18="Not tested",M18="Yes"),"Sensitivity review required","Decomposable and bounded"))))))))</x:f>
        <x:v>Score not decision-ready</x:v>
      </x:c>
      <x:c r="U18" s="62" t="str">
        <x:f>IF(OR(X18="No",Y18="No",Z18="No",AA18="No",AB18="No",AD18="No",AE18="No",AF18="No",AG18="No",AH18="No",AI18="No",AL18="No"),"INVALID_CONTROLLED_INPUT",IF(OR(W18="No",AJ18="No",AK18="No"),"REQUIRED_TEXT_MISSING",IF(C18="Estimate probability","MODEL_PURPOSE_UNSUPPORTED",IF(N18="Yes","CONTRADICTION_REVIEW_REQUIRED",IF(F18="No","MISSING_DATA_TREATMENT_UNSAFE",IF(J18="Yes","CRITICAL_GATE_FAILED_OR_MISSING",IF(I18="No","GATE_CONTRACT_NOT_DEFINED",IF(K18="Yes","COMPENSATION_RULE_UNSAFE",IF(D18="No","INPUTS_NOT_VISIBLE",IF(E18="No","EVIDENCE_STATES_NOT_DISCLOSED",IF(G18="No","WEIGHT_RATIONALE_MISSING",IF(AC18="No","WEIGHT_TOTAL_INVALID",IF(OR(L18="No",M18="Not tested"),"SENSITIVITY_NOT_TESTED",IF(M18="Yes","RANKING_UNSTABLE","DECOMPOSABLE_BOUNDED"))))))))))))))</x:f>
        <x:v>REQUIRED_TEXT_MISSING</x:v>
      </x:c>
      <x:c r="V18" s="62" t="str">
        <x:f>IF(AND(T18=R18,U18=S18,AP18=AM18,AQ18=AN18,AR18=AO18),"PASS","FAIL")</x:f>
        <x:v>PASS</x:v>
      </x:c>
      <x:c r="W18" s="69" t="str">
        <x:f>IF(B18="","No",IF(OR(LOWER(TRIM(B18))="n/a",LOWER(TRIM(B18))="na",LOWER(TRIM(B18))="none",LOWER(TRIM(B18))="unknown",LOWER(TRIM(B18))="tbd",LOWER(TRIM(B18))="todo",LOWER(TRIM(B18))="placeholder",LOWER(TRIM(B18))="test",LOWER(TRIM(B18))="xxx",LOWER(TRIM(B18))="xx",LOWER(TRIM(B18))="x",LOWER(TRIM(B18))="-",LOWER(TRIM(B18))="--",LOWER(TRIM(B18))="---",LOWER(TRIM(B18))=".",LOWER(TRIM(B18))="..",LOWER(TRIM(B18))="...",LOWER(TRIM(B18))="?"),"No","Yes"))</x:f>
        <x:v>No</x:v>
      </x:c>
      <x:c r="X18" s="69" t="str">
        <x:f>IF(OR(C18="Describe",C18="Rank",C18="Screen",C18="Prioritise",C18="Trigger review",C18="Allocate resources",C18="Enforce a gate",C18="Estimate probability"),"Yes","No")</x:f>
        <x:v>Yes</x:v>
      </x:c>
      <x:c r="Y18" s="69" t="str">
        <x:f>IF(OR(D18="Yes",D18="No"),"Yes","No")</x:f>
        <x:v>Yes</x:v>
      </x:c>
      <x:c r="Z18" s="69" t="str">
        <x:f>IF(OR(E18="Yes",E18="No"),"Yes","No")</x:f>
        <x:v>Yes</x:v>
      </x:c>
      <x:c r="AA18" s="69" t="str">
        <x:f>IF(OR(F18="Yes",F18="No"),"Yes","No")</x:f>
        <x:v>Yes</x:v>
      </x:c>
      <x:c r="AB18" s="69" t="str">
        <x:f>IF(OR(G18="Yes",G18="No"),"Yes","No")</x:f>
        <x:v>Yes</x:v>
      </x:c>
      <x:c r="AC18" s="69" t="str">
        <x:f>IF(ABS(H18-100)&lt;0.0001,"Yes","No")</x:f>
        <x:v>Yes</x:v>
      </x:c>
      <x:c r="AD18" s="69" t="str">
        <x:f>IF(OR(I18="Yes",I18="No",I18="Not applicable"),"Yes","No")</x:f>
        <x:v>Yes</x:v>
      </x:c>
      <x:c r="AE18" s="69" t="str">
        <x:f>IF(OR(J18="Yes",J18="No"),"Yes","No")</x:f>
        <x:v>Yes</x:v>
      </x:c>
      <x:c r="AF18" s="69" t="str">
        <x:f>IF(OR(K18="Yes",K18="No",K18="Not applicable"),"Yes","No")</x:f>
        <x:v>Yes</x:v>
      </x:c>
      <x:c r="AG18" s="69" t="str">
        <x:f>IF(OR(L18="Yes",L18="No"),"Yes","No")</x:f>
        <x:v>Yes</x:v>
      </x:c>
      <x:c r="AH18" s="69" t="str">
        <x:f>IF(OR(M18="Yes",M18="No",M18="Not tested"),"Yes","No")</x:f>
        <x:v>Yes</x:v>
      </x:c>
      <x:c r="AI18" s="69" t="str">
        <x:f>IF(OR(N18="Yes",N18="No"),"Yes","No")</x:f>
        <x:v>Yes</x:v>
      </x:c>
      <x:c r="AJ18" s="69" t="str">
        <x:f>IF(O18="","No",IF(OR(LOWER(TRIM(O18))="n/a",LOWER(TRIM(O18))="na",LOWER(TRIM(O18))="none",LOWER(TRIM(O18))="unknown",LOWER(TRIM(O18))="tbd",LOWER(TRIM(O18))="todo",LOWER(TRIM(O18))="placeholder",LOWER(TRIM(O18))="test",LOWER(TRIM(O18))="xxx",LOWER(TRIM(O18))="xx",LOWER(TRIM(O18))="x",LOWER(TRIM(O18))="-",LOWER(TRIM(O18))="--",LOWER(TRIM(O18))="---",LOWER(TRIM(O18))=".",LOWER(TRIM(O18))="..",LOWER(TRIM(O18))="...",LOWER(TRIM(O18))="?"),"No","Yes"))</x:f>
        <x:v>Yes</x:v>
      </x:c>
      <x:c r="AK18" s="69" t="str">
        <x:f>IF(P18="","No",IF(OR(LOWER(TRIM(P18))="n/a",LOWER(TRIM(P18))="na",LOWER(TRIM(P18))="none",LOWER(TRIM(P18))="unknown",LOWER(TRIM(P18))="tbd",LOWER(TRIM(P18))="todo",LOWER(TRIM(P18))="placeholder",LOWER(TRIM(P18))="test",LOWER(TRIM(P18))="xxx",LOWER(TRIM(P18))="xx",LOWER(TRIM(P18))="x",LOWER(TRIM(P18))="-",LOWER(TRIM(P18))="--",LOWER(TRIM(P18))="---",LOWER(TRIM(P18))=".",LOWER(TRIM(P18))="..",LOWER(TRIM(P18))="...",LOWER(TRIM(P18))="?"),"No","Yes"))</x:f>
        <x:v>Yes</x:v>
      </x:c>
      <x:c r="AL18" s="69" t="str">
        <x:f>IF(OR(Q18="Approved by the recorded reviewer",Q18="Not approved"),"Yes","No")</x:f>
        <x:v>Yes</x:v>
      </x:c>
      <x:c r="AM18" s="33" t="str">
        <x:v>Complete the missing record.</x:v>
      </x:c>
      <x:c r="AN18" s="33" t="str">
        <x:v>Do not use a score without a meaningful decision, owner and reviewer.</x:v>
      </x:c>
      <x:c r="AO18" s="33" t="str">
        <x:v>Replace placeholders with the exact record.</x:v>
      </x:c>
      <x:c r="AP18" s="33" t="str">
        <x:f>IF(U18="","",IF(U18="DECOMPOSABLE_BOUNDED","Use the score as one decision aid with the recorded model version, limitations and reopen condition.",IF(U18="MODEL_PURPOSE_UNSUPPORTED","Describe the model as a score or index unless predictive calibration is separately established.",IF(U18="INPUTS_NOT_VISIBLE","Use the current total only as a prompt for model reconstruction.",IF(U18="EVIDENCE_STATES_NOT_DISCLOSED","Use the current total only as a prompt for model reconstruction.",IF(U18="MISSING_DATA_TREATMENT_UNSAFE","State that the score is incomplete and identify the affected inputs.",IF(U18="CRITICAL_GATE_FAILED_OR_MISSING","Report the total only beside the failed or missing gate.",IF(U18="GATE_CONTRACT_NOT_DEFINED","Report the total only beside the failed or missing gate.",IF(U18="COMPENSATION_RULE_UNSAFE","Report the total only beside the failed or missing gate.",IF(U18="WEIGHT_RATIONALE_MISSING","Describe the baseline result as provisional and disclose the decisive assumptions.",IF(U18="WEIGHT_TOTAL_INVALID","Describe the baseline result as provisional and disclose the decisive assumptions.",IF(U18="SENSITIVITY_NOT_TESTED","Describe the baseline result as provisional and disclose the decisive assumptions.",IF(U18="RANKING_UNSTABLE","Describe the baseline result as provisional and disclose the decisive assumptions.",IF(U18="CONTRADICTION_REVIEW_REQUIRED","Preserve the score as provisional beside the contradiction.",IF(U18="REQUIRED_TEXT_MISSING","Complete the missing record.",IF(U18="INVALID_CONTROLLED_INPUT","Use only the controlled vocabulary.",IF(U18="INVALID_CRITERION_INPUT","Use the register only to identify and correct the invalid criteria.","")))))))))))))))))</x:f>
        <x:v>Complete the missing record.</x:v>
      </x:c>
      <x:c r="AQ18" s="33" t="str">
        <x:f>IF(U18="","",IF(U18="DECOMPOSABLE_BOUNDED","Do not present the total as evidence, certainty, probability or an automatic instruction.",IF(U18="MODEL_PURPOSE_UNSUPPORTED","Do not present the total as the probability of winning, failure or market response.",IF(U18="INPUTS_NOT_VISIBLE","Do not rank, allocate, approve or claim probability from the current score.",IF(U18="EVIDENCE_STATES_NOT_DISCLOSED","Do not rank, allocate, approve or claim probability from the current score.",IF(U18="MISSING_DATA_TREATMENT_UNSAFE","Do not replace missing knowledge with a neutral-looking number.",IF(U18="CRITICAL_GATE_FAILED_OR_MISSING","Do not let the weighted average override the critical condition.",IF(U18="GATE_CONTRACT_NOT_DEFINED","Do not let the weighted average override the critical condition.",IF(U18="COMPENSATION_RULE_UNSAFE","Do not let the weighted average override the critical condition.",IF(U18="WEIGHT_RATIONALE_MISSING","Do not treat the ranking as robust or use extra decimals to imply stability.",IF(U18="WEIGHT_TOTAL_INVALID","Do not treat the ranking as robust or use extra decimals to imply stability.",IF(U18="SENSITIVITY_NOT_TESTED","Do not treat the ranking as robust or use extra decimals to imply stability.",IF(U18="RANKING_UNSTABLE","Do not treat the ranking as robust or use extra decimals to imply stability.",IF(U18="CONTRADICTION_REVIEW_REQUIRED","Do not hide disagreement inside an average.",IF(U18="REQUIRED_TEXT_MISSING","Do not use a score without a meaningful decision, owner and reviewer.",IF(U18="INVALID_CONTROLLED_INPUT","Do not interpret outputs generated from unsupported categories.",IF(U18="INVALID_CRITERION_INPUT","Do not calculate, compare or interpret a model that contains invalid criterion inputs.","")))))))))))))))))</x:f>
        <x:v>Do not use a score without a meaningful decision, owner and reviewer.</x:v>
      </x:c>
      <x:c r="AR18" s="33" t="str">
        <x:f>IF(U18="","",IF(U18="DECOMPOSABLE_BOUNDED","Proceed with the bounded interpretation and preserve the component record.",IF(U18="MODEL_PURPOSE_UNSUPPORTED","Use a validated predictive model or change the score purpose.",IF(U18="INPUTS_NOT_VISIBLE","Decompose and reconstruct the model before use.",IF(U18="EVIDENCE_STATES_NOT_DISCLOSED","Apply “Observed, Inferred and Unresolved Evidence” to every active input.",IF(U18="MISSING_DATA_TREATMENT_UNSAFE","Correct the treatment, obtain evidence or report a bounded range.",IF(U18="CRITICAL_GATE_FAILED_OR_MISSING","Define or resolve the veto, floor or cap before interpreting the total.",IF(U18="GATE_CONTRACT_NOT_DEFINED","Define or resolve the veto, floor or cap before interpreting the total.",IF(U18="COMPENSATION_RULE_UNSAFE","Define or resolve the veto, floor or cap before interpreting the total.",IF(U18="WEIGHT_RATIONALE_MISSING","Run and record the required sensitivity scenarios before acting.",IF(U18="WEIGHT_TOTAL_INVALID","Correct the active denominator and rerun the model.",IF(U18="SENSITIVITY_NOT_TESTED","Run and record the required sensitivity scenarios before acting.",IF(U18="RANKING_UNSTABLE","Treat the result as unstable and resolve the decisive assumptions.",IF(U18="CONTRADICTION_REVIEW_REQUIRED","Apply “How to Handle Contradictory Competitor Evidence” before final interpretation.",IF(U18="REQUIRED_TEXT_MISSING","Replace placeholders with the exact record.",IF(U18="INVALID_CONTROLLED_INPUT","Correct the invalid controlled input.",IF(U18="INVALID_CRITERION_INPUT","Correct the invalid criterion values; then recalculate the model and its active denominator.","")))))))))))))))))</x:f>
        <x:v>Replace placeholders with the exact record.</x:v>
      </x:c>
    </x:row>
    <x:row r="19">
      <x:c r="A19" s="55" t="str">
        <x:v>F16</x:v>
      </x:c>
      <x:c r="B19" s="55" t="str">
        <x:v>G2 ranking decision</x:v>
      </x:c>
      <x:c r="C19" s="55" t="str">
        <x:v>Rank</x:v>
      </x:c>
      <x:c r="D19" s="55" t="str">
        <x:v>Yes</x:v>
      </x:c>
      <x:c r="E19" s="55" t="str">
        <x:v>Yes</x:v>
      </x:c>
      <x:c r="F19" s="55" t="str">
        <x:v>Yes</x:v>
      </x:c>
      <x:c r="G19" s="55" t="str">
        <x:v>Yes</x:v>
      </x:c>
      <x:c r="H19" s="76" t="n">
        <x:v>100</x:v>
      </x:c>
      <x:c r="I19" s="55" t="str">
        <x:v>Yes</x:v>
      </x:c>
      <x:c r="J19" s="55" t="str">
        <x:v>No</x:v>
      </x:c>
      <x:c r="K19" s="55" t="str">
        <x:v>No</x:v>
      </x:c>
      <x:c r="L19" s="55" t="str">
        <x:v>Yes</x:v>
      </x:c>
      <x:c r="M19" s="55" t="str">
        <x:v>No</x:v>
      </x:c>
      <x:c r="N19" s="55" t="str">
        <x:v>No</x:v>
      </x:c>
      <x:c r="O19" s="55" t="str">
        <x:v>Recorded owner</x:v>
      </x:c>
      <x:c r="P19" s="55" t="str">
        <x:v>Recorded reviewer</x:v>
      </x:c>
      <x:c r="Q19" s="55" t="str">
        <x:v>Approved by the recorded reviewer</x:v>
      </x:c>
      <x:c r="R19" s="55" t="str">
        <x:v>Decomposable and bounded</x:v>
      </x:c>
      <x:c r="S19" s="55" t="str">
        <x:v>DECOMPOSABLE_BOUNDED</x:v>
      </x:c>
      <x:c r="T19" s="62" t="str">
        <x:f>IF(OR(X19="No",Y19="No",Z19="No",AA19="No",AB19="No",AD19="No",AE19="No",AF19="No",AG19="No",AH19="No",AI19="No",AL19="No"),"Score not decision-ready",IF(OR(W19="No",AJ19="No",AK19="No"),"Score not decision-ready",IF(C19="Estimate probability","Score not decision-ready",IF(N19="Yes","Score not decision-ready",IF(F19="No","Missing-data treatment unsafe",IF(OR(J19="Yes",I19="No",K19="Yes"),"Critical gate missing",IF(OR(D19="No",E19="No"),"Score not decision-ready",IF(OR(G19="No",AC19="No",L19="No",M19="Not tested",M19="Yes"),"Sensitivity review required","Decomposable and bounded"))))))))</x:f>
        <x:v>Decomposable and bounded</x:v>
      </x:c>
      <x:c r="U19" s="62" t="str">
        <x:f>IF(OR(X19="No",Y19="No",Z19="No",AA19="No",AB19="No",AD19="No",AE19="No",AF19="No",AG19="No",AH19="No",AI19="No",AL19="No"),"INVALID_CONTROLLED_INPUT",IF(OR(W19="No",AJ19="No",AK19="No"),"REQUIRED_TEXT_MISSING",IF(C19="Estimate probability","MODEL_PURPOSE_UNSUPPORTED",IF(N19="Yes","CONTRADICTION_REVIEW_REQUIRED",IF(F19="No","MISSING_DATA_TREATMENT_UNSAFE",IF(J19="Yes","CRITICAL_GATE_FAILED_OR_MISSING",IF(I19="No","GATE_CONTRACT_NOT_DEFINED",IF(K19="Yes","COMPENSATION_RULE_UNSAFE",IF(D19="No","INPUTS_NOT_VISIBLE",IF(E19="No","EVIDENCE_STATES_NOT_DISCLOSED",IF(G19="No","WEIGHT_RATIONALE_MISSING",IF(AC19="No","WEIGHT_TOTAL_INVALID",IF(OR(L19="No",M19="Not tested"),"SENSITIVITY_NOT_TESTED",IF(M19="Yes","RANKING_UNSTABLE","DECOMPOSABLE_BOUNDED"))))))))))))))</x:f>
        <x:v>DECOMPOSABLE_BOUNDED</x:v>
      </x:c>
      <x:c r="V19" s="62" t="str">
        <x:f>IF(AND(T19=R19,U19=S19,AP19=AM19,AQ19=AN19,AR19=AO19),"PASS","FAIL")</x:f>
        <x:v>PASS</x:v>
      </x:c>
      <x:c r="W19" s="69" t="str">
        <x:f>IF(B19="","No",IF(OR(LOWER(TRIM(B19))="n/a",LOWER(TRIM(B19))="na",LOWER(TRIM(B19))="none",LOWER(TRIM(B19))="unknown",LOWER(TRIM(B19))="tbd",LOWER(TRIM(B19))="todo",LOWER(TRIM(B19))="placeholder",LOWER(TRIM(B19))="test",LOWER(TRIM(B19))="xxx",LOWER(TRIM(B19))="xx",LOWER(TRIM(B19))="x",LOWER(TRIM(B19))="-",LOWER(TRIM(B19))="--",LOWER(TRIM(B19))="---",LOWER(TRIM(B19))=".",LOWER(TRIM(B19))="..",LOWER(TRIM(B19))="...",LOWER(TRIM(B19))="?"),"No","Yes"))</x:f>
        <x:v>Yes</x:v>
      </x:c>
      <x:c r="X19" s="69" t="str">
        <x:f>IF(OR(C19="Describe",C19="Rank",C19="Screen",C19="Prioritise",C19="Trigger review",C19="Allocate resources",C19="Enforce a gate",C19="Estimate probability"),"Yes","No")</x:f>
        <x:v>Yes</x:v>
      </x:c>
      <x:c r="Y19" s="69" t="str">
        <x:f>IF(OR(D19="Yes",D19="No"),"Yes","No")</x:f>
        <x:v>Yes</x:v>
      </x:c>
      <x:c r="Z19" s="69" t="str">
        <x:f>IF(OR(E19="Yes",E19="No"),"Yes","No")</x:f>
        <x:v>Yes</x:v>
      </x:c>
      <x:c r="AA19" s="69" t="str">
        <x:f>IF(OR(F19="Yes",F19="No"),"Yes","No")</x:f>
        <x:v>Yes</x:v>
      </x:c>
      <x:c r="AB19" s="69" t="str">
        <x:f>IF(OR(G19="Yes",G19="No"),"Yes","No")</x:f>
        <x:v>Yes</x:v>
      </x:c>
      <x:c r="AC19" s="69" t="str">
        <x:f>IF(ABS(H19-100)&lt;0.0001,"Yes","No")</x:f>
        <x:v>Yes</x:v>
      </x:c>
      <x:c r="AD19" s="69" t="str">
        <x:f>IF(OR(I19="Yes",I19="No",I19="Not applicable"),"Yes","No")</x:f>
        <x:v>Yes</x:v>
      </x:c>
      <x:c r="AE19" s="69" t="str">
        <x:f>IF(OR(J19="Yes",J19="No"),"Yes","No")</x:f>
        <x:v>Yes</x:v>
      </x:c>
      <x:c r="AF19" s="69" t="str">
        <x:f>IF(OR(K19="Yes",K19="No",K19="Not applicable"),"Yes","No")</x:f>
        <x:v>Yes</x:v>
      </x:c>
      <x:c r="AG19" s="69" t="str">
        <x:f>IF(OR(L19="Yes",L19="No"),"Yes","No")</x:f>
        <x:v>Yes</x:v>
      </x:c>
      <x:c r="AH19" s="69" t="str">
        <x:f>IF(OR(M19="Yes",M19="No",M19="Not tested"),"Yes","No")</x:f>
        <x:v>Yes</x:v>
      </x:c>
      <x:c r="AI19" s="69" t="str">
        <x:f>IF(OR(N19="Yes",N19="No"),"Yes","No")</x:f>
        <x:v>Yes</x:v>
      </x:c>
      <x:c r="AJ19" s="69" t="str">
        <x:f>IF(O19="","No",IF(OR(LOWER(TRIM(O19))="n/a",LOWER(TRIM(O19))="na",LOWER(TRIM(O19))="none",LOWER(TRIM(O19))="unknown",LOWER(TRIM(O19))="tbd",LOWER(TRIM(O19))="todo",LOWER(TRIM(O19))="placeholder",LOWER(TRIM(O19))="test",LOWER(TRIM(O19))="xxx",LOWER(TRIM(O19))="xx",LOWER(TRIM(O19))="x",LOWER(TRIM(O19))="-",LOWER(TRIM(O19))="--",LOWER(TRIM(O19))="---",LOWER(TRIM(O19))=".",LOWER(TRIM(O19))="..",LOWER(TRIM(O19))="...",LOWER(TRIM(O19))="?"),"No","Yes"))</x:f>
        <x:v>Yes</x:v>
      </x:c>
      <x:c r="AK19" s="69" t="str">
        <x:f>IF(P19="","No",IF(OR(LOWER(TRIM(P19))="n/a",LOWER(TRIM(P19))="na",LOWER(TRIM(P19))="none",LOWER(TRIM(P19))="unknown",LOWER(TRIM(P19))="tbd",LOWER(TRIM(P19))="todo",LOWER(TRIM(P19))="placeholder",LOWER(TRIM(P19))="test",LOWER(TRIM(P19))="xxx",LOWER(TRIM(P19))="xx",LOWER(TRIM(P19))="x",LOWER(TRIM(P19))="-",LOWER(TRIM(P19))="--",LOWER(TRIM(P19))="---",LOWER(TRIM(P19))=".",LOWER(TRIM(P19))="..",LOWER(TRIM(P19))="...",LOWER(TRIM(P19))="?"),"No","Yes"))</x:f>
        <x:v>Yes</x:v>
      </x:c>
      <x:c r="AL19" s="69" t="str">
        <x:f>IF(OR(Q19="Approved by the recorded reviewer",Q19="Not approved"),"Yes","No")</x:f>
        <x:v>Yes</x:v>
      </x:c>
      <x:c r="AM19" s="33" t="str">
        <x:v>Use the score as one decision aid with the recorded model version, limitations and reopen condition.</x:v>
      </x:c>
      <x:c r="AN19" s="33" t="str">
        <x:v>Do not present the total as evidence, certainty, probability or an automatic instruction.</x:v>
      </x:c>
      <x:c r="AO19" s="33" t="str">
        <x:v>Proceed with the bounded interpretation and preserve the component record.</x:v>
      </x:c>
      <x:c r="AP19" s="33" t="str">
        <x:f>IF(U19="","",IF(U19="DECOMPOSABLE_BOUNDED","Use the score as one decision aid with the recorded model version, limitations and reopen condition.",IF(U19="MODEL_PURPOSE_UNSUPPORTED","Describe the model as a score or index unless predictive calibration is separately established.",IF(U19="INPUTS_NOT_VISIBLE","Use the current total only as a prompt for model reconstruction.",IF(U19="EVIDENCE_STATES_NOT_DISCLOSED","Use the current total only as a prompt for model reconstruction.",IF(U19="MISSING_DATA_TREATMENT_UNSAFE","State that the score is incomplete and identify the affected inputs.",IF(U19="CRITICAL_GATE_FAILED_OR_MISSING","Report the total only beside the failed or missing gate.",IF(U19="GATE_CONTRACT_NOT_DEFINED","Report the total only beside the failed or missing gate.",IF(U19="COMPENSATION_RULE_UNSAFE","Report the total only beside the failed or missing gate.",IF(U19="WEIGHT_RATIONALE_MISSING","Describe the baseline result as provisional and disclose the decisive assumptions.",IF(U19="WEIGHT_TOTAL_INVALID","Describe the baseline result as provisional and disclose the decisive assumptions.",IF(U19="SENSITIVITY_NOT_TESTED","Describe the baseline result as provisional and disclose the decisive assumptions.",IF(U19="RANKING_UNSTABLE","Describe the baseline result as provisional and disclose the decisive assumptions.",IF(U19="CONTRADICTION_REVIEW_REQUIRED","Preserve the score as provisional beside the contradiction.",IF(U19="REQUIRED_TEXT_MISSING","Complete the missing record.",IF(U19="INVALID_CONTROLLED_INPUT","Use only the controlled vocabulary.",IF(U19="INVALID_CRITERION_INPUT","Use the register only to identify and correct the invalid criteria.","")))))))))))))))))</x:f>
        <x:v>Use the score as one decision aid with the recorded model version, limitations and reopen condition.</x:v>
      </x:c>
      <x:c r="AQ19" s="33" t="str">
        <x:f>IF(U19="","",IF(U19="DECOMPOSABLE_BOUNDED","Do not present the total as evidence, certainty, probability or an automatic instruction.",IF(U19="MODEL_PURPOSE_UNSUPPORTED","Do not present the total as the probability of winning, failure or market response.",IF(U19="INPUTS_NOT_VISIBLE","Do not rank, allocate, approve or claim probability from the current score.",IF(U19="EVIDENCE_STATES_NOT_DISCLOSED","Do not rank, allocate, approve or claim probability from the current score.",IF(U19="MISSING_DATA_TREATMENT_UNSAFE","Do not replace missing knowledge with a neutral-looking number.",IF(U19="CRITICAL_GATE_FAILED_OR_MISSING","Do not let the weighted average override the critical condition.",IF(U19="GATE_CONTRACT_NOT_DEFINED","Do not let the weighted average override the critical condition.",IF(U19="COMPENSATION_RULE_UNSAFE","Do not let the weighted average override the critical condition.",IF(U19="WEIGHT_RATIONALE_MISSING","Do not treat the ranking as robust or use extra decimals to imply stability.",IF(U19="WEIGHT_TOTAL_INVALID","Do not treat the ranking as robust or use extra decimals to imply stability.",IF(U19="SENSITIVITY_NOT_TESTED","Do not treat the ranking as robust or use extra decimals to imply stability.",IF(U19="RANKING_UNSTABLE","Do not treat the ranking as robust or use extra decimals to imply stability.",IF(U19="CONTRADICTION_REVIEW_REQUIRED","Do not hide disagreement inside an average.",IF(U19="REQUIRED_TEXT_MISSING","Do not use a score without a meaningful decision, owner and reviewer.",IF(U19="INVALID_CONTROLLED_INPUT","Do not interpret outputs generated from unsupported categories.",IF(U19="INVALID_CRITERION_INPUT","Do not calculate, compare or interpret a model that contains invalid criterion inputs.","")))))))))))))))))</x:f>
        <x:v>Do not present the total as evidence, certainty, probability or an automatic instruction.</x:v>
      </x:c>
      <x:c r="AR19" s="33" t="str">
        <x:f>IF(U19="","",IF(U19="DECOMPOSABLE_BOUNDED","Proceed with the bounded interpretation and preserve the component record.",IF(U19="MODEL_PURPOSE_UNSUPPORTED","Use a validated predictive model or change the score purpose.",IF(U19="INPUTS_NOT_VISIBLE","Decompose and reconstruct the model before use.",IF(U19="EVIDENCE_STATES_NOT_DISCLOSED","Apply “Observed, Inferred and Unresolved Evidence” to every active input.",IF(U19="MISSING_DATA_TREATMENT_UNSAFE","Correct the treatment, obtain evidence or report a bounded range.",IF(U19="CRITICAL_GATE_FAILED_OR_MISSING","Define or resolve the veto, floor or cap before interpreting the total.",IF(U19="GATE_CONTRACT_NOT_DEFINED","Define or resolve the veto, floor or cap before interpreting the total.",IF(U19="COMPENSATION_RULE_UNSAFE","Define or resolve the veto, floor or cap before interpreting the total.",IF(U19="WEIGHT_RATIONALE_MISSING","Run and record the required sensitivity scenarios before acting.",IF(U19="WEIGHT_TOTAL_INVALID","Correct the active denominator and rerun the model.",IF(U19="SENSITIVITY_NOT_TESTED","Run and record the required sensitivity scenarios before acting.",IF(U19="RANKING_UNSTABLE","Treat the result as unstable and resolve the decisive assumptions.",IF(U19="CONTRADICTION_REVIEW_REQUIRED","Apply “How to Handle Contradictory Competitor Evidence” before final interpretation.",IF(U19="REQUIRED_TEXT_MISSING","Replace placeholders with the exact record.",IF(U19="INVALID_CONTROLLED_INPUT","Correct the invalid controlled input.",IF(U19="INVALID_CRITERION_INPUT","Correct the invalid criterion values; then recalculate the model and its active denominator.","")))))))))))))))))</x:f>
        <x:v>Proceed with the bounded interpretation and preserve the component record.</x:v>
      </x:c>
    </x:row>
    <x:row r="20">
      <x:c r="A20" s="55" t="str">
        <x:v>F17</x:v>
      </x:c>
      <x:c r="B20" s="55" t="str">
        <x:v>HP UK Q1 2026</x:v>
      </x:c>
      <x:c r="C20" s="55" t="str">
        <x:v>Screen</x:v>
      </x:c>
      <x:c r="D20" s="55" t="str">
        <x:v>Yes</x:v>
      </x:c>
      <x:c r="E20" s="55" t="str">
        <x:v>Yes</x:v>
      </x:c>
      <x:c r="F20" s="55" t="str">
        <x:v>Yes</x:v>
      </x:c>
      <x:c r="G20" s="55" t="str">
        <x:v>Yes</x:v>
      </x:c>
      <x:c r="H20" s="76" t="n">
        <x:v>100</x:v>
      </x:c>
      <x:c r="I20" s="55" t="str">
        <x:v>Not applicable</x:v>
      </x:c>
      <x:c r="J20" s="55" t="str">
        <x:v>No</x:v>
      </x:c>
      <x:c r="K20" s="55" t="str">
        <x:v>Not applicable</x:v>
      </x:c>
      <x:c r="L20" s="55" t="str">
        <x:v>Yes</x:v>
      </x:c>
      <x:c r="M20" s="55" t="str">
        <x:v>No</x:v>
      </x:c>
      <x:c r="N20" s="55" t="str">
        <x:v>No</x:v>
      </x:c>
      <x:c r="O20" s="55" t="str">
        <x:v>Recorded owner</x:v>
      </x:c>
      <x:c r="P20" s="55" t="str">
        <x:v>Recorded reviewer</x:v>
      </x:c>
      <x:c r="Q20" s="55" t="str">
        <x:v>Approved by the recorded reviewer</x:v>
      </x:c>
      <x:c r="R20" s="55" t="str">
        <x:v>Decomposable and bounded</x:v>
      </x:c>
      <x:c r="S20" s="55" t="str">
        <x:v>DECOMPOSABLE_BOUNDED</x:v>
      </x:c>
      <x:c r="T20" s="62" t="str">
        <x:f>IF(OR(X20="No",Y20="No",Z20="No",AA20="No",AB20="No",AD20="No",AE20="No",AF20="No",AG20="No",AH20="No",AI20="No",AL20="No"),"Score not decision-ready",IF(OR(W20="No",AJ20="No",AK20="No"),"Score not decision-ready",IF(C20="Estimate probability","Score not decision-ready",IF(N20="Yes","Score not decision-ready",IF(F20="No","Missing-data treatment unsafe",IF(OR(J20="Yes",I20="No",K20="Yes"),"Critical gate missing",IF(OR(D20="No",E20="No"),"Score not decision-ready",IF(OR(G20="No",AC20="No",L20="No",M20="Not tested",M20="Yes"),"Sensitivity review required","Decomposable and bounded"))))))))</x:f>
        <x:v>Decomposable and bounded</x:v>
      </x:c>
      <x:c r="U20" s="62" t="str">
        <x:f>IF(OR(X20="No",Y20="No",Z20="No",AA20="No",AB20="No",AD20="No",AE20="No",AF20="No",AG20="No",AH20="No",AI20="No",AL20="No"),"INVALID_CONTROLLED_INPUT",IF(OR(W20="No",AJ20="No",AK20="No"),"REQUIRED_TEXT_MISSING",IF(C20="Estimate probability","MODEL_PURPOSE_UNSUPPORTED",IF(N20="Yes","CONTRADICTION_REVIEW_REQUIRED",IF(F20="No","MISSING_DATA_TREATMENT_UNSAFE",IF(J20="Yes","CRITICAL_GATE_FAILED_OR_MISSING",IF(I20="No","GATE_CONTRACT_NOT_DEFINED",IF(K20="Yes","COMPENSATION_RULE_UNSAFE",IF(D20="No","INPUTS_NOT_VISIBLE",IF(E20="No","EVIDENCE_STATES_NOT_DISCLOSED",IF(G20="No","WEIGHT_RATIONALE_MISSING",IF(AC20="No","WEIGHT_TOTAL_INVALID",IF(OR(L20="No",M20="Not tested"),"SENSITIVITY_NOT_TESTED",IF(M20="Yes","RANKING_UNSTABLE","DECOMPOSABLE_BOUNDED"))))))))))))))</x:f>
        <x:v>DECOMPOSABLE_BOUNDED</x:v>
      </x:c>
      <x:c r="V20" s="62" t="str">
        <x:f>IF(AND(T20=R20,U20=S20,AP20=AM20,AQ20=AN20,AR20=AO20),"PASS","FAIL")</x:f>
        <x:v>PASS</x:v>
      </x:c>
      <x:c r="W20" s="69" t="str">
        <x:f>IF(B20="","No",IF(OR(LOWER(TRIM(B20))="n/a",LOWER(TRIM(B20))="na",LOWER(TRIM(B20))="none",LOWER(TRIM(B20))="unknown",LOWER(TRIM(B20))="tbd",LOWER(TRIM(B20))="todo",LOWER(TRIM(B20))="placeholder",LOWER(TRIM(B20))="test",LOWER(TRIM(B20))="xxx",LOWER(TRIM(B20))="xx",LOWER(TRIM(B20))="x",LOWER(TRIM(B20))="-",LOWER(TRIM(B20))="--",LOWER(TRIM(B20))="---",LOWER(TRIM(B20))=".",LOWER(TRIM(B20))="..",LOWER(TRIM(B20))="...",LOWER(TRIM(B20))="?"),"No","Yes"))</x:f>
        <x:v>Yes</x:v>
      </x:c>
      <x:c r="X20" s="69" t="str">
        <x:f>IF(OR(C20="Describe",C20="Rank",C20="Screen",C20="Prioritise",C20="Trigger review",C20="Allocate resources",C20="Enforce a gate",C20="Estimate probability"),"Yes","No")</x:f>
        <x:v>Yes</x:v>
      </x:c>
      <x:c r="Y20" s="69" t="str">
        <x:f>IF(OR(D20="Yes",D20="No"),"Yes","No")</x:f>
        <x:v>Yes</x:v>
      </x:c>
      <x:c r="Z20" s="69" t="str">
        <x:f>IF(OR(E20="Yes",E20="No"),"Yes","No")</x:f>
        <x:v>Yes</x:v>
      </x:c>
      <x:c r="AA20" s="69" t="str">
        <x:f>IF(OR(F20="Yes",F20="No"),"Yes","No")</x:f>
        <x:v>Yes</x:v>
      </x:c>
      <x:c r="AB20" s="69" t="str">
        <x:f>IF(OR(G20="Yes",G20="No"),"Yes","No")</x:f>
        <x:v>Yes</x:v>
      </x:c>
      <x:c r="AC20" s="69" t="str">
        <x:f>IF(ABS(H20-100)&lt;0.0001,"Yes","No")</x:f>
        <x:v>Yes</x:v>
      </x:c>
      <x:c r="AD20" s="69" t="str">
        <x:f>IF(OR(I20="Yes",I20="No",I20="Not applicable"),"Yes","No")</x:f>
        <x:v>Yes</x:v>
      </x:c>
      <x:c r="AE20" s="69" t="str">
        <x:f>IF(OR(J20="Yes",J20="No"),"Yes","No")</x:f>
        <x:v>Yes</x:v>
      </x:c>
      <x:c r="AF20" s="69" t="str">
        <x:f>IF(OR(K20="Yes",K20="No",K20="Not applicable"),"Yes","No")</x:f>
        <x:v>Yes</x:v>
      </x:c>
      <x:c r="AG20" s="69" t="str">
        <x:f>IF(OR(L20="Yes",L20="No"),"Yes","No")</x:f>
        <x:v>Yes</x:v>
      </x:c>
      <x:c r="AH20" s="69" t="str">
        <x:f>IF(OR(M20="Yes",M20="No",M20="Not tested"),"Yes","No")</x:f>
        <x:v>Yes</x:v>
      </x:c>
      <x:c r="AI20" s="69" t="str">
        <x:f>IF(OR(N20="Yes",N20="No"),"Yes","No")</x:f>
        <x:v>Yes</x:v>
      </x:c>
      <x:c r="AJ20" s="69" t="str">
        <x:f>IF(O20="","No",IF(OR(LOWER(TRIM(O20))="n/a",LOWER(TRIM(O20))="na",LOWER(TRIM(O20))="none",LOWER(TRIM(O20))="unknown",LOWER(TRIM(O20))="tbd",LOWER(TRIM(O20))="todo",LOWER(TRIM(O20))="placeholder",LOWER(TRIM(O20))="test",LOWER(TRIM(O20))="xxx",LOWER(TRIM(O20))="xx",LOWER(TRIM(O20))="x",LOWER(TRIM(O20))="-",LOWER(TRIM(O20))="--",LOWER(TRIM(O20))="---",LOWER(TRIM(O20))=".",LOWER(TRIM(O20))="..",LOWER(TRIM(O20))="...",LOWER(TRIM(O20))="?"),"No","Yes"))</x:f>
        <x:v>Yes</x:v>
      </x:c>
      <x:c r="AK20" s="69" t="str">
        <x:f>IF(P20="","No",IF(OR(LOWER(TRIM(P20))="n/a",LOWER(TRIM(P20))="na",LOWER(TRIM(P20))="none",LOWER(TRIM(P20))="unknown",LOWER(TRIM(P20))="tbd",LOWER(TRIM(P20))="todo",LOWER(TRIM(P20))="placeholder",LOWER(TRIM(P20))="test",LOWER(TRIM(P20))="xxx",LOWER(TRIM(P20))="xx",LOWER(TRIM(P20))="x",LOWER(TRIM(P20))="-",LOWER(TRIM(P20))="--",LOWER(TRIM(P20))="---",LOWER(TRIM(P20))=".",LOWER(TRIM(P20))="..",LOWER(TRIM(P20))="...",LOWER(TRIM(P20))="?"),"No","Yes"))</x:f>
        <x:v>Yes</x:v>
      </x:c>
      <x:c r="AL20" s="69" t="str">
        <x:f>IF(OR(Q20="Approved by the recorded reviewer",Q20="Not approved"),"Yes","No")</x:f>
        <x:v>Yes</x:v>
      </x:c>
      <x:c r="AM20" s="33" t="str">
        <x:v>Use the score as one decision aid with the recorded model version, limitations and reopen condition.</x:v>
      </x:c>
      <x:c r="AN20" s="33" t="str">
        <x:v>Do not present the total as evidence, certainty, probability or an automatic instruction.</x:v>
      </x:c>
      <x:c r="AO20" s="33" t="str">
        <x:v>Proceed with the bounded interpretation and preserve the component record.</x:v>
      </x:c>
      <x:c r="AP20" s="33" t="str">
        <x:f>IF(U20="","",IF(U20="DECOMPOSABLE_BOUNDED","Use the score as one decision aid with the recorded model version, limitations and reopen condition.",IF(U20="MODEL_PURPOSE_UNSUPPORTED","Describe the model as a score or index unless predictive calibration is separately established.",IF(U20="INPUTS_NOT_VISIBLE","Use the current total only as a prompt for model reconstruction.",IF(U20="EVIDENCE_STATES_NOT_DISCLOSED","Use the current total only as a prompt for model reconstruction.",IF(U20="MISSING_DATA_TREATMENT_UNSAFE","State that the score is incomplete and identify the affected inputs.",IF(U20="CRITICAL_GATE_FAILED_OR_MISSING","Report the total only beside the failed or missing gate.",IF(U20="GATE_CONTRACT_NOT_DEFINED","Report the total only beside the failed or missing gate.",IF(U20="COMPENSATION_RULE_UNSAFE","Report the total only beside the failed or missing gate.",IF(U20="WEIGHT_RATIONALE_MISSING","Describe the baseline result as provisional and disclose the decisive assumptions.",IF(U20="WEIGHT_TOTAL_INVALID","Describe the baseline result as provisional and disclose the decisive assumptions.",IF(U20="SENSITIVITY_NOT_TESTED","Describe the baseline result as provisional and disclose the decisive assumptions.",IF(U20="RANKING_UNSTABLE","Describe the baseline result as provisional and disclose the decisive assumptions.",IF(U20="CONTRADICTION_REVIEW_REQUIRED","Preserve the score as provisional beside the contradiction.",IF(U20="REQUIRED_TEXT_MISSING","Complete the missing record.",IF(U20="INVALID_CONTROLLED_INPUT","Use only the controlled vocabulary.",IF(U20="INVALID_CRITERION_INPUT","Use the register only to identify and correct the invalid criteria.","")))))))))))))))))</x:f>
        <x:v>Use the score as one decision aid with the recorded model version, limitations and reopen condition.</x:v>
      </x:c>
      <x:c r="AQ20" s="33" t="str">
        <x:f>IF(U20="","",IF(U20="DECOMPOSABLE_BOUNDED","Do not present the total as evidence, certainty, probability or an automatic instruction.",IF(U20="MODEL_PURPOSE_UNSUPPORTED","Do not present the total as the probability of winning, failure or market response.",IF(U20="INPUTS_NOT_VISIBLE","Do not rank, allocate, approve or claim probability from the current score.",IF(U20="EVIDENCE_STATES_NOT_DISCLOSED","Do not rank, allocate, approve or claim probability from the current score.",IF(U20="MISSING_DATA_TREATMENT_UNSAFE","Do not replace missing knowledge with a neutral-looking number.",IF(U20="CRITICAL_GATE_FAILED_OR_MISSING","Do not let the weighted average override the critical condition.",IF(U20="GATE_CONTRACT_NOT_DEFINED","Do not let the weighted average override the critical condition.",IF(U20="COMPENSATION_RULE_UNSAFE","Do not let the weighted average override the critical condition.",IF(U20="WEIGHT_RATIONALE_MISSING","Do not treat the ranking as robust or use extra decimals to imply stability.",IF(U20="WEIGHT_TOTAL_INVALID","Do not treat the ranking as robust or use extra decimals to imply stability.",IF(U20="SENSITIVITY_NOT_TESTED","Do not treat the ranking as robust or use extra decimals to imply stability.",IF(U20="RANKING_UNSTABLE","Do not treat the ranking as robust or use extra decimals to imply stability.",IF(U20="CONTRADICTION_REVIEW_REQUIRED","Do not hide disagreement inside an average.",IF(U20="REQUIRED_TEXT_MISSING","Do not use a score without a meaningful decision, owner and reviewer.",IF(U20="INVALID_CONTROLLED_INPUT","Do not interpret outputs generated from unsupported categories.",IF(U20="INVALID_CRITERION_INPUT","Do not calculate, compare or interpret a model that contains invalid criterion inputs.","")))))))))))))))))</x:f>
        <x:v>Do not present the total as evidence, certainty, probability or an automatic instruction.</x:v>
      </x:c>
      <x:c r="AR20" s="33" t="str">
        <x:f>IF(U20="","",IF(U20="DECOMPOSABLE_BOUNDED","Proceed with the bounded interpretation and preserve the component record.",IF(U20="MODEL_PURPOSE_UNSUPPORTED","Use a validated predictive model or change the score purpose.",IF(U20="INPUTS_NOT_VISIBLE","Decompose and reconstruct the model before use.",IF(U20="EVIDENCE_STATES_NOT_DISCLOSED","Apply “Observed, Inferred and Unresolved Evidence” to every active input.",IF(U20="MISSING_DATA_TREATMENT_UNSAFE","Correct the treatment, obtain evidence or report a bounded range.",IF(U20="CRITICAL_GATE_FAILED_OR_MISSING","Define or resolve the veto, floor or cap before interpreting the total.",IF(U20="GATE_CONTRACT_NOT_DEFINED","Define or resolve the veto, floor or cap before interpreting the total.",IF(U20="COMPENSATION_RULE_UNSAFE","Define or resolve the veto, floor or cap before interpreting the total.",IF(U20="WEIGHT_RATIONALE_MISSING","Run and record the required sensitivity scenarios before acting.",IF(U20="WEIGHT_TOTAL_INVALID","Correct the active denominator and rerun the model.",IF(U20="SENSITIVITY_NOT_TESTED","Run and record the required sensitivity scenarios before acting.",IF(U20="RANKING_UNSTABLE","Treat the result as unstable and resolve the decisive assumptions.",IF(U20="CONTRADICTION_REVIEW_REQUIRED","Apply “How to Handle Contradictory Competitor Evidence” before final interpretation.",IF(U20="REQUIRED_TEXT_MISSING","Replace placeholders with the exact record.",IF(U20="INVALID_CONTROLLED_INPUT","Correct the invalid controlled input.",IF(U20="INVALID_CRITERION_INPUT","Correct the invalid criterion values; then recalculate the model and its active denominator.","")))))))))))))))))</x:f>
        <x:v>Proceed with the bounded interpretation and preserve the component record.</x:v>
      </x:c>
    </x:row>
    <x:row r="21">
      <x:c r="A21" s="55" t="str">
        <x:v>F18</x:v>
      </x:c>
      <x:c r="B21" s="55" t="str">
        <x:v>Review</x:v>
      </x:c>
      <x:c r="C21" s="55" t="str">
        <x:v>Unsupported</x:v>
      </x:c>
      <x:c r="D21" s="55" t="str">
        <x:v>Yes</x:v>
      </x:c>
      <x:c r="E21" s="55" t="str">
        <x:v>Yes</x:v>
      </x:c>
      <x:c r="F21" s="55" t="str">
        <x:v>Yes</x:v>
      </x:c>
      <x:c r="G21" s="55" t="str">
        <x:v>Yes</x:v>
      </x:c>
      <x:c r="H21" s="76" t="n">
        <x:v>100</x:v>
      </x:c>
      <x:c r="I21" s="55" t="str">
        <x:v>Yes</x:v>
      </x:c>
      <x:c r="J21" s="55" t="str">
        <x:v>No</x:v>
      </x:c>
      <x:c r="K21" s="55" t="str">
        <x:v>No</x:v>
      </x:c>
      <x:c r="L21" s="55" t="str">
        <x:v>Yes</x:v>
      </x:c>
      <x:c r="M21" s="55" t="str">
        <x:v>No</x:v>
      </x:c>
      <x:c r="N21" s="55" t="str">
        <x:v>No</x:v>
      </x:c>
      <x:c r="O21" s="55" t="str">
        <x:v>Recorded owner</x:v>
      </x:c>
      <x:c r="P21" s="55" t="str">
        <x:v>Recorded reviewer</x:v>
      </x:c>
      <x:c r="Q21" s="55" t="str">
        <x:v>Approved by the recorded reviewer</x:v>
      </x:c>
      <x:c r="R21" s="55" t="str">
        <x:v>Score not decision-ready</x:v>
      </x:c>
      <x:c r="S21" s="55" t="str">
        <x:v>INVALID_CONTROLLED_INPUT</x:v>
      </x:c>
      <x:c r="T21" s="62" t="str">
        <x:f>IF(OR(X21="No",Y21="No",Z21="No",AA21="No",AB21="No",AD21="No",AE21="No",AF21="No",AG21="No",AH21="No",AI21="No",AL21="No"),"Score not decision-ready",IF(OR(W21="No",AJ21="No",AK21="No"),"Score not decision-ready",IF(C21="Estimate probability","Score not decision-ready",IF(N21="Yes","Score not decision-ready",IF(F21="No","Missing-data treatment unsafe",IF(OR(J21="Yes",I21="No",K21="Yes"),"Critical gate missing",IF(OR(D21="No",E21="No"),"Score not decision-ready",IF(OR(G21="No",AC21="No",L21="No",M21="Not tested",M21="Yes"),"Sensitivity review required","Decomposable and bounded"))))))))</x:f>
        <x:v>Score not decision-ready</x:v>
      </x:c>
      <x:c r="U21" s="62" t="str">
        <x:f>IF(OR(X21="No",Y21="No",Z21="No",AA21="No",AB21="No",AD21="No",AE21="No",AF21="No",AG21="No",AH21="No",AI21="No",AL21="No"),"INVALID_CONTROLLED_INPUT",IF(OR(W21="No",AJ21="No",AK21="No"),"REQUIRED_TEXT_MISSING",IF(C21="Estimate probability","MODEL_PURPOSE_UNSUPPORTED",IF(N21="Yes","CONTRADICTION_REVIEW_REQUIRED",IF(F21="No","MISSING_DATA_TREATMENT_UNSAFE",IF(J21="Yes","CRITICAL_GATE_FAILED_OR_MISSING",IF(I21="No","GATE_CONTRACT_NOT_DEFINED",IF(K21="Yes","COMPENSATION_RULE_UNSAFE",IF(D21="No","INPUTS_NOT_VISIBLE",IF(E21="No","EVIDENCE_STATES_NOT_DISCLOSED",IF(G21="No","WEIGHT_RATIONALE_MISSING",IF(AC21="No","WEIGHT_TOTAL_INVALID",IF(OR(L21="No",M21="Not tested"),"SENSITIVITY_NOT_TESTED",IF(M21="Yes","RANKING_UNSTABLE","DECOMPOSABLE_BOUNDED"))))))))))))))</x:f>
        <x:v>INVALID_CONTROLLED_INPUT</x:v>
      </x:c>
      <x:c r="V21" s="62" t="str">
        <x:f>IF(AND(T21=R21,U21=S21,AP21=AM21,AQ21=AN21,AR21=AO21),"PASS","FAIL")</x:f>
        <x:v>PASS</x:v>
      </x:c>
      <x:c r="W21" s="69" t="str">
        <x:f>IF(B21="","No",IF(OR(LOWER(TRIM(B21))="n/a",LOWER(TRIM(B21))="na",LOWER(TRIM(B21))="none",LOWER(TRIM(B21))="unknown",LOWER(TRIM(B21))="tbd",LOWER(TRIM(B21))="todo",LOWER(TRIM(B21))="placeholder",LOWER(TRIM(B21))="test",LOWER(TRIM(B21))="xxx",LOWER(TRIM(B21))="xx",LOWER(TRIM(B21))="x",LOWER(TRIM(B21))="-",LOWER(TRIM(B21))="--",LOWER(TRIM(B21))="---",LOWER(TRIM(B21))=".",LOWER(TRIM(B21))="..",LOWER(TRIM(B21))="...",LOWER(TRIM(B21))="?"),"No","Yes"))</x:f>
        <x:v>Yes</x:v>
      </x:c>
      <x:c r="X21" s="69" t="str">
        <x:f>IF(OR(C21="Describe",C21="Rank",C21="Screen",C21="Prioritise",C21="Trigger review",C21="Allocate resources",C21="Enforce a gate",C21="Estimate probability"),"Yes","No")</x:f>
        <x:v>No</x:v>
      </x:c>
      <x:c r="Y21" s="69" t="str">
        <x:f>IF(OR(D21="Yes",D21="No"),"Yes","No")</x:f>
        <x:v>Yes</x:v>
      </x:c>
      <x:c r="Z21" s="69" t="str">
        <x:f>IF(OR(E21="Yes",E21="No"),"Yes","No")</x:f>
        <x:v>Yes</x:v>
      </x:c>
      <x:c r="AA21" s="69" t="str">
        <x:f>IF(OR(F21="Yes",F21="No"),"Yes","No")</x:f>
        <x:v>Yes</x:v>
      </x:c>
      <x:c r="AB21" s="69" t="str">
        <x:f>IF(OR(G21="Yes",G21="No"),"Yes","No")</x:f>
        <x:v>Yes</x:v>
      </x:c>
      <x:c r="AC21" s="69" t="str">
        <x:f>IF(ABS(H21-100)&lt;0.0001,"Yes","No")</x:f>
        <x:v>Yes</x:v>
      </x:c>
      <x:c r="AD21" s="69" t="str">
        <x:f>IF(OR(I21="Yes",I21="No",I21="Not applicable"),"Yes","No")</x:f>
        <x:v>Yes</x:v>
      </x:c>
      <x:c r="AE21" s="69" t="str">
        <x:f>IF(OR(J21="Yes",J21="No"),"Yes","No")</x:f>
        <x:v>Yes</x:v>
      </x:c>
      <x:c r="AF21" s="69" t="str">
        <x:f>IF(OR(K21="Yes",K21="No",K21="Not applicable"),"Yes","No")</x:f>
        <x:v>Yes</x:v>
      </x:c>
      <x:c r="AG21" s="69" t="str">
        <x:f>IF(OR(L21="Yes",L21="No"),"Yes","No")</x:f>
        <x:v>Yes</x:v>
      </x:c>
      <x:c r="AH21" s="69" t="str">
        <x:f>IF(OR(M21="Yes",M21="No",M21="Not tested"),"Yes","No")</x:f>
        <x:v>Yes</x:v>
      </x:c>
      <x:c r="AI21" s="69" t="str">
        <x:f>IF(OR(N21="Yes",N21="No"),"Yes","No")</x:f>
        <x:v>Yes</x:v>
      </x:c>
      <x:c r="AJ21" s="69" t="str">
        <x:f>IF(O21="","No",IF(OR(LOWER(TRIM(O21))="n/a",LOWER(TRIM(O21))="na",LOWER(TRIM(O21))="none",LOWER(TRIM(O21))="unknown",LOWER(TRIM(O21))="tbd",LOWER(TRIM(O21))="todo",LOWER(TRIM(O21))="placeholder",LOWER(TRIM(O21))="test",LOWER(TRIM(O21))="xxx",LOWER(TRIM(O21))="xx",LOWER(TRIM(O21))="x",LOWER(TRIM(O21))="-",LOWER(TRIM(O21))="--",LOWER(TRIM(O21))="---",LOWER(TRIM(O21))=".",LOWER(TRIM(O21))="..",LOWER(TRIM(O21))="...",LOWER(TRIM(O21))="?"),"No","Yes"))</x:f>
        <x:v>Yes</x:v>
      </x:c>
      <x:c r="AK21" s="69" t="str">
        <x:f>IF(P21="","No",IF(OR(LOWER(TRIM(P21))="n/a",LOWER(TRIM(P21))="na",LOWER(TRIM(P21))="none",LOWER(TRIM(P21))="unknown",LOWER(TRIM(P21))="tbd",LOWER(TRIM(P21))="todo",LOWER(TRIM(P21))="placeholder",LOWER(TRIM(P21))="test",LOWER(TRIM(P21))="xxx",LOWER(TRIM(P21))="xx",LOWER(TRIM(P21))="x",LOWER(TRIM(P21))="-",LOWER(TRIM(P21))="--",LOWER(TRIM(P21))="---",LOWER(TRIM(P21))=".",LOWER(TRIM(P21))="..",LOWER(TRIM(P21))="...",LOWER(TRIM(P21))="?"),"No","Yes"))</x:f>
        <x:v>Yes</x:v>
      </x:c>
      <x:c r="AL21" s="69" t="str">
        <x:f>IF(OR(Q21="Approved by the recorded reviewer",Q21="Not approved"),"Yes","No")</x:f>
        <x:v>Yes</x:v>
      </x:c>
      <x:c r="AM21" s="33" t="str">
        <x:v>Use only the controlled vocabulary.</x:v>
      </x:c>
      <x:c r="AN21" s="33" t="str">
        <x:v>Do not interpret outputs generated from unsupported categories.</x:v>
      </x:c>
      <x:c r="AO21" s="33" t="str">
        <x:v>Correct the invalid controlled input.</x:v>
      </x:c>
      <x:c r="AP21" s="33" t="str">
        <x:f>IF(U21="","",IF(U21="DECOMPOSABLE_BOUNDED","Use the score as one decision aid with the recorded model version, limitations and reopen condition.",IF(U21="MODEL_PURPOSE_UNSUPPORTED","Describe the model as a score or index unless predictive calibration is separately established.",IF(U21="INPUTS_NOT_VISIBLE","Use the current total only as a prompt for model reconstruction.",IF(U21="EVIDENCE_STATES_NOT_DISCLOSED","Use the current total only as a prompt for model reconstruction.",IF(U21="MISSING_DATA_TREATMENT_UNSAFE","State that the score is incomplete and identify the affected inputs.",IF(U21="CRITICAL_GATE_FAILED_OR_MISSING","Report the total only beside the failed or missing gate.",IF(U21="GATE_CONTRACT_NOT_DEFINED","Report the total only beside the failed or missing gate.",IF(U21="COMPENSATION_RULE_UNSAFE","Report the total only beside the failed or missing gate.",IF(U21="WEIGHT_RATIONALE_MISSING","Describe the baseline result as provisional and disclose the decisive assumptions.",IF(U21="WEIGHT_TOTAL_INVALID","Describe the baseline result as provisional and disclose the decisive assumptions.",IF(U21="SENSITIVITY_NOT_TESTED","Describe the baseline result as provisional and disclose the decisive assumptions.",IF(U21="RANKING_UNSTABLE","Describe the baseline result as provisional and disclose the decisive assumptions.",IF(U21="CONTRADICTION_REVIEW_REQUIRED","Preserve the score as provisional beside the contradiction.",IF(U21="REQUIRED_TEXT_MISSING","Complete the missing record.",IF(U21="INVALID_CONTROLLED_INPUT","Use only the controlled vocabulary.",IF(U21="INVALID_CRITERION_INPUT","Use the register only to identify and correct the invalid criteria.","")))))))))))))))))</x:f>
        <x:v>Use only the controlled vocabulary.</x:v>
      </x:c>
      <x:c r="AQ21" s="33" t="str">
        <x:f>IF(U21="","",IF(U21="DECOMPOSABLE_BOUNDED","Do not present the total as evidence, certainty, probability or an automatic instruction.",IF(U21="MODEL_PURPOSE_UNSUPPORTED","Do not present the total as the probability of winning, failure or market response.",IF(U21="INPUTS_NOT_VISIBLE","Do not rank, allocate, approve or claim probability from the current score.",IF(U21="EVIDENCE_STATES_NOT_DISCLOSED","Do not rank, allocate, approve or claim probability from the current score.",IF(U21="MISSING_DATA_TREATMENT_UNSAFE","Do not replace missing knowledge with a neutral-looking number.",IF(U21="CRITICAL_GATE_FAILED_OR_MISSING","Do not let the weighted average override the critical condition.",IF(U21="GATE_CONTRACT_NOT_DEFINED","Do not let the weighted average override the critical condition.",IF(U21="COMPENSATION_RULE_UNSAFE","Do not let the weighted average override the critical condition.",IF(U21="WEIGHT_RATIONALE_MISSING","Do not treat the ranking as robust or use extra decimals to imply stability.",IF(U21="WEIGHT_TOTAL_INVALID","Do not treat the ranking as robust or use extra decimals to imply stability.",IF(U21="SENSITIVITY_NOT_TESTED","Do not treat the ranking as robust or use extra decimals to imply stability.",IF(U21="RANKING_UNSTABLE","Do not treat the ranking as robust or use extra decimals to imply stability.",IF(U21="CONTRADICTION_REVIEW_REQUIRED","Do not hide disagreement inside an average.",IF(U21="REQUIRED_TEXT_MISSING","Do not use a score without a meaningful decision, owner and reviewer.",IF(U21="INVALID_CONTROLLED_INPUT","Do not interpret outputs generated from unsupported categories.",IF(U21="INVALID_CRITERION_INPUT","Do not calculate, compare or interpret a model that contains invalid criterion inputs.","")))))))))))))))))</x:f>
        <x:v>Do not interpret outputs generated from unsupported categories.</x:v>
      </x:c>
      <x:c r="AR21" s="33" t="str">
        <x:f>IF(U21="","",IF(U21="DECOMPOSABLE_BOUNDED","Proceed with the bounded interpretation and preserve the component record.",IF(U21="MODEL_PURPOSE_UNSUPPORTED","Use a validated predictive model or change the score purpose.",IF(U21="INPUTS_NOT_VISIBLE","Decompose and reconstruct the model before use.",IF(U21="EVIDENCE_STATES_NOT_DISCLOSED","Apply “Observed, Inferred and Unresolved Evidence” to every active input.",IF(U21="MISSING_DATA_TREATMENT_UNSAFE","Correct the treatment, obtain evidence or report a bounded range.",IF(U21="CRITICAL_GATE_FAILED_OR_MISSING","Define or resolve the veto, floor or cap before interpreting the total.",IF(U21="GATE_CONTRACT_NOT_DEFINED","Define or resolve the veto, floor or cap before interpreting the total.",IF(U21="COMPENSATION_RULE_UNSAFE","Define or resolve the veto, floor or cap before interpreting the total.",IF(U21="WEIGHT_RATIONALE_MISSING","Run and record the required sensitivity scenarios before acting.",IF(U21="WEIGHT_TOTAL_INVALID","Correct the active denominator and rerun the model.",IF(U21="SENSITIVITY_NOT_TESTED","Run and record the required sensitivity scenarios before acting.",IF(U21="RANKING_UNSTABLE","Treat the result as unstable and resolve the decisive assumptions.",IF(U21="CONTRADICTION_REVIEW_REQUIRED","Apply “How to Handle Contradictory Competitor Evidence” before final interpretation.",IF(U21="REQUIRED_TEXT_MISSING","Replace placeholders with the exact record.",IF(U21="INVALID_CONTROLLED_INPUT","Correct the invalid controlled input.",IF(U21="INVALID_CRITERION_INPUT","Correct the invalid criterion values; then recalculate the model and its active denominator.","")))))))))))))))))</x:f>
        <x:v>Correct the invalid controlled input.</x:v>
      </x:c>
    </x:row>
    <x:row r="22">
      <x:c r="A22" s="55" t="str">
        <x:v>F19</x:v>
      </x:c>
      <x:c r="B22" s="55" t="str">
        <x:v>Review</x:v>
      </x:c>
      <x:c r="C22" s="55" t="str">
        <x:v>Rank</x:v>
      </x:c>
      <x:c r="D22" s="55" t="str">
        <x:v>Maybe</x:v>
      </x:c>
      <x:c r="E22" s="55" t="str">
        <x:v>Yes</x:v>
      </x:c>
      <x:c r="F22" s="55" t="str">
        <x:v>Yes</x:v>
      </x:c>
      <x:c r="G22" s="55" t="str">
        <x:v>Yes</x:v>
      </x:c>
      <x:c r="H22" s="76" t="n">
        <x:v>100</x:v>
      </x:c>
      <x:c r="I22" s="55" t="str">
        <x:v>Yes</x:v>
      </x:c>
      <x:c r="J22" s="55" t="str">
        <x:v>No</x:v>
      </x:c>
      <x:c r="K22" s="55" t="str">
        <x:v>No</x:v>
      </x:c>
      <x:c r="L22" s="55" t="str">
        <x:v>Yes</x:v>
      </x:c>
      <x:c r="M22" s="55" t="str">
        <x:v>No</x:v>
      </x:c>
      <x:c r="N22" s="55" t="str">
        <x:v>No</x:v>
      </x:c>
      <x:c r="O22" s="55" t="str">
        <x:v>Recorded owner</x:v>
      </x:c>
      <x:c r="P22" s="55" t="str">
        <x:v>Recorded reviewer</x:v>
      </x:c>
      <x:c r="Q22" s="55" t="str">
        <x:v>Approved by the recorded reviewer</x:v>
      </x:c>
      <x:c r="R22" s="55" t="str">
        <x:v>Score not decision-ready</x:v>
      </x:c>
      <x:c r="S22" s="55" t="str">
        <x:v>INVALID_CONTROLLED_INPUT</x:v>
      </x:c>
      <x:c r="T22" s="62" t="str">
        <x:f>IF(OR(X22="No",Y22="No",Z22="No",AA22="No",AB22="No",AD22="No",AE22="No",AF22="No",AG22="No",AH22="No",AI22="No",AL22="No"),"Score not decision-ready",IF(OR(W22="No",AJ22="No",AK22="No"),"Score not decision-ready",IF(C22="Estimate probability","Score not decision-ready",IF(N22="Yes","Score not decision-ready",IF(F22="No","Missing-data treatment unsafe",IF(OR(J22="Yes",I22="No",K22="Yes"),"Critical gate missing",IF(OR(D22="No",E22="No"),"Score not decision-ready",IF(OR(G22="No",AC22="No",L22="No",M22="Not tested",M22="Yes"),"Sensitivity review required","Decomposable and bounded"))))))))</x:f>
        <x:v>Score not decision-ready</x:v>
      </x:c>
      <x:c r="U22" s="62" t="str">
        <x:f>IF(OR(X22="No",Y22="No",Z22="No",AA22="No",AB22="No",AD22="No",AE22="No",AF22="No",AG22="No",AH22="No",AI22="No",AL22="No"),"INVALID_CONTROLLED_INPUT",IF(OR(W22="No",AJ22="No",AK22="No"),"REQUIRED_TEXT_MISSING",IF(C22="Estimate probability","MODEL_PURPOSE_UNSUPPORTED",IF(N22="Yes","CONTRADICTION_REVIEW_REQUIRED",IF(F22="No","MISSING_DATA_TREATMENT_UNSAFE",IF(J22="Yes","CRITICAL_GATE_FAILED_OR_MISSING",IF(I22="No","GATE_CONTRACT_NOT_DEFINED",IF(K22="Yes","COMPENSATION_RULE_UNSAFE",IF(D22="No","INPUTS_NOT_VISIBLE",IF(E22="No","EVIDENCE_STATES_NOT_DISCLOSED",IF(G22="No","WEIGHT_RATIONALE_MISSING",IF(AC22="No","WEIGHT_TOTAL_INVALID",IF(OR(L22="No",M22="Not tested"),"SENSITIVITY_NOT_TESTED",IF(M22="Yes","RANKING_UNSTABLE","DECOMPOSABLE_BOUNDED"))))))))))))))</x:f>
        <x:v>INVALID_CONTROLLED_INPUT</x:v>
      </x:c>
      <x:c r="V22" s="62" t="str">
        <x:f>IF(AND(T22=R22,U22=S22,AP22=AM22,AQ22=AN22,AR22=AO22),"PASS","FAIL")</x:f>
        <x:v>PASS</x:v>
      </x:c>
      <x:c r="W22" s="69" t="str">
        <x:f>IF(B22="","No",IF(OR(LOWER(TRIM(B22))="n/a",LOWER(TRIM(B22))="na",LOWER(TRIM(B22))="none",LOWER(TRIM(B22))="unknown",LOWER(TRIM(B22))="tbd",LOWER(TRIM(B22))="todo",LOWER(TRIM(B22))="placeholder",LOWER(TRIM(B22))="test",LOWER(TRIM(B22))="xxx",LOWER(TRIM(B22))="xx",LOWER(TRIM(B22))="x",LOWER(TRIM(B22))="-",LOWER(TRIM(B22))="--",LOWER(TRIM(B22))="---",LOWER(TRIM(B22))=".",LOWER(TRIM(B22))="..",LOWER(TRIM(B22))="...",LOWER(TRIM(B22))="?"),"No","Yes"))</x:f>
        <x:v>Yes</x:v>
      </x:c>
      <x:c r="X22" s="69" t="str">
        <x:f>IF(OR(C22="Describe",C22="Rank",C22="Screen",C22="Prioritise",C22="Trigger review",C22="Allocate resources",C22="Enforce a gate",C22="Estimate probability"),"Yes","No")</x:f>
        <x:v>Yes</x:v>
      </x:c>
      <x:c r="Y22" s="69" t="str">
        <x:f>IF(OR(D22="Yes",D22="No"),"Yes","No")</x:f>
        <x:v>No</x:v>
      </x:c>
      <x:c r="Z22" s="69" t="str">
        <x:f>IF(OR(E22="Yes",E22="No"),"Yes","No")</x:f>
        <x:v>Yes</x:v>
      </x:c>
      <x:c r="AA22" s="69" t="str">
        <x:f>IF(OR(F22="Yes",F22="No"),"Yes","No")</x:f>
        <x:v>Yes</x:v>
      </x:c>
      <x:c r="AB22" s="69" t="str">
        <x:f>IF(OR(G22="Yes",G22="No"),"Yes","No")</x:f>
        <x:v>Yes</x:v>
      </x:c>
      <x:c r="AC22" s="69" t="str">
        <x:f>IF(ABS(H22-100)&lt;0.0001,"Yes","No")</x:f>
        <x:v>Yes</x:v>
      </x:c>
      <x:c r="AD22" s="69" t="str">
        <x:f>IF(OR(I22="Yes",I22="No",I22="Not applicable"),"Yes","No")</x:f>
        <x:v>Yes</x:v>
      </x:c>
      <x:c r="AE22" s="69" t="str">
        <x:f>IF(OR(J22="Yes",J22="No"),"Yes","No")</x:f>
        <x:v>Yes</x:v>
      </x:c>
      <x:c r="AF22" s="69" t="str">
        <x:f>IF(OR(K22="Yes",K22="No",K22="Not applicable"),"Yes","No")</x:f>
        <x:v>Yes</x:v>
      </x:c>
      <x:c r="AG22" s="69" t="str">
        <x:f>IF(OR(L22="Yes",L22="No"),"Yes","No")</x:f>
        <x:v>Yes</x:v>
      </x:c>
      <x:c r="AH22" s="69" t="str">
        <x:f>IF(OR(M22="Yes",M22="No",M22="Not tested"),"Yes","No")</x:f>
        <x:v>Yes</x:v>
      </x:c>
      <x:c r="AI22" s="69" t="str">
        <x:f>IF(OR(N22="Yes",N22="No"),"Yes","No")</x:f>
        <x:v>Yes</x:v>
      </x:c>
      <x:c r="AJ22" s="69" t="str">
        <x:f>IF(O22="","No",IF(OR(LOWER(TRIM(O22))="n/a",LOWER(TRIM(O22))="na",LOWER(TRIM(O22))="none",LOWER(TRIM(O22))="unknown",LOWER(TRIM(O22))="tbd",LOWER(TRIM(O22))="todo",LOWER(TRIM(O22))="placeholder",LOWER(TRIM(O22))="test",LOWER(TRIM(O22))="xxx",LOWER(TRIM(O22))="xx",LOWER(TRIM(O22))="x",LOWER(TRIM(O22))="-",LOWER(TRIM(O22))="--",LOWER(TRIM(O22))="---",LOWER(TRIM(O22))=".",LOWER(TRIM(O22))="..",LOWER(TRIM(O22))="...",LOWER(TRIM(O22))="?"),"No","Yes"))</x:f>
        <x:v>Yes</x:v>
      </x:c>
      <x:c r="AK22" s="69" t="str">
        <x:f>IF(P22="","No",IF(OR(LOWER(TRIM(P22))="n/a",LOWER(TRIM(P22))="na",LOWER(TRIM(P22))="none",LOWER(TRIM(P22))="unknown",LOWER(TRIM(P22))="tbd",LOWER(TRIM(P22))="todo",LOWER(TRIM(P22))="placeholder",LOWER(TRIM(P22))="test",LOWER(TRIM(P22))="xxx",LOWER(TRIM(P22))="xx",LOWER(TRIM(P22))="x",LOWER(TRIM(P22))="-",LOWER(TRIM(P22))="--",LOWER(TRIM(P22))="---",LOWER(TRIM(P22))=".",LOWER(TRIM(P22))="..",LOWER(TRIM(P22))="...",LOWER(TRIM(P22))="?"),"No","Yes"))</x:f>
        <x:v>Yes</x:v>
      </x:c>
      <x:c r="AL22" s="69" t="str">
        <x:f>IF(OR(Q22="Approved by the recorded reviewer",Q22="Not approved"),"Yes","No")</x:f>
        <x:v>Yes</x:v>
      </x:c>
      <x:c r="AM22" s="33" t="str">
        <x:v>Use only the controlled vocabulary.</x:v>
      </x:c>
      <x:c r="AN22" s="33" t="str">
        <x:v>Do not interpret outputs generated from unsupported categories.</x:v>
      </x:c>
      <x:c r="AO22" s="33" t="str">
        <x:v>Correct the invalid controlled input.</x:v>
      </x:c>
      <x:c r="AP22" s="33" t="str">
        <x:f>IF(U22="","",IF(U22="DECOMPOSABLE_BOUNDED","Use the score as one decision aid with the recorded model version, limitations and reopen condition.",IF(U22="MODEL_PURPOSE_UNSUPPORTED","Describe the model as a score or index unless predictive calibration is separately established.",IF(U22="INPUTS_NOT_VISIBLE","Use the current total only as a prompt for model reconstruction.",IF(U22="EVIDENCE_STATES_NOT_DISCLOSED","Use the current total only as a prompt for model reconstruction.",IF(U22="MISSING_DATA_TREATMENT_UNSAFE","State that the score is incomplete and identify the affected inputs.",IF(U22="CRITICAL_GATE_FAILED_OR_MISSING","Report the total only beside the failed or missing gate.",IF(U22="GATE_CONTRACT_NOT_DEFINED","Report the total only beside the failed or missing gate.",IF(U22="COMPENSATION_RULE_UNSAFE","Report the total only beside the failed or missing gate.",IF(U22="WEIGHT_RATIONALE_MISSING","Describe the baseline result as provisional and disclose the decisive assumptions.",IF(U22="WEIGHT_TOTAL_INVALID","Describe the baseline result as provisional and disclose the decisive assumptions.",IF(U22="SENSITIVITY_NOT_TESTED","Describe the baseline result as provisional and disclose the decisive assumptions.",IF(U22="RANKING_UNSTABLE","Describe the baseline result as provisional and disclose the decisive assumptions.",IF(U22="CONTRADICTION_REVIEW_REQUIRED","Preserve the score as provisional beside the contradiction.",IF(U22="REQUIRED_TEXT_MISSING","Complete the missing record.",IF(U22="INVALID_CONTROLLED_INPUT","Use only the controlled vocabulary.",IF(U22="INVALID_CRITERION_INPUT","Use the register only to identify and correct the invalid criteria.","")))))))))))))))))</x:f>
        <x:v>Use only the controlled vocabulary.</x:v>
      </x:c>
      <x:c r="AQ22" s="33" t="str">
        <x:f>IF(U22="","",IF(U22="DECOMPOSABLE_BOUNDED","Do not present the total as evidence, certainty, probability or an automatic instruction.",IF(U22="MODEL_PURPOSE_UNSUPPORTED","Do not present the total as the probability of winning, failure or market response.",IF(U22="INPUTS_NOT_VISIBLE","Do not rank, allocate, approve or claim probability from the current score.",IF(U22="EVIDENCE_STATES_NOT_DISCLOSED","Do not rank, allocate, approve or claim probability from the current score.",IF(U22="MISSING_DATA_TREATMENT_UNSAFE","Do not replace missing knowledge with a neutral-looking number.",IF(U22="CRITICAL_GATE_FAILED_OR_MISSING","Do not let the weighted average override the critical condition.",IF(U22="GATE_CONTRACT_NOT_DEFINED","Do not let the weighted average override the critical condition.",IF(U22="COMPENSATION_RULE_UNSAFE","Do not let the weighted average override the critical condition.",IF(U22="WEIGHT_RATIONALE_MISSING","Do not treat the ranking as robust or use extra decimals to imply stability.",IF(U22="WEIGHT_TOTAL_INVALID","Do not treat the ranking as robust or use extra decimals to imply stability.",IF(U22="SENSITIVITY_NOT_TESTED","Do not treat the ranking as robust or use extra decimals to imply stability.",IF(U22="RANKING_UNSTABLE","Do not treat the ranking as robust or use extra decimals to imply stability.",IF(U22="CONTRADICTION_REVIEW_REQUIRED","Do not hide disagreement inside an average.",IF(U22="REQUIRED_TEXT_MISSING","Do not use a score without a meaningful decision, owner and reviewer.",IF(U22="INVALID_CONTROLLED_INPUT","Do not interpret outputs generated from unsupported categories.",IF(U22="INVALID_CRITERION_INPUT","Do not calculate, compare or interpret a model that contains invalid criterion inputs.","")))))))))))))))))</x:f>
        <x:v>Do not interpret outputs generated from unsupported categories.</x:v>
      </x:c>
      <x:c r="AR22" s="33" t="str">
        <x:f>IF(U22="","",IF(U22="DECOMPOSABLE_BOUNDED","Proceed with the bounded interpretation and preserve the component record.",IF(U22="MODEL_PURPOSE_UNSUPPORTED","Use a validated predictive model or change the score purpose.",IF(U22="INPUTS_NOT_VISIBLE","Decompose and reconstruct the model before use.",IF(U22="EVIDENCE_STATES_NOT_DISCLOSED","Apply “Observed, Inferred and Unresolved Evidence” to every active input.",IF(U22="MISSING_DATA_TREATMENT_UNSAFE","Correct the treatment, obtain evidence or report a bounded range.",IF(U22="CRITICAL_GATE_FAILED_OR_MISSING","Define or resolve the veto, floor or cap before interpreting the total.",IF(U22="GATE_CONTRACT_NOT_DEFINED","Define or resolve the veto, floor or cap before interpreting the total.",IF(U22="COMPENSATION_RULE_UNSAFE","Define or resolve the veto, floor or cap before interpreting the total.",IF(U22="WEIGHT_RATIONALE_MISSING","Run and record the required sensitivity scenarios before acting.",IF(U22="WEIGHT_TOTAL_INVALID","Correct the active denominator and rerun the model.",IF(U22="SENSITIVITY_NOT_TESTED","Run and record the required sensitivity scenarios before acting.",IF(U22="RANKING_UNSTABLE","Treat the result as unstable and resolve the decisive assumptions.",IF(U22="CONTRADICTION_REVIEW_REQUIRED","Apply “How to Handle Contradictory Competitor Evidence” before final interpretation.",IF(U22="REQUIRED_TEXT_MISSING","Replace placeholders with the exact record.",IF(U22="INVALID_CONTROLLED_INPUT","Correct the invalid controlled input.",IF(U22="INVALID_CRITERION_INPUT","Correct the invalid criterion values; then recalculate the model and its active denominator.","")))))))))))))))))</x:f>
        <x:v>Correct the invalid controlled input.</x:v>
      </x:c>
    </x:row>
    <x:row r="23">
      <x:c r="A23" s="55" t="str">
        <x:v>F20</x:v>
      </x:c>
      <x:c r="B23" s="55" t="str">
        <x:v>Review</x:v>
      </x:c>
      <x:c r="C23" s="55" t="str">
        <x:v>Rank</x:v>
      </x:c>
      <x:c r="D23" s="55" t="str">
        <x:v>Yes</x:v>
      </x:c>
      <x:c r="E23" s="55" t="str">
        <x:v>Yes</x:v>
      </x:c>
      <x:c r="F23" s="55" t="str">
        <x:v>Yes</x:v>
      </x:c>
      <x:c r="G23" s="55" t="str">
        <x:v>Yes</x:v>
      </x:c>
      <x:c r="H23" s="76" t="n">
        <x:v>100</x:v>
      </x:c>
      <x:c r="I23" s="55" t="str">
        <x:v>Yes</x:v>
      </x:c>
      <x:c r="J23" s="55" t="str">
        <x:v>No</x:v>
      </x:c>
      <x:c r="K23" s="55" t="str">
        <x:v>No</x:v>
      </x:c>
      <x:c r="L23" s="55" t="str">
        <x:v>Yes</x:v>
      </x:c>
      <x:c r="M23" s="55" t="str">
        <x:v>Maybe</x:v>
      </x:c>
      <x:c r="N23" s="55" t="str">
        <x:v>No</x:v>
      </x:c>
      <x:c r="O23" s="55" t="str">
        <x:v>Recorded owner</x:v>
      </x:c>
      <x:c r="P23" s="55" t="str">
        <x:v>Recorded reviewer</x:v>
      </x:c>
      <x:c r="Q23" s="55" t="str">
        <x:v>Approved by the recorded reviewer</x:v>
      </x:c>
      <x:c r="R23" s="55" t="str">
        <x:v>Score not decision-ready</x:v>
      </x:c>
      <x:c r="S23" s="55" t="str">
        <x:v>INVALID_CONTROLLED_INPUT</x:v>
      </x:c>
      <x:c r="T23" s="62" t="str">
        <x:f>IF(OR(X23="No",Y23="No",Z23="No",AA23="No",AB23="No",AD23="No",AE23="No",AF23="No",AG23="No",AH23="No",AI23="No",AL23="No"),"Score not decision-ready",IF(OR(W23="No",AJ23="No",AK23="No"),"Score not decision-ready",IF(C23="Estimate probability","Score not decision-ready",IF(N23="Yes","Score not decision-ready",IF(F23="No","Missing-data treatment unsafe",IF(OR(J23="Yes",I23="No",K23="Yes"),"Critical gate missing",IF(OR(D23="No",E23="No"),"Score not decision-ready",IF(OR(G23="No",AC23="No",L23="No",M23="Not tested",M23="Yes"),"Sensitivity review required","Decomposable and bounded"))))))))</x:f>
        <x:v>Score not decision-ready</x:v>
      </x:c>
      <x:c r="U23" s="62" t="str">
        <x:f>IF(OR(X23="No",Y23="No",Z23="No",AA23="No",AB23="No",AD23="No",AE23="No",AF23="No",AG23="No",AH23="No",AI23="No",AL23="No"),"INVALID_CONTROLLED_INPUT",IF(OR(W23="No",AJ23="No",AK23="No"),"REQUIRED_TEXT_MISSING",IF(C23="Estimate probability","MODEL_PURPOSE_UNSUPPORTED",IF(N23="Yes","CONTRADICTION_REVIEW_REQUIRED",IF(F23="No","MISSING_DATA_TREATMENT_UNSAFE",IF(J23="Yes","CRITICAL_GATE_FAILED_OR_MISSING",IF(I23="No","GATE_CONTRACT_NOT_DEFINED",IF(K23="Yes","COMPENSATION_RULE_UNSAFE",IF(D23="No","INPUTS_NOT_VISIBLE",IF(E23="No","EVIDENCE_STATES_NOT_DISCLOSED",IF(G23="No","WEIGHT_RATIONALE_MISSING",IF(AC23="No","WEIGHT_TOTAL_INVALID",IF(OR(L23="No",M23="Not tested"),"SENSITIVITY_NOT_TESTED",IF(M23="Yes","RANKING_UNSTABLE","DECOMPOSABLE_BOUNDED"))))))))))))))</x:f>
        <x:v>INVALID_CONTROLLED_INPUT</x:v>
      </x:c>
      <x:c r="V23" s="62" t="str">
        <x:f>IF(AND(T23=R23,U23=S23,AP23=AM23,AQ23=AN23,AR23=AO23),"PASS","FAIL")</x:f>
        <x:v>PASS</x:v>
      </x:c>
      <x:c r="W23" s="69" t="str">
        <x:f>IF(B23="","No",IF(OR(LOWER(TRIM(B23))="n/a",LOWER(TRIM(B23))="na",LOWER(TRIM(B23))="none",LOWER(TRIM(B23))="unknown",LOWER(TRIM(B23))="tbd",LOWER(TRIM(B23))="todo",LOWER(TRIM(B23))="placeholder",LOWER(TRIM(B23))="test",LOWER(TRIM(B23))="xxx",LOWER(TRIM(B23))="xx",LOWER(TRIM(B23))="x",LOWER(TRIM(B23))="-",LOWER(TRIM(B23))="--",LOWER(TRIM(B23))="---",LOWER(TRIM(B23))=".",LOWER(TRIM(B23))="..",LOWER(TRIM(B23))="...",LOWER(TRIM(B23))="?"),"No","Yes"))</x:f>
        <x:v>Yes</x:v>
      </x:c>
      <x:c r="X23" s="69" t="str">
        <x:f>IF(OR(C23="Describe",C23="Rank",C23="Screen",C23="Prioritise",C23="Trigger review",C23="Allocate resources",C23="Enforce a gate",C23="Estimate probability"),"Yes","No")</x:f>
        <x:v>Yes</x:v>
      </x:c>
      <x:c r="Y23" s="69" t="str">
        <x:f>IF(OR(D23="Yes",D23="No"),"Yes","No")</x:f>
        <x:v>Yes</x:v>
      </x:c>
      <x:c r="Z23" s="69" t="str">
        <x:f>IF(OR(E23="Yes",E23="No"),"Yes","No")</x:f>
        <x:v>Yes</x:v>
      </x:c>
      <x:c r="AA23" s="69" t="str">
        <x:f>IF(OR(F23="Yes",F23="No"),"Yes","No")</x:f>
        <x:v>Yes</x:v>
      </x:c>
      <x:c r="AB23" s="69" t="str">
        <x:f>IF(OR(G23="Yes",G23="No"),"Yes","No")</x:f>
        <x:v>Yes</x:v>
      </x:c>
      <x:c r="AC23" s="69" t="str">
        <x:f>IF(ABS(H23-100)&lt;0.0001,"Yes","No")</x:f>
        <x:v>Yes</x:v>
      </x:c>
      <x:c r="AD23" s="69" t="str">
        <x:f>IF(OR(I23="Yes",I23="No",I23="Not applicable"),"Yes","No")</x:f>
        <x:v>Yes</x:v>
      </x:c>
      <x:c r="AE23" s="69" t="str">
        <x:f>IF(OR(J23="Yes",J23="No"),"Yes","No")</x:f>
        <x:v>Yes</x:v>
      </x:c>
      <x:c r="AF23" s="69" t="str">
        <x:f>IF(OR(K23="Yes",K23="No",K23="Not applicable"),"Yes","No")</x:f>
        <x:v>Yes</x:v>
      </x:c>
      <x:c r="AG23" s="69" t="str">
        <x:f>IF(OR(L23="Yes",L23="No"),"Yes","No")</x:f>
        <x:v>Yes</x:v>
      </x:c>
      <x:c r="AH23" s="69" t="str">
        <x:f>IF(OR(M23="Yes",M23="No",M23="Not tested"),"Yes","No")</x:f>
        <x:v>No</x:v>
      </x:c>
      <x:c r="AI23" s="69" t="str">
        <x:f>IF(OR(N23="Yes",N23="No"),"Yes","No")</x:f>
        <x:v>Yes</x:v>
      </x:c>
      <x:c r="AJ23" s="69" t="str">
        <x:f>IF(O23="","No",IF(OR(LOWER(TRIM(O23))="n/a",LOWER(TRIM(O23))="na",LOWER(TRIM(O23))="none",LOWER(TRIM(O23))="unknown",LOWER(TRIM(O23))="tbd",LOWER(TRIM(O23))="todo",LOWER(TRIM(O23))="placeholder",LOWER(TRIM(O23))="test",LOWER(TRIM(O23))="xxx",LOWER(TRIM(O23))="xx",LOWER(TRIM(O23))="x",LOWER(TRIM(O23))="-",LOWER(TRIM(O23))="--",LOWER(TRIM(O23))="---",LOWER(TRIM(O23))=".",LOWER(TRIM(O23))="..",LOWER(TRIM(O23))="...",LOWER(TRIM(O23))="?"),"No","Yes"))</x:f>
        <x:v>Yes</x:v>
      </x:c>
      <x:c r="AK23" s="69" t="str">
        <x:f>IF(P23="","No",IF(OR(LOWER(TRIM(P23))="n/a",LOWER(TRIM(P23))="na",LOWER(TRIM(P23))="none",LOWER(TRIM(P23))="unknown",LOWER(TRIM(P23))="tbd",LOWER(TRIM(P23))="todo",LOWER(TRIM(P23))="placeholder",LOWER(TRIM(P23))="test",LOWER(TRIM(P23))="xxx",LOWER(TRIM(P23))="xx",LOWER(TRIM(P23))="x",LOWER(TRIM(P23))="-",LOWER(TRIM(P23))="--",LOWER(TRIM(P23))="---",LOWER(TRIM(P23))=".",LOWER(TRIM(P23))="..",LOWER(TRIM(P23))="...",LOWER(TRIM(P23))="?"),"No","Yes"))</x:f>
        <x:v>Yes</x:v>
      </x:c>
      <x:c r="AL23" s="69" t="str">
        <x:f>IF(OR(Q23="Approved by the recorded reviewer",Q23="Not approved"),"Yes","No")</x:f>
        <x:v>Yes</x:v>
      </x:c>
      <x:c r="AM23" s="33" t="str">
        <x:v>Use only the controlled vocabulary.</x:v>
      </x:c>
      <x:c r="AN23" s="33" t="str">
        <x:v>Do not interpret outputs generated from unsupported categories.</x:v>
      </x:c>
      <x:c r="AO23" s="33" t="str">
        <x:v>Correct the invalid controlled input.</x:v>
      </x:c>
      <x:c r="AP23" s="33" t="str">
        <x:f>IF(U23="","",IF(U23="DECOMPOSABLE_BOUNDED","Use the score as one decision aid with the recorded model version, limitations and reopen condition.",IF(U23="MODEL_PURPOSE_UNSUPPORTED","Describe the model as a score or index unless predictive calibration is separately established.",IF(U23="INPUTS_NOT_VISIBLE","Use the current total only as a prompt for model reconstruction.",IF(U23="EVIDENCE_STATES_NOT_DISCLOSED","Use the current total only as a prompt for model reconstruction.",IF(U23="MISSING_DATA_TREATMENT_UNSAFE","State that the score is incomplete and identify the affected inputs.",IF(U23="CRITICAL_GATE_FAILED_OR_MISSING","Report the total only beside the failed or missing gate.",IF(U23="GATE_CONTRACT_NOT_DEFINED","Report the total only beside the failed or missing gate.",IF(U23="COMPENSATION_RULE_UNSAFE","Report the total only beside the failed or missing gate.",IF(U23="WEIGHT_RATIONALE_MISSING","Describe the baseline result as provisional and disclose the decisive assumptions.",IF(U23="WEIGHT_TOTAL_INVALID","Describe the baseline result as provisional and disclose the decisive assumptions.",IF(U23="SENSITIVITY_NOT_TESTED","Describe the baseline result as provisional and disclose the decisive assumptions.",IF(U23="RANKING_UNSTABLE","Describe the baseline result as provisional and disclose the decisive assumptions.",IF(U23="CONTRADICTION_REVIEW_REQUIRED","Preserve the score as provisional beside the contradiction.",IF(U23="REQUIRED_TEXT_MISSING","Complete the missing record.",IF(U23="INVALID_CONTROLLED_INPUT","Use only the controlled vocabulary.",IF(U23="INVALID_CRITERION_INPUT","Use the register only to identify and correct the invalid criteria.","")))))))))))))))))</x:f>
        <x:v>Use only the controlled vocabulary.</x:v>
      </x:c>
      <x:c r="AQ23" s="33" t="str">
        <x:f>IF(U23="","",IF(U23="DECOMPOSABLE_BOUNDED","Do not present the total as evidence, certainty, probability or an automatic instruction.",IF(U23="MODEL_PURPOSE_UNSUPPORTED","Do not present the total as the probability of winning, failure or market response.",IF(U23="INPUTS_NOT_VISIBLE","Do not rank, allocate, approve or claim probability from the current score.",IF(U23="EVIDENCE_STATES_NOT_DISCLOSED","Do not rank, allocate, approve or claim probability from the current score.",IF(U23="MISSING_DATA_TREATMENT_UNSAFE","Do not replace missing knowledge with a neutral-looking number.",IF(U23="CRITICAL_GATE_FAILED_OR_MISSING","Do not let the weighted average override the critical condition.",IF(U23="GATE_CONTRACT_NOT_DEFINED","Do not let the weighted average override the critical condition.",IF(U23="COMPENSATION_RULE_UNSAFE","Do not let the weighted average override the critical condition.",IF(U23="WEIGHT_RATIONALE_MISSING","Do not treat the ranking as robust or use extra decimals to imply stability.",IF(U23="WEIGHT_TOTAL_INVALID","Do not treat the ranking as robust or use extra decimals to imply stability.",IF(U23="SENSITIVITY_NOT_TESTED","Do not treat the ranking as robust or use extra decimals to imply stability.",IF(U23="RANKING_UNSTABLE","Do not treat the ranking as robust or use extra decimals to imply stability.",IF(U23="CONTRADICTION_REVIEW_REQUIRED","Do not hide disagreement inside an average.",IF(U23="REQUIRED_TEXT_MISSING","Do not use a score without a meaningful decision, owner and reviewer.",IF(U23="INVALID_CONTROLLED_INPUT","Do not interpret outputs generated from unsupported categories.",IF(U23="INVALID_CRITERION_INPUT","Do not calculate, compare or interpret a model that contains invalid criterion inputs.","")))))))))))))))))</x:f>
        <x:v>Do not interpret outputs generated from unsupported categories.</x:v>
      </x:c>
      <x:c r="AR23" s="33" t="str">
        <x:f>IF(U23="","",IF(U23="DECOMPOSABLE_BOUNDED","Proceed with the bounded interpretation and preserve the component record.",IF(U23="MODEL_PURPOSE_UNSUPPORTED","Use a validated predictive model or change the score purpose.",IF(U23="INPUTS_NOT_VISIBLE","Decompose and reconstruct the model before use.",IF(U23="EVIDENCE_STATES_NOT_DISCLOSED","Apply “Observed, Inferred and Unresolved Evidence” to every active input.",IF(U23="MISSING_DATA_TREATMENT_UNSAFE","Correct the treatment, obtain evidence or report a bounded range.",IF(U23="CRITICAL_GATE_FAILED_OR_MISSING","Define or resolve the veto, floor or cap before interpreting the total.",IF(U23="GATE_CONTRACT_NOT_DEFINED","Define or resolve the veto, floor or cap before interpreting the total.",IF(U23="COMPENSATION_RULE_UNSAFE","Define or resolve the veto, floor or cap before interpreting the total.",IF(U23="WEIGHT_RATIONALE_MISSING","Run and record the required sensitivity scenarios before acting.",IF(U23="WEIGHT_TOTAL_INVALID","Correct the active denominator and rerun the model.",IF(U23="SENSITIVITY_NOT_TESTED","Run and record the required sensitivity scenarios before acting.",IF(U23="RANKING_UNSTABLE","Treat the result as unstable and resolve the decisive assumptions.",IF(U23="CONTRADICTION_REVIEW_REQUIRED","Apply “How to Handle Contradictory Competitor Evidence” before final interpretation.",IF(U23="REQUIRED_TEXT_MISSING","Replace placeholders with the exact record.",IF(U23="INVALID_CONTROLLED_INPUT","Correct the invalid controlled input.",IF(U23="INVALID_CRITERION_INPUT","Correct the invalid criterion values; then recalculate the model and its active denominator.","")))))))))))))))))</x:f>
        <x:v>Correct the invalid controlled input.</x:v>
      </x:c>
    </x:row>
    <x:row r="24">
      <x:c r="A24" s="55" t="str">
        <x:v>F21</x:v>
      </x:c>
      <x:c r="B24" s="55" t="str">
        <x:v>Review</x:v>
      </x:c>
      <x:c r="C24" s="55" t="str">
        <x:v>Trigger review</x:v>
      </x:c>
      <x:c r="D24" s="55" t="str">
        <x:v>Yes</x:v>
      </x:c>
      <x:c r="E24" s="55" t="str">
        <x:v>Yes</x:v>
      </x:c>
      <x:c r="F24" s="55" t="str">
        <x:v>Yes</x:v>
      </x:c>
      <x:c r="G24" s="55" t="str">
        <x:v>Yes</x:v>
      </x:c>
      <x:c r="H24" s="76" t="n">
        <x:v>100</x:v>
      </x:c>
      <x:c r="I24" s="55" t="str">
        <x:v>Not applicable</x:v>
      </x:c>
      <x:c r="J24" s="55" t="str">
        <x:v>No</x:v>
      </x:c>
      <x:c r="K24" s="55" t="str">
        <x:v>Not applicable</x:v>
      </x:c>
      <x:c r="L24" s="55" t="str">
        <x:v>Yes</x:v>
      </x:c>
      <x:c r="M24" s="55" t="str">
        <x:v>No</x:v>
      </x:c>
      <x:c r="N24" s="55" t="str">
        <x:v>No</x:v>
      </x:c>
      <x:c r="O24" s="55" t="str">
        <x:v>Recorded owner</x:v>
      </x:c>
      <x:c r="P24" s="55" t="str">
        <x:v>Recorded reviewer</x:v>
      </x:c>
      <x:c r="Q24" s="55" t="str">
        <x:v>Approved by the recorded reviewer</x:v>
      </x:c>
      <x:c r="R24" s="55" t="str">
        <x:v>Decomposable and bounded</x:v>
      </x:c>
      <x:c r="S24" s="55" t="str">
        <x:v>DECOMPOSABLE_BOUNDED</x:v>
      </x:c>
      <x:c r="T24" s="62" t="str">
        <x:f>IF(OR(X24="No",Y24="No",Z24="No",AA24="No",AB24="No",AD24="No",AE24="No",AF24="No",AG24="No",AH24="No",AI24="No",AL24="No"),"Score not decision-ready",IF(OR(W24="No",AJ24="No",AK24="No"),"Score not decision-ready",IF(C24="Estimate probability","Score not decision-ready",IF(N24="Yes","Score not decision-ready",IF(F24="No","Missing-data treatment unsafe",IF(OR(J24="Yes",I24="No",K24="Yes"),"Critical gate missing",IF(OR(D24="No",E24="No"),"Score not decision-ready",IF(OR(G24="No",AC24="No",L24="No",M24="Not tested",M24="Yes"),"Sensitivity review required","Decomposable and bounded"))))))))</x:f>
        <x:v>Decomposable and bounded</x:v>
      </x:c>
      <x:c r="U24" s="62" t="str">
        <x:f>IF(OR(X24="No",Y24="No",Z24="No",AA24="No",AB24="No",AD24="No",AE24="No",AF24="No",AG24="No",AH24="No",AI24="No",AL24="No"),"INVALID_CONTROLLED_INPUT",IF(OR(W24="No",AJ24="No",AK24="No"),"REQUIRED_TEXT_MISSING",IF(C24="Estimate probability","MODEL_PURPOSE_UNSUPPORTED",IF(N24="Yes","CONTRADICTION_REVIEW_REQUIRED",IF(F24="No","MISSING_DATA_TREATMENT_UNSAFE",IF(J24="Yes","CRITICAL_GATE_FAILED_OR_MISSING",IF(I24="No","GATE_CONTRACT_NOT_DEFINED",IF(K24="Yes","COMPENSATION_RULE_UNSAFE",IF(D24="No","INPUTS_NOT_VISIBLE",IF(E24="No","EVIDENCE_STATES_NOT_DISCLOSED",IF(G24="No","WEIGHT_RATIONALE_MISSING",IF(AC24="No","WEIGHT_TOTAL_INVALID",IF(OR(L24="No",M24="Not tested"),"SENSITIVITY_NOT_TESTED",IF(M24="Yes","RANKING_UNSTABLE","DECOMPOSABLE_BOUNDED"))))))))))))))</x:f>
        <x:v>DECOMPOSABLE_BOUNDED</x:v>
      </x:c>
      <x:c r="V24" s="62" t="str">
        <x:f>IF(AND(T24=R24,U24=S24,AP24=AM24,AQ24=AN24,AR24=AO24),"PASS","FAIL")</x:f>
        <x:v>PASS</x:v>
      </x:c>
      <x:c r="W24" s="69" t="str">
        <x:f>IF(B24="","No",IF(OR(LOWER(TRIM(B24))="n/a",LOWER(TRIM(B24))="na",LOWER(TRIM(B24))="none",LOWER(TRIM(B24))="unknown",LOWER(TRIM(B24))="tbd",LOWER(TRIM(B24))="todo",LOWER(TRIM(B24))="placeholder",LOWER(TRIM(B24))="test",LOWER(TRIM(B24))="xxx",LOWER(TRIM(B24))="xx",LOWER(TRIM(B24))="x",LOWER(TRIM(B24))="-",LOWER(TRIM(B24))="--",LOWER(TRIM(B24))="---",LOWER(TRIM(B24))=".",LOWER(TRIM(B24))="..",LOWER(TRIM(B24))="...",LOWER(TRIM(B24))="?"),"No","Yes"))</x:f>
        <x:v>Yes</x:v>
      </x:c>
      <x:c r="X24" s="69" t="str">
        <x:f>IF(OR(C24="Describe",C24="Rank",C24="Screen",C24="Prioritise",C24="Trigger review",C24="Allocate resources",C24="Enforce a gate",C24="Estimate probability"),"Yes","No")</x:f>
        <x:v>Yes</x:v>
      </x:c>
      <x:c r="Y24" s="69" t="str">
        <x:f>IF(OR(D24="Yes",D24="No"),"Yes","No")</x:f>
        <x:v>Yes</x:v>
      </x:c>
      <x:c r="Z24" s="69" t="str">
        <x:f>IF(OR(E24="Yes",E24="No"),"Yes","No")</x:f>
        <x:v>Yes</x:v>
      </x:c>
      <x:c r="AA24" s="69" t="str">
        <x:f>IF(OR(F24="Yes",F24="No"),"Yes","No")</x:f>
        <x:v>Yes</x:v>
      </x:c>
      <x:c r="AB24" s="69" t="str">
        <x:f>IF(OR(G24="Yes",G24="No"),"Yes","No")</x:f>
        <x:v>Yes</x:v>
      </x:c>
      <x:c r="AC24" s="69" t="str">
        <x:f>IF(ABS(H24-100)&lt;0.0001,"Yes","No")</x:f>
        <x:v>Yes</x:v>
      </x:c>
      <x:c r="AD24" s="69" t="str">
        <x:f>IF(OR(I24="Yes",I24="No",I24="Not applicable"),"Yes","No")</x:f>
        <x:v>Yes</x:v>
      </x:c>
      <x:c r="AE24" s="69" t="str">
        <x:f>IF(OR(J24="Yes",J24="No"),"Yes","No")</x:f>
        <x:v>Yes</x:v>
      </x:c>
      <x:c r="AF24" s="69" t="str">
        <x:f>IF(OR(K24="Yes",K24="No",K24="Not applicable"),"Yes","No")</x:f>
        <x:v>Yes</x:v>
      </x:c>
      <x:c r="AG24" s="69" t="str">
        <x:f>IF(OR(L24="Yes",L24="No"),"Yes","No")</x:f>
        <x:v>Yes</x:v>
      </x:c>
      <x:c r="AH24" s="69" t="str">
        <x:f>IF(OR(M24="Yes",M24="No",M24="Not tested"),"Yes","No")</x:f>
        <x:v>Yes</x:v>
      </x:c>
      <x:c r="AI24" s="69" t="str">
        <x:f>IF(OR(N24="Yes",N24="No"),"Yes","No")</x:f>
        <x:v>Yes</x:v>
      </x:c>
      <x:c r="AJ24" s="69" t="str">
        <x:f>IF(O24="","No",IF(OR(LOWER(TRIM(O24))="n/a",LOWER(TRIM(O24))="na",LOWER(TRIM(O24))="none",LOWER(TRIM(O24))="unknown",LOWER(TRIM(O24))="tbd",LOWER(TRIM(O24))="todo",LOWER(TRIM(O24))="placeholder",LOWER(TRIM(O24))="test",LOWER(TRIM(O24))="xxx",LOWER(TRIM(O24))="xx",LOWER(TRIM(O24))="x",LOWER(TRIM(O24))="-",LOWER(TRIM(O24))="--",LOWER(TRIM(O24))="---",LOWER(TRIM(O24))=".",LOWER(TRIM(O24))="..",LOWER(TRIM(O24))="...",LOWER(TRIM(O24))="?"),"No","Yes"))</x:f>
        <x:v>Yes</x:v>
      </x:c>
      <x:c r="AK24" s="69" t="str">
        <x:f>IF(P24="","No",IF(OR(LOWER(TRIM(P24))="n/a",LOWER(TRIM(P24))="na",LOWER(TRIM(P24))="none",LOWER(TRIM(P24))="unknown",LOWER(TRIM(P24))="tbd",LOWER(TRIM(P24))="todo",LOWER(TRIM(P24))="placeholder",LOWER(TRIM(P24))="test",LOWER(TRIM(P24))="xxx",LOWER(TRIM(P24))="xx",LOWER(TRIM(P24))="x",LOWER(TRIM(P24))="-",LOWER(TRIM(P24))="--",LOWER(TRIM(P24))="---",LOWER(TRIM(P24))=".",LOWER(TRIM(P24))="..",LOWER(TRIM(P24))="...",LOWER(TRIM(P24))="?"),"No","Yes"))</x:f>
        <x:v>Yes</x:v>
      </x:c>
      <x:c r="AL24" s="69" t="str">
        <x:f>IF(OR(Q24="Approved by the recorded reviewer",Q24="Not approved"),"Yes","No")</x:f>
        <x:v>Yes</x:v>
      </x:c>
      <x:c r="AM24" s="33" t="str">
        <x:v>Use the score as one decision aid with the recorded model version, limitations and reopen condition.</x:v>
      </x:c>
      <x:c r="AN24" s="33" t="str">
        <x:v>Do not present the total as evidence, certainty, probability or an automatic instruction.</x:v>
      </x:c>
      <x:c r="AO24" s="33" t="str">
        <x:v>Proceed with the bounded interpretation and preserve the component record.</x:v>
      </x:c>
      <x:c r="AP24" s="33" t="str">
        <x:f>IF(U24="","",IF(U24="DECOMPOSABLE_BOUNDED","Use the score as one decision aid with the recorded model version, limitations and reopen condition.",IF(U24="MODEL_PURPOSE_UNSUPPORTED","Describe the model as a score or index unless predictive calibration is separately established.",IF(U24="INPUTS_NOT_VISIBLE","Use the current total only as a prompt for model reconstruction.",IF(U24="EVIDENCE_STATES_NOT_DISCLOSED","Use the current total only as a prompt for model reconstruction.",IF(U24="MISSING_DATA_TREATMENT_UNSAFE","State that the score is incomplete and identify the affected inputs.",IF(U24="CRITICAL_GATE_FAILED_OR_MISSING","Report the total only beside the failed or missing gate.",IF(U24="GATE_CONTRACT_NOT_DEFINED","Report the total only beside the failed or missing gate.",IF(U24="COMPENSATION_RULE_UNSAFE","Report the total only beside the failed or missing gate.",IF(U24="WEIGHT_RATIONALE_MISSING","Describe the baseline result as provisional and disclose the decisive assumptions.",IF(U24="WEIGHT_TOTAL_INVALID","Describe the baseline result as provisional and disclose the decisive assumptions.",IF(U24="SENSITIVITY_NOT_TESTED","Describe the baseline result as provisional and disclose the decisive assumptions.",IF(U24="RANKING_UNSTABLE","Describe the baseline result as provisional and disclose the decisive assumptions.",IF(U24="CONTRADICTION_REVIEW_REQUIRED","Preserve the score as provisional beside the contradiction.",IF(U24="REQUIRED_TEXT_MISSING","Complete the missing record.",IF(U24="INVALID_CONTROLLED_INPUT","Use only the controlled vocabulary.",IF(U24="INVALID_CRITERION_INPUT","Use the register only to identify and correct the invalid criteria.","")))))))))))))))))</x:f>
        <x:v>Use the score as one decision aid with the recorded model version, limitations and reopen condition.</x:v>
      </x:c>
      <x:c r="AQ24" s="33" t="str">
        <x:f>IF(U24="","",IF(U24="DECOMPOSABLE_BOUNDED","Do not present the total as evidence, certainty, probability or an automatic instruction.",IF(U24="MODEL_PURPOSE_UNSUPPORTED","Do not present the total as the probability of winning, failure or market response.",IF(U24="INPUTS_NOT_VISIBLE","Do not rank, allocate, approve or claim probability from the current score.",IF(U24="EVIDENCE_STATES_NOT_DISCLOSED","Do not rank, allocate, approve or claim probability from the current score.",IF(U24="MISSING_DATA_TREATMENT_UNSAFE","Do not replace missing knowledge with a neutral-looking number.",IF(U24="CRITICAL_GATE_FAILED_OR_MISSING","Do not let the weighted average override the critical condition.",IF(U24="GATE_CONTRACT_NOT_DEFINED","Do not let the weighted average override the critical condition.",IF(U24="COMPENSATION_RULE_UNSAFE","Do not let the weighted average override the critical condition.",IF(U24="WEIGHT_RATIONALE_MISSING","Do not treat the ranking as robust or use extra decimals to imply stability.",IF(U24="WEIGHT_TOTAL_INVALID","Do not treat the ranking as robust or use extra decimals to imply stability.",IF(U24="SENSITIVITY_NOT_TESTED","Do not treat the ranking as robust or use extra decimals to imply stability.",IF(U24="RANKING_UNSTABLE","Do not treat the ranking as robust or use extra decimals to imply stability.",IF(U24="CONTRADICTION_REVIEW_REQUIRED","Do not hide disagreement inside an average.",IF(U24="REQUIRED_TEXT_MISSING","Do not use a score without a meaningful decision, owner and reviewer.",IF(U24="INVALID_CONTROLLED_INPUT","Do not interpret outputs generated from unsupported categories.",IF(U24="INVALID_CRITERION_INPUT","Do not calculate, compare or interpret a model that contains invalid criterion inputs.","")))))))))))))))))</x:f>
        <x:v>Do not present the total as evidence, certainty, probability or an automatic instruction.</x:v>
      </x:c>
      <x:c r="AR24" s="33" t="str">
        <x:f>IF(U24="","",IF(U24="DECOMPOSABLE_BOUNDED","Proceed with the bounded interpretation and preserve the component record.",IF(U24="MODEL_PURPOSE_UNSUPPORTED","Use a validated predictive model or change the score purpose.",IF(U24="INPUTS_NOT_VISIBLE","Decompose and reconstruct the model before use.",IF(U24="EVIDENCE_STATES_NOT_DISCLOSED","Apply “Observed, Inferred and Unresolved Evidence” to every active input.",IF(U24="MISSING_DATA_TREATMENT_UNSAFE","Correct the treatment, obtain evidence or report a bounded range.",IF(U24="CRITICAL_GATE_FAILED_OR_MISSING","Define or resolve the veto, floor or cap before interpreting the total.",IF(U24="GATE_CONTRACT_NOT_DEFINED","Define or resolve the veto, floor or cap before interpreting the total.",IF(U24="COMPENSATION_RULE_UNSAFE","Define or resolve the veto, floor or cap before interpreting the total.",IF(U24="WEIGHT_RATIONALE_MISSING","Run and record the required sensitivity scenarios before acting.",IF(U24="WEIGHT_TOTAL_INVALID","Correct the active denominator and rerun the model.",IF(U24="SENSITIVITY_NOT_TESTED","Run and record the required sensitivity scenarios before acting.",IF(U24="RANKING_UNSTABLE","Treat the result as unstable and resolve the decisive assumptions.",IF(U24="CONTRADICTION_REVIEW_REQUIRED","Apply “How to Handle Contradictory Competitor Evidence” before final interpretation.",IF(U24="REQUIRED_TEXT_MISSING","Replace placeholders with the exact record.",IF(U24="INVALID_CONTROLLED_INPUT","Correct the invalid controlled input.",IF(U24="INVALID_CRITERION_INPUT","Correct the invalid criterion values; then recalculate the model and its active denominator.","")))))))))))))))))</x:f>
        <x:v>Proceed with the bounded interpretation and preserve the component record.</x:v>
      </x:c>
    </x:row>
    <x:row r="25">
      <x:c r="A25" s="55" t="str">
        <x:v>F22</x:v>
      </x:c>
      <x:c r="B25" s="55" t="str">
        <x:v>Resource sequence</x:v>
      </x:c>
      <x:c r="C25" s="55" t="str">
        <x:v>Allocate resources</x:v>
      </x:c>
      <x:c r="D25" s="55" t="str">
        <x:v>Yes</x:v>
      </x:c>
      <x:c r="E25" s="55" t="str">
        <x:v>Yes</x:v>
      </x:c>
      <x:c r="F25" s="55" t="str">
        <x:v>Yes</x:v>
      </x:c>
      <x:c r="G25" s="55" t="str">
        <x:v>Yes</x:v>
      </x:c>
      <x:c r="H25" s="76" t="n">
        <x:v>100</x:v>
      </x:c>
      <x:c r="I25" s="55" t="str">
        <x:v>Yes</x:v>
      </x:c>
      <x:c r="J25" s="55" t="str">
        <x:v>No</x:v>
      </x:c>
      <x:c r="K25" s="55" t="str">
        <x:v>No</x:v>
      </x:c>
      <x:c r="L25" s="55" t="str">
        <x:v>Yes</x:v>
      </x:c>
      <x:c r="M25" s="55" t="str">
        <x:v>No</x:v>
      </x:c>
      <x:c r="N25" s="55" t="str">
        <x:v>No</x:v>
      </x:c>
      <x:c r="O25" s="55" t="str">
        <x:v>Recorded owner</x:v>
      </x:c>
      <x:c r="P25" s="55" t="str">
        <x:v>Recorded reviewer</x:v>
      </x:c>
      <x:c r="Q25" s="55" t="str">
        <x:v>Approved by the recorded reviewer</x:v>
      </x:c>
      <x:c r="R25" s="55" t="str">
        <x:v>Decomposable and bounded</x:v>
      </x:c>
      <x:c r="S25" s="55" t="str">
        <x:v>DECOMPOSABLE_BOUNDED</x:v>
      </x:c>
      <x:c r="T25" s="62" t="str">
        <x:f>IF(OR(X25="No",Y25="No",Z25="No",AA25="No",AB25="No",AD25="No",AE25="No",AF25="No",AG25="No",AH25="No",AI25="No",AL25="No"),"Score not decision-ready",IF(OR(W25="No",AJ25="No",AK25="No"),"Score not decision-ready",IF(C25="Estimate probability","Score not decision-ready",IF(N25="Yes","Score not decision-ready",IF(F25="No","Missing-data treatment unsafe",IF(OR(J25="Yes",I25="No",K25="Yes"),"Critical gate missing",IF(OR(D25="No",E25="No"),"Score not decision-ready",IF(OR(G25="No",AC25="No",L25="No",M25="Not tested",M25="Yes"),"Sensitivity review required","Decomposable and bounded"))))))))</x:f>
        <x:v>Decomposable and bounded</x:v>
      </x:c>
      <x:c r="U25" s="62" t="str">
        <x:f>IF(OR(X25="No",Y25="No",Z25="No",AA25="No",AB25="No",AD25="No",AE25="No",AF25="No",AG25="No",AH25="No",AI25="No",AL25="No"),"INVALID_CONTROLLED_INPUT",IF(OR(W25="No",AJ25="No",AK25="No"),"REQUIRED_TEXT_MISSING",IF(C25="Estimate probability","MODEL_PURPOSE_UNSUPPORTED",IF(N25="Yes","CONTRADICTION_REVIEW_REQUIRED",IF(F25="No","MISSING_DATA_TREATMENT_UNSAFE",IF(J25="Yes","CRITICAL_GATE_FAILED_OR_MISSING",IF(I25="No","GATE_CONTRACT_NOT_DEFINED",IF(K25="Yes","COMPENSATION_RULE_UNSAFE",IF(D25="No","INPUTS_NOT_VISIBLE",IF(E25="No","EVIDENCE_STATES_NOT_DISCLOSED",IF(G25="No","WEIGHT_RATIONALE_MISSING",IF(AC25="No","WEIGHT_TOTAL_INVALID",IF(OR(L25="No",M25="Not tested"),"SENSITIVITY_NOT_TESTED",IF(M25="Yes","RANKING_UNSTABLE","DECOMPOSABLE_BOUNDED"))))))))))))))</x:f>
        <x:v>DECOMPOSABLE_BOUNDED</x:v>
      </x:c>
      <x:c r="V25" s="62" t="str">
        <x:f>IF(AND(T25=R25,U25=S25,AP25=AM25,AQ25=AN25,AR25=AO25),"PASS","FAIL")</x:f>
        <x:v>PASS</x:v>
      </x:c>
      <x:c r="W25" s="69" t="str">
        <x:f>IF(B25="","No",IF(OR(LOWER(TRIM(B25))="n/a",LOWER(TRIM(B25))="na",LOWER(TRIM(B25))="none",LOWER(TRIM(B25))="unknown",LOWER(TRIM(B25))="tbd",LOWER(TRIM(B25))="todo",LOWER(TRIM(B25))="placeholder",LOWER(TRIM(B25))="test",LOWER(TRIM(B25))="xxx",LOWER(TRIM(B25))="xx",LOWER(TRIM(B25))="x",LOWER(TRIM(B25))="-",LOWER(TRIM(B25))="--",LOWER(TRIM(B25))="---",LOWER(TRIM(B25))=".",LOWER(TRIM(B25))="..",LOWER(TRIM(B25))="...",LOWER(TRIM(B25))="?"),"No","Yes"))</x:f>
        <x:v>Yes</x:v>
      </x:c>
      <x:c r="X25" s="69" t="str">
        <x:f>IF(OR(C25="Describe",C25="Rank",C25="Screen",C25="Prioritise",C25="Trigger review",C25="Allocate resources",C25="Enforce a gate",C25="Estimate probability"),"Yes","No")</x:f>
        <x:v>Yes</x:v>
      </x:c>
      <x:c r="Y25" s="69" t="str">
        <x:f>IF(OR(D25="Yes",D25="No"),"Yes","No")</x:f>
        <x:v>Yes</x:v>
      </x:c>
      <x:c r="Z25" s="69" t="str">
        <x:f>IF(OR(E25="Yes",E25="No"),"Yes","No")</x:f>
        <x:v>Yes</x:v>
      </x:c>
      <x:c r="AA25" s="69" t="str">
        <x:f>IF(OR(F25="Yes",F25="No"),"Yes","No")</x:f>
        <x:v>Yes</x:v>
      </x:c>
      <x:c r="AB25" s="69" t="str">
        <x:f>IF(OR(G25="Yes",G25="No"),"Yes","No")</x:f>
        <x:v>Yes</x:v>
      </x:c>
      <x:c r="AC25" s="69" t="str">
        <x:f>IF(ABS(H25-100)&lt;0.0001,"Yes","No")</x:f>
        <x:v>Yes</x:v>
      </x:c>
      <x:c r="AD25" s="69" t="str">
        <x:f>IF(OR(I25="Yes",I25="No",I25="Not applicable"),"Yes","No")</x:f>
        <x:v>Yes</x:v>
      </x:c>
      <x:c r="AE25" s="69" t="str">
        <x:f>IF(OR(J25="Yes",J25="No"),"Yes","No")</x:f>
        <x:v>Yes</x:v>
      </x:c>
      <x:c r="AF25" s="69" t="str">
        <x:f>IF(OR(K25="Yes",K25="No",K25="Not applicable"),"Yes","No")</x:f>
        <x:v>Yes</x:v>
      </x:c>
      <x:c r="AG25" s="69" t="str">
        <x:f>IF(OR(L25="Yes",L25="No"),"Yes","No")</x:f>
        <x:v>Yes</x:v>
      </x:c>
      <x:c r="AH25" s="69" t="str">
        <x:f>IF(OR(M25="Yes",M25="No",M25="Not tested"),"Yes","No")</x:f>
        <x:v>Yes</x:v>
      </x:c>
      <x:c r="AI25" s="69" t="str">
        <x:f>IF(OR(N25="Yes",N25="No"),"Yes","No")</x:f>
        <x:v>Yes</x:v>
      </x:c>
      <x:c r="AJ25" s="69" t="str">
        <x:f>IF(O25="","No",IF(OR(LOWER(TRIM(O25))="n/a",LOWER(TRIM(O25))="na",LOWER(TRIM(O25))="none",LOWER(TRIM(O25))="unknown",LOWER(TRIM(O25))="tbd",LOWER(TRIM(O25))="todo",LOWER(TRIM(O25))="placeholder",LOWER(TRIM(O25))="test",LOWER(TRIM(O25))="xxx",LOWER(TRIM(O25))="xx",LOWER(TRIM(O25))="x",LOWER(TRIM(O25))="-",LOWER(TRIM(O25))="--",LOWER(TRIM(O25))="---",LOWER(TRIM(O25))=".",LOWER(TRIM(O25))="..",LOWER(TRIM(O25))="...",LOWER(TRIM(O25))="?"),"No","Yes"))</x:f>
        <x:v>Yes</x:v>
      </x:c>
      <x:c r="AK25" s="69" t="str">
        <x:f>IF(P25="","No",IF(OR(LOWER(TRIM(P25))="n/a",LOWER(TRIM(P25))="na",LOWER(TRIM(P25))="none",LOWER(TRIM(P25))="unknown",LOWER(TRIM(P25))="tbd",LOWER(TRIM(P25))="todo",LOWER(TRIM(P25))="placeholder",LOWER(TRIM(P25))="test",LOWER(TRIM(P25))="xxx",LOWER(TRIM(P25))="xx",LOWER(TRIM(P25))="x",LOWER(TRIM(P25))="-",LOWER(TRIM(P25))="--",LOWER(TRIM(P25))="---",LOWER(TRIM(P25))=".",LOWER(TRIM(P25))="..",LOWER(TRIM(P25))="...",LOWER(TRIM(P25))="?"),"No","Yes"))</x:f>
        <x:v>Yes</x:v>
      </x:c>
      <x:c r="AL25" s="69" t="str">
        <x:f>IF(OR(Q25="Approved by the recorded reviewer",Q25="Not approved"),"Yes","No")</x:f>
        <x:v>Yes</x:v>
      </x:c>
      <x:c r="AM25" s="33" t="str">
        <x:v>Use the score as one decision aid with the recorded model version, limitations and reopen condition.</x:v>
      </x:c>
      <x:c r="AN25" s="33" t="str">
        <x:v>Do not present the total as evidence, certainty, probability or an automatic instruction.</x:v>
      </x:c>
      <x:c r="AO25" s="33" t="str">
        <x:v>Proceed with the bounded interpretation and preserve the component record.</x:v>
      </x:c>
      <x:c r="AP25" s="33" t="str">
        <x:f>IF(U25="","",IF(U25="DECOMPOSABLE_BOUNDED","Use the score as one decision aid with the recorded model version, limitations and reopen condition.",IF(U25="MODEL_PURPOSE_UNSUPPORTED","Describe the model as a score or index unless predictive calibration is separately established.",IF(U25="INPUTS_NOT_VISIBLE","Use the current total only as a prompt for model reconstruction.",IF(U25="EVIDENCE_STATES_NOT_DISCLOSED","Use the current total only as a prompt for model reconstruction.",IF(U25="MISSING_DATA_TREATMENT_UNSAFE","State that the score is incomplete and identify the affected inputs.",IF(U25="CRITICAL_GATE_FAILED_OR_MISSING","Report the total only beside the failed or missing gate.",IF(U25="GATE_CONTRACT_NOT_DEFINED","Report the total only beside the failed or missing gate.",IF(U25="COMPENSATION_RULE_UNSAFE","Report the total only beside the failed or missing gate.",IF(U25="WEIGHT_RATIONALE_MISSING","Describe the baseline result as provisional and disclose the decisive assumptions.",IF(U25="WEIGHT_TOTAL_INVALID","Describe the baseline result as provisional and disclose the decisive assumptions.",IF(U25="SENSITIVITY_NOT_TESTED","Describe the baseline result as provisional and disclose the decisive assumptions.",IF(U25="RANKING_UNSTABLE","Describe the baseline result as provisional and disclose the decisive assumptions.",IF(U25="CONTRADICTION_REVIEW_REQUIRED","Preserve the score as provisional beside the contradiction.",IF(U25="REQUIRED_TEXT_MISSING","Complete the missing record.",IF(U25="INVALID_CONTROLLED_INPUT","Use only the controlled vocabulary.",IF(U25="INVALID_CRITERION_INPUT","Use the register only to identify and correct the invalid criteria.","")))))))))))))))))</x:f>
        <x:v>Use the score as one decision aid with the recorded model version, limitations and reopen condition.</x:v>
      </x:c>
      <x:c r="AQ25" s="33" t="str">
        <x:f>IF(U25="","",IF(U25="DECOMPOSABLE_BOUNDED","Do not present the total as evidence, certainty, probability or an automatic instruction.",IF(U25="MODEL_PURPOSE_UNSUPPORTED","Do not present the total as the probability of winning, failure or market response.",IF(U25="INPUTS_NOT_VISIBLE","Do not rank, allocate, approve or claim probability from the current score.",IF(U25="EVIDENCE_STATES_NOT_DISCLOSED","Do not rank, allocate, approve or claim probability from the current score.",IF(U25="MISSING_DATA_TREATMENT_UNSAFE","Do not replace missing knowledge with a neutral-looking number.",IF(U25="CRITICAL_GATE_FAILED_OR_MISSING","Do not let the weighted average override the critical condition.",IF(U25="GATE_CONTRACT_NOT_DEFINED","Do not let the weighted average override the critical condition.",IF(U25="COMPENSATION_RULE_UNSAFE","Do not let the weighted average override the critical condition.",IF(U25="WEIGHT_RATIONALE_MISSING","Do not treat the ranking as robust or use extra decimals to imply stability.",IF(U25="WEIGHT_TOTAL_INVALID","Do not treat the ranking as robust or use extra decimals to imply stability.",IF(U25="SENSITIVITY_NOT_TESTED","Do not treat the ranking as robust or use extra decimals to imply stability.",IF(U25="RANKING_UNSTABLE","Do not treat the ranking as robust or use extra decimals to imply stability.",IF(U25="CONTRADICTION_REVIEW_REQUIRED","Do not hide disagreement inside an average.",IF(U25="REQUIRED_TEXT_MISSING","Do not use a score without a meaningful decision, owner and reviewer.",IF(U25="INVALID_CONTROLLED_INPUT","Do not interpret outputs generated from unsupported categories.",IF(U25="INVALID_CRITERION_INPUT","Do not calculate, compare or interpret a model that contains invalid criterion inputs.","")))))))))))))))))</x:f>
        <x:v>Do not present the total as evidence, certainty, probability or an automatic instruction.</x:v>
      </x:c>
      <x:c r="AR25" s="33" t="str">
        <x:f>IF(U25="","",IF(U25="DECOMPOSABLE_BOUNDED","Proceed with the bounded interpretation and preserve the component record.",IF(U25="MODEL_PURPOSE_UNSUPPORTED","Use a validated predictive model or change the score purpose.",IF(U25="INPUTS_NOT_VISIBLE","Decompose and reconstruct the model before use.",IF(U25="EVIDENCE_STATES_NOT_DISCLOSED","Apply “Observed, Inferred and Unresolved Evidence” to every active input.",IF(U25="MISSING_DATA_TREATMENT_UNSAFE","Correct the treatment, obtain evidence or report a bounded range.",IF(U25="CRITICAL_GATE_FAILED_OR_MISSING","Define or resolve the veto, floor or cap before interpreting the total.",IF(U25="GATE_CONTRACT_NOT_DEFINED","Define or resolve the veto, floor or cap before interpreting the total.",IF(U25="COMPENSATION_RULE_UNSAFE","Define or resolve the veto, floor or cap before interpreting the total.",IF(U25="WEIGHT_RATIONALE_MISSING","Run and record the required sensitivity scenarios before acting.",IF(U25="WEIGHT_TOTAL_INVALID","Correct the active denominator and rerun the model.",IF(U25="SENSITIVITY_NOT_TESTED","Run and record the required sensitivity scenarios before acting.",IF(U25="RANKING_UNSTABLE","Treat the result as unstable and resolve the decisive assumptions.",IF(U25="CONTRADICTION_REVIEW_REQUIRED","Apply “How to Handle Contradictory Competitor Evidence” before final interpretation.",IF(U25="REQUIRED_TEXT_MISSING","Replace placeholders with the exact record.",IF(U25="INVALID_CONTROLLED_INPUT","Correct the invalid controlled input.",IF(U25="INVALID_CRITERION_INPUT","Correct the invalid criterion values; then recalculate the model and its active denominator.","")))))))))))))))))</x:f>
        <x:v>Proceed with the bounded interpretation and preserve the component record.</x:v>
      </x:c>
    </x:row>
    <x:row r="26">
      <x:c r="A26" s="55" t="str">
        <x:v>F23</x:v>
      </x:c>
      <x:c r="B26" s="55" t="str">
        <x:v>Gate</x:v>
      </x:c>
      <x:c r="C26" s="55" t="str">
        <x:v>Enforce a gate</x:v>
      </x:c>
      <x:c r="D26" s="55" t="str">
        <x:v>Yes</x:v>
      </x:c>
      <x:c r="E26" s="55" t="str">
        <x:v>Yes</x:v>
      </x:c>
      <x:c r="F26" s="55" t="str">
        <x:v>Yes</x:v>
      </x:c>
      <x:c r="G26" s="55" t="str">
        <x:v>Yes</x:v>
      </x:c>
      <x:c r="H26" s="76" t="n">
        <x:v>100</x:v>
      </x:c>
      <x:c r="I26" s="55" t="str">
        <x:v>Yes</x:v>
      </x:c>
      <x:c r="J26" s="55" t="str">
        <x:v>No</x:v>
      </x:c>
      <x:c r="K26" s="55" t="str">
        <x:v>No</x:v>
      </x:c>
      <x:c r="L26" s="55" t="str">
        <x:v>Yes</x:v>
      </x:c>
      <x:c r="M26" s="55" t="str">
        <x:v>No</x:v>
      </x:c>
      <x:c r="N26" s="55" t="str">
        <x:v>No</x:v>
      </x:c>
      <x:c r="O26" s="55" t="str">
        <x:v>Recorded owner</x:v>
      </x:c>
      <x:c r="P26" s="55" t="str">
        <x:v>Recorded reviewer</x:v>
      </x:c>
      <x:c r="Q26" s="55" t="str">
        <x:v>Approved by the recorded reviewer</x:v>
      </x:c>
      <x:c r="R26" s="55" t="str">
        <x:v>Decomposable and bounded</x:v>
      </x:c>
      <x:c r="S26" s="55" t="str">
        <x:v>DECOMPOSABLE_BOUNDED</x:v>
      </x:c>
      <x:c r="T26" s="62" t="str">
        <x:f>IF(OR(X26="No",Y26="No",Z26="No",AA26="No",AB26="No",AD26="No",AE26="No",AF26="No",AG26="No",AH26="No",AI26="No",AL26="No"),"Score not decision-ready",IF(OR(W26="No",AJ26="No",AK26="No"),"Score not decision-ready",IF(C26="Estimate probability","Score not decision-ready",IF(N26="Yes","Score not decision-ready",IF(F26="No","Missing-data treatment unsafe",IF(OR(J26="Yes",I26="No",K26="Yes"),"Critical gate missing",IF(OR(D26="No",E26="No"),"Score not decision-ready",IF(OR(G26="No",AC26="No",L26="No",M26="Not tested",M26="Yes"),"Sensitivity review required","Decomposable and bounded"))))))))</x:f>
        <x:v>Decomposable and bounded</x:v>
      </x:c>
      <x:c r="U26" s="62" t="str">
        <x:f>IF(OR(X26="No",Y26="No",Z26="No",AA26="No",AB26="No",AD26="No",AE26="No",AF26="No",AG26="No",AH26="No",AI26="No",AL26="No"),"INVALID_CONTROLLED_INPUT",IF(OR(W26="No",AJ26="No",AK26="No"),"REQUIRED_TEXT_MISSING",IF(C26="Estimate probability","MODEL_PURPOSE_UNSUPPORTED",IF(N26="Yes","CONTRADICTION_REVIEW_REQUIRED",IF(F26="No","MISSING_DATA_TREATMENT_UNSAFE",IF(J26="Yes","CRITICAL_GATE_FAILED_OR_MISSING",IF(I26="No","GATE_CONTRACT_NOT_DEFINED",IF(K26="Yes","COMPENSATION_RULE_UNSAFE",IF(D26="No","INPUTS_NOT_VISIBLE",IF(E26="No","EVIDENCE_STATES_NOT_DISCLOSED",IF(G26="No","WEIGHT_RATIONALE_MISSING",IF(AC26="No","WEIGHT_TOTAL_INVALID",IF(OR(L26="No",M26="Not tested"),"SENSITIVITY_NOT_TESTED",IF(M26="Yes","RANKING_UNSTABLE","DECOMPOSABLE_BOUNDED"))))))))))))))</x:f>
        <x:v>DECOMPOSABLE_BOUNDED</x:v>
      </x:c>
      <x:c r="V26" s="62" t="str">
        <x:f>IF(AND(T26=R26,U26=S26,AP26=AM26,AQ26=AN26,AR26=AO26),"PASS","FAIL")</x:f>
        <x:v>PASS</x:v>
      </x:c>
      <x:c r="W26" s="69" t="str">
        <x:f>IF(B26="","No",IF(OR(LOWER(TRIM(B26))="n/a",LOWER(TRIM(B26))="na",LOWER(TRIM(B26))="none",LOWER(TRIM(B26))="unknown",LOWER(TRIM(B26))="tbd",LOWER(TRIM(B26))="todo",LOWER(TRIM(B26))="placeholder",LOWER(TRIM(B26))="test",LOWER(TRIM(B26))="xxx",LOWER(TRIM(B26))="xx",LOWER(TRIM(B26))="x",LOWER(TRIM(B26))="-",LOWER(TRIM(B26))="--",LOWER(TRIM(B26))="---",LOWER(TRIM(B26))=".",LOWER(TRIM(B26))="..",LOWER(TRIM(B26))="...",LOWER(TRIM(B26))="?"),"No","Yes"))</x:f>
        <x:v>Yes</x:v>
      </x:c>
      <x:c r="X26" s="69" t="str">
        <x:f>IF(OR(C26="Describe",C26="Rank",C26="Screen",C26="Prioritise",C26="Trigger review",C26="Allocate resources",C26="Enforce a gate",C26="Estimate probability"),"Yes","No")</x:f>
        <x:v>Yes</x:v>
      </x:c>
      <x:c r="Y26" s="69" t="str">
        <x:f>IF(OR(D26="Yes",D26="No"),"Yes","No")</x:f>
        <x:v>Yes</x:v>
      </x:c>
      <x:c r="Z26" s="69" t="str">
        <x:f>IF(OR(E26="Yes",E26="No"),"Yes","No")</x:f>
        <x:v>Yes</x:v>
      </x:c>
      <x:c r="AA26" s="69" t="str">
        <x:f>IF(OR(F26="Yes",F26="No"),"Yes","No")</x:f>
        <x:v>Yes</x:v>
      </x:c>
      <x:c r="AB26" s="69" t="str">
        <x:f>IF(OR(G26="Yes",G26="No"),"Yes","No")</x:f>
        <x:v>Yes</x:v>
      </x:c>
      <x:c r="AC26" s="69" t="str">
        <x:f>IF(ABS(H26-100)&lt;0.0001,"Yes","No")</x:f>
        <x:v>Yes</x:v>
      </x:c>
      <x:c r="AD26" s="69" t="str">
        <x:f>IF(OR(I26="Yes",I26="No",I26="Not applicable"),"Yes","No")</x:f>
        <x:v>Yes</x:v>
      </x:c>
      <x:c r="AE26" s="69" t="str">
        <x:f>IF(OR(J26="Yes",J26="No"),"Yes","No")</x:f>
        <x:v>Yes</x:v>
      </x:c>
      <x:c r="AF26" s="69" t="str">
        <x:f>IF(OR(K26="Yes",K26="No",K26="Not applicable"),"Yes","No")</x:f>
        <x:v>Yes</x:v>
      </x:c>
      <x:c r="AG26" s="69" t="str">
        <x:f>IF(OR(L26="Yes",L26="No"),"Yes","No")</x:f>
        <x:v>Yes</x:v>
      </x:c>
      <x:c r="AH26" s="69" t="str">
        <x:f>IF(OR(M26="Yes",M26="No",M26="Not tested"),"Yes","No")</x:f>
        <x:v>Yes</x:v>
      </x:c>
      <x:c r="AI26" s="69" t="str">
        <x:f>IF(OR(N26="Yes",N26="No"),"Yes","No")</x:f>
        <x:v>Yes</x:v>
      </x:c>
      <x:c r="AJ26" s="69" t="str">
        <x:f>IF(O26="","No",IF(OR(LOWER(TRIM(O26))="n/a",LOWER(TRIM(O26))="na",LOWER(TRIM(O26))="none",LOWER(TRIM(O26))="unknown",LOWER(TRIM(O26))="tbd",LOWER(TRIM(O26))="todo",LOWER(TRIM(O26))="placeholder",LOWER(TRIM(O26))="test",LOWER(TRIM(O26))="xxx",LOWER(TRIM(O26))="xx",LOWER(TRIM(O26))="x",LOWER(TRIM(O26))="-",LOWER(TRIM(O26))="--",LOWER(TRIM(O26))="---",LOWER(TRIM(O26))=".",LOWER(TRIM(O26))="..",LOWER(TRIM(O26))="...",LOWER(TRIM(O26))="?"),"No","Yes"))</x:f>
        <x:v>Yes</x:v>
      </x:c>
      <x:c r="AK26" s="69" t="str">
        <x:f>IF(P26="","No",IF(OR(LOWER(TRIM(P26))="n/a",LOWER(TRIM(P26))="na",LOWER(TRIM(P26))="none",LOWER(TRIM(P26))="unknown",LOWER(TRIM(P26))="tbd",LOWER(TRIM(P26))="todo",LOWER(TRIM(P26))="placeholder",LOWER(TRIM(P26))="test",LOWER(TRIM(P26))="xxx",LOWER(TRIM(P26))="xx",LOWER(TRIM(P26))="x",LOWER(TRIM(P26))="-",LOWER(TRIM(P26))="--",LOWER(TRIM(P26))="---",LOWER(TRIM(P26))=".",LOWER(TRIM(P26))="..",LOWER(TRIM(P26))="...",LOWER(TRIM(P26))="?"),"No","Yes"))</x:f>
        <x:v>Yes</x:v>
      </x:c>
      <x:c r="AL26" s="69" t="str">
        <x:f>IF(OR(Q26="Approved by the recorded reviewer",Q26="Not approved"),"Yes","No")</x:f>
        <x:v>Yes</x:v>
      </x:c>
      <x:c r="AM26" s="33" t="str">
        <x:v>Use the score as one decision aid with the recorded model version, limitations and reopen condition.</x:v>
      </x:c>
      <x:c r="AN26" s="33" t="str">
        <x:v>Do not present the total as evidence, certainty, probability or an automatic instruction.</x:v>
      </x:c>
      <x:c r="AO26" s="33" t="str">
        <x:v>Proceed with the bounded interpretation and preserve the component record.</x:v>
      </x:c>
      <x:c r="AP26" s="33" t="str">
        <x:f>IF(U26="","",IF(U26="DECOMPOSABLE_BOUNDED","Use the score as one decision aid with the recorded model version, limitations and reopen condition.",IF(U26="MODEL_PURPOSE_UNSUPPORTED","Describe the model as a score or index unless predictive calibration is separately established.",IF(U26="INPUTS_NOT_VISIBLE","Use the current total only as a prompt for model reconstruction.",IF(U26="EVIDENCE_STATES_NOT_DISCLOSED","Use the current total only as a prompt for model reconstruction.",IF(U26="MISSING_DATA_TREATMENT_UNSAFE","State that the score is incomplete and identify the affected inputs.",IF(U26="CRITICAL_GATE_FAILED_OR_MISSING","Report the total only beside the failed or missing gate.",IF(U26="GATE_CONTRACT_NOT_DEFINED","Report the total only beside the failed or missing gate.",IF(U26="COMPENSATION_RULE_UNSAFE","Report the total only beside the failed or missing gate.",IF(U26="WEIGHT_RATIONALE_MISSING","Describe the baseline result as provisional and disclose the decisive assumptions.",IF(U26="WEIGHT_TOTAL_INVALID","Describe the baseline result as provisional and disclose the decisive assumptions.",IF(U26="SENSITIVITY_NOT_TESTED","Describe the baseline result as provisional and disclose the decisive assumptions.",IF(U26="RANKING_UNSTABLE","Describe the baseline result as provisional and disclose the decisive assumptions.",IF(U26="CONTRADICTION_REVIEW_REQUIRED","Preserve the score as provisional beside the contradiction.",IF(U26="REQUIRED_TEXT_MISSING","Complete the missing record.",IF(U26="INVALID_CONTROLLED_INPUT","Use only the controlled vocabulary.",IF(U26="INVALID_CRITERION_INPUT","Use the register only to identify and correct the invalid criteria.","")))))))))))))))))</x:f>
        <x:v>Use the score as one decision aid with the recorded model version, limitations and reopen condition.</x:v>
      </x:c>
      <x:c r="AQ26" s="33" t="str">
        <x:f>IF(U26="","",IF(U26="DECOMPOSABLE_BOUNDED","Do not present the total as evidence, certainty, probability or an automatic instruction.",IF(U26="MODEL_PURPOSE_UNSUPPORTED","Do not present the total as the probability of winning, failure or market response.",IF(U26="INPUTS_NOT_VISIBLE","Do not rank, allocate, approve or claim probability from the current score.",IF(U26="EVIDENCE_STATES_NOT_DISCLOSED","Do not rank, allocate, approve or claim probability from the current score.",IF(U26="MISSING_DATA_TREATMENT_UNSAFE","Do not replace missing knowledge with a neutral-looking number.",IF(U26="CRITICAL_GATE_FAILED_OR_MISSING","Do not let the weighted average override the critical condition.",IF(U26="GATE_CONTRACT_NOT_DEFINED","Do not let the weighted average override the critical condition.",IF(U26="COMPENSATION_RULE_UNSAFE","Do not let the weighted average override the critical condition.",IF(U26="WEIGHT_RATIONALE_MISSING","Do not treat the ranking as robust or use extra decimals to imply stability.",IF(U26="WEIGHT_TOTAL_INVALID","Do not treat the ranking as robust or use extra decimals to imply stability.",IF(U26="SENSITIVITY_NOT_TESTED","Do not treat the ranking as robust or use extra decimals to imply stability.",IF(U26="RANKING_UNSTABLE","Do not treat the ranking as robust or use extra decimals to imply stability.",IF(U26="CONTRADICTION_REVIEW_REQUIRED","Do not hide disagreement inside an average.",IF(U26="REQUIRED_TEXT_MISSING","Do not use a score without a meaningful decision, owner and reviewer.",IF(U26="INVALID_CONTROLLED_INPUT","Do not interpret outputs generated from unsupported categories.",IF(U26="INVALID_CRITERION_INPUT","Do not calculate, compare or interpret a model that contains invalid criterion inputs.","")))))))))))))))))</x:f>
        <x:v>Do not present the total as evidence, certainty, probability or an automatic instruction.</x:v>
      </x:c>
      <x:c r="AR26" s="33" t="str">
        <x:f>IF(U26="","",IF(U26="DECOMPOSABLE_BOUNDED","Proceed with the bounded interpretation and preserve the component record.",IF(U26="MODEL_PURPOSE_UNSUPPORTED","Use a validated predictive model or change the score purpose.",IF(U26="INPUTS_NOT_VISIBLE","Decompose and reconstruct the model before use.",IF(U26="EVIDENCE_STATES_NOT_DISCLOSED","Apply “Observed, Inferred and Unresolved Evidence” to every active input.",IF(U26="MISSING_DATA_TREATMENT_UNSAFE","Correct the treatment, obtain evidence or report a bounded range.",IF(U26="CRITICAL_GATE_FAILED_OR_MISSING","Define or resolve the veto, floor or cap before interpreting the total.",IF(U26="GATE_CONTRACT_NOT_DEFINED","Define or resolve the veto, floor or cap before interpreting the total.",IF(U26="COMPENSATION_RULE_UNSAFE","Define or resolve the veto, floor or cap before interpreting the total.",IF(U26="WEIGHT_RATIONALE_MISSING","Run and record the required sensitivity scenarios before acting.",IF(U26="WEIGHT_TOTAL_INVALID","Correct the active denominator and rerun the model.",IF(U26="SENSITIVITY_NOT_TESTED","Run and record the required sensitivity scenarios before acting.",IF(U26="RANKING_UNSTABLE","Treat the result as unstable and resolve the decisive assumptions.",IF(U26="CONTRADICTION_REVIEW_REQUIRED","Apply “How to Handle Contradictory Competitor Evidence” before final interpretation.",IF(U26="REQUIRED_TEXT_MISSING","Replace placeholders with the exact record.",IF(U26="INVALID_CONTROLLED_INPUT","Correct the invalid controlled input.",IF(U26="INVALID_CRITERION_INPUT","Correct the invalid criterion values; then recalculate the model and its active denominator.","")))))))))))))))))</x:f>
        <x:v>Proceed with the bounded interpretation and preserve the component record.</x:v>
      </x:c>
    </x:row>
    <x:row r="27">
      <x:c r="A27" s="55" t="str">
        <x:v>F24</x:v>
      </x:c>
      <x:c r="B27" s="55" t="str">
        <x:v>Describe model</x:v>
      </x:c>
      <x:c r="C27" s="55" t="str">
        <x:v>Describe</x:v>
      </x:c>
      <x:c r="D27" s="55" t="str">
        <x:v>Yes</x:v>
      </x:c>
      <x:c r="E27" s="55" t="str">
        <x:v>Yes</x:v>
      </x:c>
      <x:c r="F27" s="55" t="str">
        <x:v>Yes</x:v>
      </x:c>
      <x:c r="G27" s="55" t="str">
        <x:v>Yes</x:v>
      </x:c>
      <x:c r="H27" s="76" t="n">
        <x:v>100</x:v>
      </x:c>
      <x:c r="I27" s="55" t="str">
        <x:v>Not applicable</x:v>
      </x:c>
      <x:c r="J27" s="55" t="str">
        <x:v>No</x:v>
      </x:c>
      <x:c r="K27" s="55" t="str">
        <x:v>Not applicable</x:v>
      </x:c>
      <x:c r="L27" s="55" t="str">
        <x:v>Yes</x:v>
      </x:c>
      <x:c r="M27" s="55" t="str">
        <x:v>No</x:v>
      </x:c>
      <x:c r="N27" s="55" t="str">
        <x:v>No</x:v>
      </x:c>
      <x:c r="O27" s="55" t="str">
        <x:v>Recorded owner</x:v>
      </x:c>
      <x:c r="P27" s="55" t="str">
        <x:v>Recorded reviewer</x:v>
      </x:c>
      <x:c r="Q27" s="55" t="str">
        <x:v>Approved by the recorded reviewer</x:v>
      </x:c>
      <x:c r="R27" s="55" t="str">
        <x:v>Decomposable and bounded</x:v>
      </x:c>
      <x:c r="S27" s="55" t="str">
        <x:v>DECOMPOSABLE_BOUNDED</x:v>
      </x:c>
      <x:c r="T27" s="62" t="str">
        <x:f>IF(OR(X27="No",Y27="No",Z27="No",AA27="No",AB27="No",AD27="No",AE27="No",AF27="No",AG27="No",AH27="No",AI27="No",AL27="No"),"Score not decision-ready",IF(OR(W27="No",AJ27="No",AK27="No"),"Score not decision-ready",IF(C27="Estimate probability","Score not decision-ready",IF(N27="Yes","Score not decision-ready",IF(F27="No","Missing-data treatment unsafe",IF(OR(J27="Yes",I27="No",K27="Yes"),"Critical gate missing",IF(OR(D27="No",E27="No"),"Score not decision-ready",IF(OR(G27="No",AC27="No",L27="No",M27="Not tested",M27="Yes"),"Sensitivity review required","Decomposable and bounded"))))))))</x:f>
        <x:v>Decomposable and bounded</x:v>
      </x:c>
      <x:c r="U27" s="62" t="str">
        <x:f>IF(OR(X27="No",Y27="No",Z27="No",AA27="No",AB27="No",AD27="No",AE27="No",AF27="No",AG27="No",AH27="No",AI27="No",AL27="No"),"INVALID_CONTROLLED_INPUT",IF(OR(W27="No",AJ27="No",AK27="No"),"REQUIRED_TEXT_MISSING",IF(C27="Estimate probability","MODEL_PURPOSE_UNSUPPORTED",IF(N27="Yes","CONTRADICTION_REVIEW_REQUIRED",IF(F27="No","MISSING_DATA_TREATMENT_UNSAFE",IF(J27="Yes","CRITICAL_GATE_FAILED_OR_MISSING",IF(I27="No","GATE_CONTRACT_NOT_DEFINED",IF(K27="Yes","COMPENSATION_RULE_UNSAFE",IF(D27="No","INPUTS_NOT_VISIBLE",IF(E27="No","EVIDENCE_STATES_NOT_DISCLOSED",IF(G27="No","WEIGHT_RATIONALE_MISSING",IF(AC27="No","WEIGHT_TOTAL_INVALID",IF(OR(L27="No",M27="Not tested"),"SENSITIVITY_NOT_TESTED",IF(M27="Yes","RANKING_UNSTABLE","DECOMPOSABLE_BOUNDED"))))))))))))))</x:f>
        <x:v>DECOMPOSABLE_BOUNDED</x:v>
      </x:c>
      <x:c r="V27" s="62" t="str">
        <x:f>IF(AND(T27=R27,U27=S27,AP27=AM27,AQ27=AN27,AR27=AO27),"PASS","FAIL")</x:f>
        <x:v>PASS</x:v>
      </x:c>
      <x:c r="W27" s="69" t="str">
        <x:f>IF(B27="","No",IF(OR(LOWER(TRIM(B27))="n/a",LOWER(TRIM(B27))="na",LOWER(TRIM(B27))="none",LOWER(TRIM(B27))="unknown",LOWER(TRIM(B27))="tbd",LOWER(TRIM(B27))="todo",LOWER(TRIM(B27))="placeholder",LOWER(TRIM(B27))="test",LOWER(TRIM(B27))="xxx",LOWER(TRIM(B27))="xx",LOWER(TRIM(B27))="x",LOWER(TRIM(B27))="-",LOWER(TRIM(B27))="--",LOWER(TRIM(B27))="---",LOWER(TRIM(B27))=".",LOWER(TRIM(B27))="..",LOWER(TRIM(B27))="...",LOWER(TRIM(B27))="?"),"No","Yes"))</x:f>
        <x:v>Yes</x:v>
      </x:c>
      <x:c r="X27" s="69" t="str">
        <x:f>IF(OR(C27="Describe",C27="Rank",C27="Screen",C27="Prioritise",C27="Trigger review",C27="Allocate resources",C27="Enforce a gate",C27="Estimate probability"),"Yes","No")</x:f>
        <x:v>Yes</x:v>
      </x:c>
      <x:c r="Y27" s="69" t="str">
        <x:f>IF(OR(D27="Yes",D27="No"),"Yes","No")</x:f>
        <x:v>Yes</x:v>
      </x:c>
      <x:c r="Z27" s="69" t="str">
        <x:f>IF(OR(E27="Yes",E27="No"),"Yes","No")</x:f>
        <x:v>Yes</x:v>
      </x:c>
      <x:c r="AA27" s="69" t="str">
        <x:f>IF(OR(F27="Yes",F27="No"),"Yes","No")</x:f>
        <x:v>Yes</x:v>
      </x:c>
      <x:c r="AB27" s="69" t="str">
        <x:f>IF(OR(G27="Yes",G27="No"),"Yes","No")</x:f>
        <x:v>Yes</x:v>
      </x:c>
      <x:c r="AC27" s="69" t="str">
        <x:f>IF(ABS(H27-100)&lt;0.0001,"Yes","No")</x:f>
        <x:v>Yes</x:v>
      </x:c>
      <x:c r="AD27" s="69" t="str">
        <x:f>IF(OR(I27="Yes",I27="No",I27="Not applicable"),"Yes","No")</x:f>
        <x:v>Yes</x:v>
      </x:c>
      <x:c r="AE27" s="69" t="str">
        <x:f>IF(OR(J27="Yes",J27="No"),"Yes","No")</x:f>
        <x:v>Yes</x:v>
      </x:c>
      <x:c r="AF27" s="69" t="str">
        <x:f>IF(OR(K27="Yes",K27="No",K27="Not applicable"),"Yes","No")</x:f>
        <x:v>Yes</x:v>
      </x:c>
      <x:c r="AG27" s="69" t="str">
        <x:f>IF(OR(L27="Yes",L27="No"),"Yes","No")</x:f>
        <x:v>Yes</x:v>
      </x:c>
      <x:c r="AH27" s="69" t="str">
        <x:f>IF(OR(M27="Yes",M27="No",M27="Not tested"),"Yes","No")</x:f>
        <x:v>Yes</x:v>
      </x:c>
      <x:c r="AI27" s="69" t="str">
        <x:f>IF(OR(N27="Yes",N27="No"),"Yes","No")</x:f>
        <x:v>Yes</x:v>
      </x:c>
      <x:c r="AJ27" s="69" t="str">
        <x:f>IF(O27="","No",IF(OR(LOWER(TRIM(O27))="n/a",LOWER(TRIM(O27))="na",LOWER(TRIM(O27))="none",LOWER(TRIM(O27))="unknown",LOWER(TRIM(O27))="tbd",LOWER(TRIM(O27))="todo",LOWER(TRIM(O27))="placeholder",LOWER(TRIM(O27))="test",LOWER(TRIM(O27))="xxx",LOWER(TRIM(O27))="xx",LOWER(TRIM(O27))="x",LOWER(TRIM(O27))="-",LOWER(TRIM(O27))="--",LOWER(TRIM(O27))="---",LOWER(TRIM(O27))=".",LOWER(TRIM(O27))="..",LOWER(TRIM(O27))="...",LOWER(TRIM(O27))="?"),"No","Yes"))</x:f>
        <x:v>Yes</x:v>
      </x:c>
      <x:c r="AK27" s="69" t="str">
        <x:f>IF(P27="","No",IF(OR(LOWER(TRIM(P27))="n/a",LOWER(TRIM(P27))="na",LOWER(TRIM(P27))="none",LOWER(TRIM(P27))="unknown",LOWER(TRIM(P27))="tbd",LOWER(TRIM(P27))="todo",LOWER(TRIM(P27))="placeholder",LOWER(TRIM(P27))="test",LOWER(TRIM(P27))="xxx",LOWER(TRIM(P27))="xx",LOWER(TRIM(P27))="x",LOWER(TRIM(P27))="-",LOWER(TRIM(P27))="--",LOWER(TRIM(P27))="---",LOWER(TRIM(P27))=".",LOWER(TRIM(P27))="..",LOWER(TRIM(P27))="...",LOWER(TRIM(P27))="?"),"No","Yes"))</x:f>
        <x:v>Yes</x:v>
      </x:c>
      <x:c r="AL27" s="69" t="str">
        <x:f>IF(OR(Q27="Approved by the recorded reviewer",Q27="Not approved"),"Yes","No")</x:f>
        <x:v>Yes</x:v>
      </x:c>
      <x:c r="AM27" s="33" t="str">
        <x:v>Use the score as one decision aid with the recorded model version, limitations and reopen condition.</x:v>
      </x:c>
      <x:c r="AN27" s="33" t="str">
        <x:v>Do not present the total as evidence, certainty, probability or an automatic instruction.</x:v>
      </x:c>
      <x:c r="AO27" s="33" t="str">
        <x:v>Proceed with the bounded interpretation and preserve the component record.</x:v>
      </x:c>
      <x:c r="AP27" s="33" t="str">
        <x:f>IF(U27="","",IF(U27="DECOMPOSABLE_BOUNDED","Use the score as one decision aid with the recorded model version, limitations and reopen condition.",IF(U27="MODEL_PURPOSE_UNSUPPORTED","Describe the model as a score or index unless predictive calibration is separately established.",IF(U27="INPUTS_NOT_VISIBLE","Use the current total only as a prompt for model reconstruction.",IF(U27="EVIDENCE_STATES_NOT_DISCLOSED","Use the current total only as a prompt for model reconstruction.",IF(U27="MISSING_DATA_TREATMENT_UNSAFE","State that the score is incomplete and identify the affected inputs.",IF(U27="CRITICAL_GATE_FAILED_OR_MISSING","Report the total only beside the failed or missing gate.",IF(U27="GATE_CONTRACT_NOT_DEFINED","Report the total only beside the failed or missing gate.",IF(U27="COMPENSATION_RULE_UNSAFE","Report the total only beside the failed or missing gate.",IF(U27="WEIGHT_RATIONALE_MISSING","Describe the baseline result as provisional and disclose the decisive assumptions.",IF(U27="WEIGHT_TOTAL_INVALID","Describe the baseline result as provisional and disclose the decisive assumptions.",IF(U27="SENSITIVITY_NOT_TESTED","Describe the baseline result as provisional and disclose the decisive assumptions.",IF(U27="RANKING_UNSTABLE","Describe the baseline result as provisional and disclose the decisive assumptions.",IF(U27="CONTRADICTION_REVIEW_REQUIRED","Preserve the score as provisional beside the contradiction.",IF(U27="REQUIRED_TEXT_MISSING","Complete the missing record.",IF(U27="INVALID_CONTROLLED_INPUT","Use only the controlled vocabulary.",IF(U27="INVALID_CRITERION_INPUT","Use the register only to identify and correct the invalid criteria.","")))))))))))))))))</x:f>
        <x:v>Use the score as one decision aid with the recorded model version, limitations and reopen condition.</x:v>
      </x:c>
      <x:c r="AQ27" s="33" t="str">
        <x:f>IF(U27="","",IF(U27="DECOMPOSABLE_BOUNDED","Do not present the total as evidence, certainty, probability or an automatic instruction.",IF(U27="MODEL_PURPOSE_UNSUPPORTED","Do not present the total as the probability of winning, failure or market response.",IF(U27="INPUTS_NOT_VISIBLE","Do not rank, allocate, approve or claim probability from the current score.",IF(U27="EVIDENCE_STATES_NOT_DISCLOSED","Do not rank, allocate, approve or claim probability from the current score.",IF(U27="MISSING_DATA_TREATMENT_UNSAFE","Do not replace missing knowledge with a neutral-looking number.",IF(U27="CRITICAL_GATE_FAILED_OR_MISSING","Do not let the weighted average override the critical condition.",IF(U27="GATE_CONTRACT_NOT_DEFINED","Do not let the weighted average override the critical condition.",IF(U27="COMPENSATION_RULE_UNSAFE","Do not let the weighted average override the critical condition.",IF(U27="WEIGHT_RATIONALE_MISSING","Do not treat the ranking as robust or use extra decimals to imply stability.",IF(U27="WEIGHT_TOTAL_INVALID","Do not treat the ranking as robust or use extra decimals to imply stability.",IF(U27="SENSITIVITY_NOT_TESTED","Do not treat the ranking as robust or use extra decimals to imply stability.",IF(U27="RANKING_UNSTABLE","Do not treat the ranking as robust or use extra decimals to imply stability.",IF(U27="CONTRADICTION_REVIEW_REQUIRED","Do not hide disagreement inside an average.",IF(U27="REQUIRED_TEXT_MISSING","Do not use a score without a meaningful decision, owner and reviewer.",IF(U27="INVALID_CONTROLLED_INPUT","Do not interpret outputs generated from unsupported categories.",IF(U27="INVALID_CRITERION_INPUT","Do not calculate, compare or interpret a model that contains invalid criterion inputs.","")))))))))))))))))</x:f>
        <x:v>Do not present the total as evidence, certainty, probability or an automatic instruction.</x:v>
      </x:c>
      <x:c r="AR27" s="33" t="str">
        <x:f>IF(U27="","",IF(U27="DECOMPOSABLE_BOUNDED","Proceed with the bounded interpretation and preserve the component record.",IF(U27="MODEL_PURPOSE_UNSUPPORTED","Use a validated predictive model or change the score purpose.",IF(U27="INPUTS_NOT_VISIBLE","Decompose and reconstruct the model before use.",IF(U27="EVIDENCE_STATES_NOT_DISCLOSED","Apply “Observed, Inferred and Unresolved Evidence” to every active input.",IF(U27="MISSING_DATA_TREATMENT_UNSAFE","Correct the treatment, obtain evidence or report a bounded range.",IF(U27="CRITICAL_GATE_FAILED_OR_MISSING","Define or resolve the veto, floor or cap before interpreting the total.",IF(U27="GATE_CONTRACT_NOT_DEFINED","Define or resolve the veto, floor or cap before interpreting the total.",IF(U27="COMPENSATION_RULE_UNSAFE","Define or resolve the veto, floor or cap before interpreting the total.",IF(U27="WEIGHT_RATIONALE_MISSING","Run and record the required sensitivity scenarios before acting.",IF(U27="WEIGHT_TOTAL_INVALID","Correct the active denominator and rerun the model.",IF(U27="SENSITIVITY_NOT_TESTED","Run and record the required sensitivity scenarios before acting.",IF(U27="RANKING_UNSTABLE","Treat the result as unstable and resolve the decisive assumptions.",IF(U27="CONTRADICTION_REVIEW_REQUIRED","Apply “How to Handle Contradictory Competitor Evidence” before final interpretation.",IF(U27="REQUIRED_TEXT_MISSING","Replace placeholders with the exact record.",IF(U27="INVALID_CONTROLLED_INPUT","Correct the invalid controlled input.",IF(U27="INVALID_CRITERION_INPUT","Correct the invalid criterion values; then recalculate the model and its active denominator.","")))))))))))))))))</x:f>
        <x:v>Proceed with the bounded interpretation and preserve the component record.</x:v>
      </x:c>
    </x:row>
    <x:row r="28">
      <x:c r="A28" s="55" t="str">
        <x:v>F25</x:v>
      </x:c>
      <x:c r="B28" s="55" t="str">
        <x:v>Rank</x:v>
      </x:c>
      <x:c r="C28" s="55" t="str">
        <x:v>Rank</x:v>
      </x:c>
      <x:c r="D28" s="55" t="str">
        <x:v>Yes</x:v>
      </x:c>
      <x:c r="E28" s="55" t="str">
        <x:v>Yes</x:v>
      </x:c>
      <x:c r="F28" s="55" t="str">
        <x:v>Yes</x:v>
      </x:c>
      <x:c r="G28" s="55" t="str">
        <x:v>Yes</x:v>
      </x:c>
      <x:c r="H28" s="76" t="n">
        <x:v>100</x:v>
      </x:c>
      <x:c r="I28" s="55" t="str">
        <x:v>Yes</x:v>
      </x:c>
      <x:c r="J28" s="55" t="str">
        <x:v>No</x:v>
      </x:c>
      <x:c r="K28" s="55" t="str">
        <x:v>No</x:v>
      </x:c>
      <x:c r="L28" s="55" t="str">
        <x:v>Yes</x:v>
      </x:c>
      <x:c r="M28" s="55" t="str">
        <x:v>Not tested</x:v>
      </x:c>
      <x:c r="N28" s="55" t="str">
        <x:v>No</x:v>
      </x:c>
      <x:c r="O28" s="55" t="str">
        <x:v>Recorded owner</x:v>
      </x:c>
      <x:c r="P28" s="55" t="str">
        <x:v>Recorded reviewer</x:v>
      </x:c>
      <x:c r="Q28" s="55" t="str">
        <x:v>Approved by the recorded reviewer</x:v>
      </x:c>
      <x:c r="R28" s="55" t="str">
        <x:v>Sensitivity review required</x:v>
      </x:c>
      <x:c r="S28" s="55" t="str">
        <x:v>SENSITIVITY_NOT_TESTED</x:v>
      </x:c>
      <x:c r="T28" s="62" t="str">
        <x:f>IF(OR(X28="No",Y28="No",Z28="No",AA28="No",AB28="No",AD28="No",AE28="No",AF28="No",AG28="No",AH28="No",AI28="No",AL28="No"),"Score not decision-ready",IF(OR(W28="No",AJ28="No",AK28="No"),"Score not decision-ready",IF(C28="Estimate probability","Score not decision-ready",IF(N28="Yes","Score not decision-ready",IF(F28="No","Missing-data treatment unsafe",IF(OR(J28="Yes",I28="No",K28="Yes"),"Critical gate missing",IF(OR(D28="No",E28="No"),"Score not decision-ready",IF(OR(G28="No",AC28="No",L28="No",M28="Not tested",M28="Yes"),"Sensitivity review required","Decomposable and bounded"))))))))</x:f>
        <x:v>Sensitivity review required</x:v>
      </x:c>
      <x:c r="U28" s="62" t="str">
        <x:f>IF(OR(X28="No",Y28="No",Z28="No",AA28="No",AB28="No",AD28="No",AE28="No",AF28="No",AG28="No",AH28="No",AI28="No",AL28="No"),"INVALID_CONTROLLED_INPUT",IF(OR(W28="No",AJ28="No",AK28="No"),"REQUIRED_TEXT_MISSING",IF(C28="Estimate probability","MODEL_PURPOSE_UNSUPPORTED",IF(N28="Yes","CONTRADICTION_REVIEW_REQUIRED",IF(F28="No","MISSING_DATA_TREATMENT_UNSAFE",IF(J28="Yes","CRITICAL_GATE_FAILED_OR_MISSING",IF(I28="No","GATE_CONTRACT_NOT_DEFINED",IF(K28="Yes","COMPENSATION_RULE_UNSAFE",IF(D28="No","INPUTS_NOT_VISIBLE",IF(E28="No","EVIDENCE_STATES_NOT_DISCLOSED",IF(G28="No","WEIGHT_RATIONALE_MISSING",IF(AC28="No","WEIGHT_TOTAL_INVALID",IF(OR(L28="No",M28="Not tested"),"SENSITIVITY_NOT_TESTED",IF(M28="Yes","RANKING_UNSTABLE","DECOMPOSABLE_BOUNDED"))))))))))))))</x:f>
        <x:v>SENSITIVITY_NOT_TESTED</x:v>
      </x:c>
      <x:c r="V28" s="62" t="str">
        <x:f>IF(AND(T28=R28,U28=S28,AP28=AM28,AQ28=AN28,AR28=AO28),"PASS","FAIL")</x:f>
        <x:v>PASS</x:v>
      </x:c>
      <x:c r="W28" s="69" t="str">
        <x:f>IF(B28="","No",IF(OR(LOWER(TRIM(B28))="n/a",LOWER(TRIM(B28))="na",LOWER(TRIM(B28))="none",LOWER(TRIM(B28))="unknown",LOWER(TRIM(B28))="tbd",LOWER(TRIM(B28))="todo",LOWER(TRIM(B28))="placeholder",LOWER(TRIM(B28))="test",LOWER(TRIM(B28))="xxx",LOWER(TRIM(B28))="xx",LOWER(TRIM(B28))="x",LOWER(TRIM(B28))="-",LOWER(TRIM(B28))="--",LOWER(TRIM(B28))="---",LOWER(TRIM(B28))=".",LOWER(TRIM(B28))="..",LOWER(TRIM(B28))="...",LOWER(TRIM(B28))="?"),"No","Yes"))</x:f>
        <x:v>Yes</x:v>
      </x:c>
      <x:c r="X28" s="69" t="str">
        <x:f>IF(OR(C28="Describe",C28="Rank",C28="Screen",C28="Prioritise",C28="Trigger review",C28="Allocate resources",C28="Enforce a gate",C28="Estimate probability"),"Yes","No")</x:f>
        <x:v>Yes</x:v>
      </x:c>
      <x:c r="Y28" s="69" t="str">
        <x:f>IF(OR(D28="Yes",D28="No"),"Yes","No")</x:f>
        <x:v>Yes</x:v>
      </x:c>
      <x:c r="Z28" s="69" t="str">
        <x:f>IF(OR(E28="Yes",E28="No"),"Yes","No")</x:f>
        <x:v>Yes</x:v>
      </x:c>
      <x:c r="AA28" s="69" t="str">
        <x:f>IF(OR(F28="Yes",F28="No"),"Yes","No")</x:f>
        <x:v>Yes</x:v>
      </x:c>
      <x:c r="AB28" s="69" t="str">
        <x:f>IF(OR(G28="Yes",G28="No"),"Yes","No")</x:f>
        <x:v>Yes</x:v>
      </x:c>
      <x:c r="AC28" s="69" t="str">
        <x:f>IF(ABS(H28-100)&lt;0.0001,"Yes","No")</x:f>
        <x:v>Yes</x:v>
      </x:c>
      <x:c r="AD28" s="69" t="str">
        <x:f>IF(OR(I28="Yes",I28="No",I28="Not applicable"),"Yes","No")</x:f>
        <x:v>Yes</x:v>
      </x:c>
      <x:c r="AE28" s="69" t="str">
        <x:f>IF(OR(J28="Yes",J28="No"),"Yes","No")</x:f>
        <x:v>Yes</x:v>
      </x:c>
      <x:c r="AF28" s="69" t="str">
        <x:f>IF(OR(K28="Yes",K28="No",K28="Not applicable"),"Yes","No")</x:f>
        <x:v>Yes</x:v>
      </x:c>
      <x:c r="AG28" s="69" t="str">
        <x:f>IF(OR(L28="Yes",L28="No"),"Yes","No")</x:f>
        <x:v>Yes</x:v>
      </x:c>
      <x:c r="AH28" s="69" t="str">
        <x:f>IF(OR(M28="Yes",M28="No",M28="Not tested"),"Yes","No")</x:f>
        <x:v>Yes</x:v>
      </x:c>
      <x:c r="AI28" s="69" t="str">
        <x:f>IF(OR(N28="Yes",N28="No"),"Yes","No")</x:f>
        <x:v>Yes</x:v>
      </x:c>
      <x:c r="AJ28" s="69" t="str">
        <x:f>IF(O28="","No",IF(OR(LOWER(TRIM(O28))="n/a",LOWER(TRIM(O28))="na",LOWER(TRIM(O28))="none",LOWER(TRIM(O28))="unknown",LOWER(TRIM(O28))="tbd",LOWER(TRIM(O28))="todo",LOWER(TRIM(O28))="placeholder",LOWER(TRIM(O28))="test",LOWER(TRIM(O28))="xxx",LOWER(TRIM(O28))="xx",LOWER(TRIM(O28))="x",LOWER(TRIM(O28))="-",LOWER(TRIM(O28))="--",LOWER(TRIM(O28))="---",LOWER(TRIM(O28))=".",LOWER(TRIM(O28))="..",LOWER(TRIM(O28))="...",LOWER(TRIM(O28))="?"),"No","Yes"))</x:f>
        <x:v>Yes</x:v>
      </x:c>
      <x:c r="AK28" s="69" t="str">
        <x:f>IF(P28="","No",IF(OR(LOWER(TRIM(P28))="n/a",LOWER(TRIM(P28))="na",LOWER(TRIM(P28))="none",LOWER(TRIM(P28))="unknown",LOWER(TRIM(P28))="tbd",LOWER(TRIM(P28))="todo",LOWER(TRIM(P28))="placeholder",LOWER(TRIM(P28))="test",LOWER(TRIM(P28))="xxx",LOWER(TRIM(P28))="xx",LOWER(TRIM(P28))="x",LOWER(TRIM(P28))="-",LOWER(TRIM(P28))="--",LOWER(TRIM(P28))="---",LOWER(TRIM(P28))=".",LOWER(TRIM(P28))="..",LOWER(TRIM(P28))="...",LOWER(TRIM(P28))="?"),"No","Yes"))</x:f>
        <x:v>Yes</x:v>
      </x:c>
      <x:c r="AL28" s="69" t="str">
        <x:f>IF(OR(Q28="Approved by the recorded reviewer",Q28="Not approved"),"Yes","No")</x:f>
        <x:v>Yes</x:v>
      </x:c>
      <x:c r="AM28" s="33" t="str">
        <x:v>Describe the baseline result as provisional and disclose the decisive assumptions.</x:v>
      </x:c>
      <x:c r="AN28" s="33" t="str">
        <x:v>Do not treat the ranking as robust or use extra decimals to imply stability.</x:v>
      </x:c>
      <x:c r="AO28" s="33" t="str">
        <x:v>Run and record the required sensitivity scenarios before acting.</x:v>
      </x:c>
      <x:c r="AP28" s="33" t="str">
        <x:f>IF(U28="","",IF(U28="DECOMPOSABLE_BOUNDED","Use the score as one decision aid with the recorded model version, limitations and reopen condition.",IF(U28="MODEL_PURPOSE_UNSUPPORTED","Describe the model as a score or index unless predictive calibration is separately established.",IF(U28="INPUTS_NOT_VISIBLE","Use the current total only as a prompt for model reconstruction.",IF(U28="EVIDENCE_STATES_NOT_DISCLOSED","Use the current total only as a prompt for model reconstruction.",IF(U28="MISSING_DATA_TREATMENT_UNSAFE","State that the score is incomplete and identify the affected inputs.",IF(U28="CRITICAL_GATE_FAILED_OR_MISSING","Report the total only beside the failed or missing gate.",IF(U28="GATE_CONTRACT_NOT_DEFINED","Report the total only beside the failed or missing gate.",IF(U28="COMPENSATION_RULE_UNSAFE","Report the total only beside the failed or missing gate.",IF(U28="WEIGHT_RATIONALE_MISSING","Describe the baseline result as provisional and disclose the decisive assumptions.",IF(U28="WEIGHT_TOTAL_INVALID","Describe the baseline result as provisional and disclose the decisive assumptions.",IF(U28="SENSITIVITY_NOT_TESTED","Describe the baseline result as provisional and disclose the decisive assumptions.",IF(U28="RANKING_UNSTABLE","Describe the baseline result as provisional and disclose the decisive assumptions.",IF(U28="CONTRADICTION_REVIEW_REQUIRED","Preserve the score as provisional beside the contradiction.",IF(U28="REQUIRED_TEXT_MISSING","Complete the missing record.",IF(U28="INVALID_CONTROLLED_INPUT","Use only the controlled vocabulary.",IF(U28="INVALID_CRITERION_INPUT","Use the register only to identify and correct the invalid criteria.","")))))))))))))))))</x:f>
        <x:v>Describe the baseline result as provisional and disclose the decisive assumptions.</x:v>
      </x:c>
      <x:c r="AQ28" s="33" t="str">
        <x:f>IF(U28="","",IF(U28="DECOMPOSABLE_BOUNDED","Do not present the total as evidence, certainty, probability or an automatic instruction.",IF(U28="MODEL_PURPOSE_UNSUPPORTED","Do not present the total as the probability of winning, failure or market response.",IF(U28="INPUTS_NOT_VISIBLE","Do not rank, allocate, approve or claim probability from the current score.",IF(U28="EVIDENCE_STATES_NOT_DISCLOSED","Do not rank, allocate, approve or claim probability from the current score.",IF(U28="MISSING_DATA_TREATMENT_UNSAFE","Do not replace missing knowledge with a neutral-looking number.",IF(U28="CRITICAL_GATE_FAILED_OR_MISSING","Do not let the weighted average override the critical condition.",IF(U28="GATE_CONTRACT_NOT_DEFINED","Do not let the weighted average override the critical condition.",IF(U28="COMPENSATION_RULE_UNSAFE","Do not let the weighted average override the critical condition.",IF(U28="WEIGHT_RATIONALE_MISSING","Do not treat the ranking as robust or use extra decimals to imply stability.",IF(U28="WEIGHT_TOTAL_INVALID","Do not treat the ranking as robust or use extra decimals to imply stability.",IF(U28="SENSITIVITY_NOT_TESTED","Do not treat the ranking as robust or use extra decimals to imply stability.",IF(U28="RANKING_UNSTABLE","Do not treat the ranking as robust or use extra decimals to imply stability.",IF(U28="CONTRADICTION_REVIEW_REQUIRED","Do not hide disagreement inside an average.",IF(U28="REQUIRED_TEXT_MISSING","Do not use a score without a meaningful decision, owner and reviewer.",IF(U28="INVALID_CONTROLLED_INPUT","Do not interpret outputs generated from unsupported categories.",IF(U28="INVALID_CRITERION_INPUT","Do not calculate, compare or interpret a model that contains invalid criterion inputs.","")))))))))))))))))</x:f>
        <x:v>Do not treat the ranking as robust or use extra decimals to imply stability.</x:v>
      </x:c>
      <x:c r="AR28" s="33" t="str">
        <x:f>IF(U28="","",IF(U28="DECOMPOSABLE_BOUNDED","Proceed with the bounded interpretation and preserve the component record.",IF(U28="MODEL_PURPOSE_UNSUPPORTED","Use a validated predictive model or change the score purpose.",IF(U28="INPUTS_NOT_VISIBLE","Decompose and reconstruct the model before use.",IF(U28="EVIDENCE_STATES_NOT_DISCLOSED","Apply “Observed, Inferred and Unresolved Evidence” to every active input.",IF(U28="MISSING_DATA_TREATMENT_UNSAFE","Correct the treatment, obtain evidence or report a bounded range.",IF(U28="CRITICAL_GATE_FAILED_OR_MISSING","Define or resolve the veto, floor or cap before interpreting the total.",IF(U28="GATE_CONTRACT_NOT_DEFINED","Define or resolve the veto, floor or cap before interpreting the total.",IF(U28="COMPENSATION_RULE_UNSAFE","Define or resolve the veto, floor or cap before interpreting the total.",IF(U28="WEIGHT_RATIONALE_MISSING","Run and record the required sensitivity scenarios before acting.",IF(U28="WEIGHT_TOTAL_INVALID","Correct the active denominator and rerun the model.",IF(U28="SENSITIVITY_NOT_TESTED","Run and record the required sensitivity scenarios before acting.",IF(U28="RANKING_UNSTABLE","Treat the result as unstable and resolve the decisive assumptions.",IF(U28="CONTRADICTION_REVIEW_REQUIRED","Apply “How to Handle Contradictory Competitor Evidence” before final interpretation.",IF(U28="REQUIRED_TEXT_MISSING","Replace placeholders with the exact record.",IF(U28="INVALID_CONTROLLED_INPUT","Correct the invalid controlled input.",IF(U28="INVALID_CRITERION_INPUT","Correct the invalid criterion values; then recalculate the model and its active denominator.","")))))))))))))))))</x:f>
        <x:v>Run and record the required sensitivity scenarios before acting.</x:v>
      </x:c>
    </x:row>
    <x:row r="29">
      <x:c r="A29" s="55" t="str">
        <x:v>F26</x:v>
      </x:c>
      <x:c r="B29" s="55" t="str">
        <x:v>Rank</x:v>
      </x:c>
      <x:c r="C29" s="55" t="str">
        <x:v>Rank</x:v>
      </x:c>
      <x:c r="D29" s="55" t="str">
        <x:v>Yes</x:v>
      </x:c>
      <x:c r="E29" s="55" t="str">
        <x:v>Yes</x:v>
      </x:c>
      <x:c r="F29" s="55" t="str">
        <x:v>Yes</x:v>
      </x:c>
      <x:c r="G29" s="55" t="str">
        <x:v>Yes</x:v>
      </x:c>
      <x:c r="H29" s="76" t="n">
        <x:v>100</x:v>
      </x:c>
      <x:c r="I29" s="55" t="str">
        <x:v>Yes</x:v>
      </x:c>
      <x:c r="J29" s="55" t="str">
        <x:v>No</x:v>
      </x:c>
      <x:c r="K29" s="55" t="str">
        <x:v>No</x:v>
      </x:c>
      <x:c r="L29" s="55" t="str">
        <x:v>No</x:v>
      </x:c>
      <x:c r="M29" s="55" t="str">
        <x:v>No</x:v>
      </x:c>
      <x:c r="N29" s="55" t="str">
        <x:v>No</x:v>
      </x:c>
      <x:c r="O29" s="55" t="str">
        <x:v>Recorded owner</x:v>
      </x:c>
      <x:c r="P29" s="55" t="str">
        <x:v>Recorded reviewer</x:v>
      </x:c>
      <x:c r="Q29" s="55" t="str">
        <x:v>Approved by the recorded reviewer</x:v>
      </x:c>
      <x:c r="R29" s="55" t="str">
        <x:v>Sensitivity review required</x:v>
      </x:c>
      <x:c r="S29" s="55" t="str">
        <x:v>SENSITIVITY_NOT_TESTED</x:v>
      </x:c>
      <x:c r="T29" s="62" t="str">
        <x:f>IF(OR(X29="No",Y29="No",Z29="No",AA29="No",AB29="No",AD29="No",AE29="No",AF29="No",AG29="No",AH29="No",AI29="No",AL29="No"),"Score not decision-ready",IF(OR(W29="No",AJ29="No",AK29="No"),"Score not decision-ready",IF(C29="Estimate probability","Score not decision-ready",IF(N29="Yes","Score not decision-ready",IF(F29="No","Missing-data treatment unsafe",IF(OR(J29="Yes",I29="No",K29="Yes"),"Critical gate missing",IF(OR(D29="No",E29="No"),"Score not decision-ready",IF(OR(G29="No",AC29="No",L29="No",M29="Not tested",M29="Yes"),"Sensitivity review required","Decomposable and bounded"))))))))</x:f>
        <x:v>Sensitivity review required</x:v>
      </x:c>
      <x:c r="U29" s="62" t="str">
        <x:f>IF(OR(X29="No",Y29="No",Z29="No",AA29="No",AB29="No",AD29="No",AE29="No",AF29="No",AG29="No",AH29="No",AI29="No",AL29="No"),"INVALID_CONTROLLED_INPUT",IF(OR(W29="No",AJ29="No",AK29="No"),"REQUIRED_TEXT_MISSING",IF(C29="Estimate probability","MODEL_PURPOSE_UNSUPPORTED",IF(N29="Yes","CONTRADICTION_REVIEW_REQUIRED",IF(F29="No","MISSING_DATA_TREATMENT_UNSAFE",IF(J29="Yes","CRITICAL_GATE_FAILED_OR_MISSING",IF(I29="No","GATE_CONTRACT_NOT_DEFINED",IF(K29="Yes","COMPENSATION_RULE_UNSAFE",IF(D29="No","INPUTS_NOT_VISIBLE",IF(E29="No","EVIDENCE_STATES_NOT_DISCLOSED",IF(G29="No","WEIGHT_RATIONALE_MISSING",IF(AC29="No","WEIGHT_TOTAL_INVALID",IF(OR(L29="No",M29="Not tested"),"SENSITIVITY_NOT_TESTED",IF(M29="Yes","RANKING_UNSTABLE","DECOMPOSABLE_BOUNDED"))))))))))))))</x:f>
        <x:v>SENSITIVITY_NOT_TESTED</x:v>
      </x:c>
      <x:c r="V29" s="62" t="str">
        <x:f>IF(AND(T29=R29,U29=S29,AP29=AM29,AQ29=AN29,AR29=AO29),"PASS","FAIL")</x:f>
        <x:v>PASS</x:v>
      </x:c>
      <x:c r="W29" s="69" t="str">
        <x:f>IF(B29="","No",IF(OR(LOWER(TRIM(B29))="n/a",LOWER(TRIM(B29))="na",LOWER(TRIM(B29))="none",LOWER(TRIM(B29))="unknown",LOWER(TRIM(B29))="tbd",LOWER(TRIM(B29))="todo",LOWER(TRIM(B29))="placeholder",LOWER(TRIM(B29))="test",LOWER(TRIM(B29))="xxx",LOWER(TRIM(B29))="xx",LOWER(TRIM(B29))="x",LOWER(TRIM(B29))="-",LOWER(TRIM(B29))="--",LOWER(TRIM(B29))="---",LOWER(TRIM(B29))=".",LOWER(TRIM(B29))="..",LOWER(TRIM(B29))="...",LOWER(TRIM(B29))="?"),"No","Yes"))</x:f>
        <x:v>Yes</x:v>
      </x:c>
      <x:c r="X29" s="69" t="str">
        <x:f>IF(OR(C29="Describe",C29="Rank",C29="Screen",C29="Prioritise",C29="Trigger review",C29="Allocate resources",C29="Enforce a gate",C29="Estimate probability"),"Yes","No")</x:f>
        <x:v>Yes</x:v>
      </x:c>
      <x:c r="Y29" s="69" t="str">
        <x:f>IF(OR(D29="Yes",D29="No"),"Yes","No")</x:f>
        <x:v>Yes</x:v>
      </x:c>
      <x:c r="Z29" s="69" t="str">
        <x:f>IF(OR(E29="Yes",E29="No"),"Yes","No")</x:f>
        <x:v>Yes</x:v>
      </x:c>
      <x:c r="AA29" s="69" t="str">
        <x:f>IF(OR(F29="Yes",F29="No"),"Yes","No")</x:f>
        <x:v>Yes</x:v>
      </x:c>
      <x:c r="AB29" s="69" t="str">
        <x:f>IF(OR(G29="Yes",G29="No"),"Yes","No")</x:f>
        <x:v>Yes</x:v>
      </x:c>
      <x:c r="AC29" s="69" t="str">
        <x:f>IF(ABS(H29-100)&lt;0.0001,"Yes","No")</x:f>
        <x:v>Yes</x:v>
      </x:c>
      <x:c r="AD29" s="69" t="str">
        <x:f>IF(OR(I29="Yes",I29="No",I29="Not applicable"),"Yes","No")</x:f>
        <x:v>Yes</x:v>
      </x:c>
      <x:c r="AE29" s="69" t="str">
        <x:f>IF(OR(J29="Yes",J29="No"),"Yes","No")</x:f>
        <x:v>Yes</x:v>
      </x:c>
      <x:c r="AF29" s="69" t="str">
        <x:f>IF(OR(K29="Yes",K29="No",K29="Not applicable"),"Yes","No")</x:f>
        <x:v>Yes</x:v>
      </x:c>
      <x:c r="AG29" s="69" t="str">
        <x:f>IF(OR(L29="Yes",L29="No"),"Yes","No")</x:f>
        <x:v>Yes</x:v>
      </x:c>
      <x:c r="AH29" s="69" t="str">
        <x:f>IF(OR(M29="Yes",M29="No",M29="Not tested"),"Yes","No")</x:f>
        <x:v>Yes</x:v>
      </x:c>
      <x:c r="AI29" s="69" t="str">
        <x:f>IF(OR(N29="Yes",N29="No"),"Yes","No")</x:f>
        <x:v>Yes</x:v>
      </x:c>
      <x:c r="AJ29" s="69" t="str">
        <x:f>IF(O29="","No",IF(OR(LOWER(TRIM(O29))="n/a",LOWER(TRIM(O29))="na",LOWER(TRIM(O29))="none",LOWER(TRIM(O29))="unknown",LOWER(TRIM(O29))="tbd",LOWER(TRIM(O29))="todo",LOWER(TRIM(O29))="placeholder",LOWER(TRIM(O29))="test",LOWER(TRIM(O29))="xxx",LOWER(TRIM(O29))="xx",LOWER(TRIM(O29))="x",LOWER(TRIM(O29))="-",LOWER(TRIM(O29))="--",LOWER(TRIM(O29))="---",LOWER(TRIM(O29))=".",LOWER(TRIM(O29))="..",LOWER(TRIM(O29))="...",LOWER(TRIM(O29))="?"),"No","Yes"))</x:f>
        <x:v>Yes</x:v>
      </x:c>
      <x:c r="AK29" s="69" t="str">
        <x:f>IF(P29="","No",IF(OR(LOWER(TRIM(P29))="n/a",LOWER(TRIM(P29))="na",LOWER(TRIM(P29))="none",LOWER(TRIM(P29))="unknown",LOWER(TRIM(P29))="tbd",LOWER(TRIM(P29))="todo",LOWER(TRIM(P29))="placeholder",LOWER(TRIM(P29))="test",LOWER(TRIM(P29))="xxx",LOWER(TRIM(P29))="xx",LOWER(TRIM(P29))="x",LOWER(TRIM(P29))="-",LOWER(TRIM(P29))="--",LOWER(TRIM(P29))="---",LOWER(TRIM(P29))=".",LOWER(TRIM(P29))="..",LOWER(TRIM(P29))="...",LOWER(TRIM(P29))="?"),"No","Yes"))</x:f>
        <x:v>Yes</x:v>
      </x:c>
      <x:c r="AL29" s="69" t="str">
        <x:f>IF(OR(Q29="Approved by the recorded reviewer",Q29="Not approved"),"Yes","No")</x:f>
        <x:v>Yes</x:v>
      </x:c>
      <x:c r="AM29" s="33" t="str">
        <x:v>Describe the baseline result as provisional and disclose the decisive assumptions.</x:v>
      </x:c>
      <x:c r="AN29" s="33" t="str">
        <x:v>Do not treat the ranking as robust or use extra decimals to imply stability.</x:v>
      </x:c>
      <x:c r="AO29" s="33" t="str">
        <x:v>Run and record the required sensitivity scenarios before acting.</x:v>
      </x:c>
      <x:c r="AP29" s="33" t="str">
        <x:f>IF(U29="","",IF(U29="DECOMPOSABLE_BOUNDED","Use the score as one decision aid with the recorded model version, limitations and reopen condition.",IF(U29="MODEL_PURPOSE_UNSUPPORTED","Describe the model as a score or index unless predictive calibration is separately established.",IF(U29="INPUTS_NOT_VISIBLE","Use the current total only as a prompt for model reconstruction.",IF(U29="EVIDENCE_STATES_NOT_DISCLOSED","Use the current total only as a prompt for model reconstruction.",IF(U29="MISSING_DATA_TREATMENT_UNSAFE","State that the score is incomplete and identify the affected inputs.",IF(U29="CRITICAL_GATE_FAILED_OR_MISSING","Report the total only beside the failed or missing gate.",IF(U29="GATE_CONTRACT_NOT_DEFINED","Report the total only beside the failed or missing gate.",IF(U29="COMPENSATION_RULE_UNSAFE","Report the total only beside the failed or missing gate.",IF(U29="WEIGHT_RATIONALE_MISSING","Describe the baseline result as provisional and disclose the decisive assumptions.",IF(U29="WEIGHT_TOTAL_INVALID","Describe the baseline result as provisional and disclose the decisive assumptions.",IF(U29="SENSITIVITY_NOT_TESTED","Describe the baseline result as provisional and disclose the decisive assumptions.",IF(U29="RANKING_UNSTABLE","Describe the baseline result as provisional and disclose the decisive assumptions.",IF(U29="CONTRADICTION_REVIEW_REQUIRED","Preserve the score as provisional beside the contradiction.",IF(U29="REQUIRED_TEXT_MISSING","Complete the missing record.",IF(U29="INVALID_CONTROLLED_INPUT","Use only the controlled vocabulary.",IF(U29="INVALID_CRITERION_INPUT","Use the register only to identify and correct the invalid criteria.","")))))))))))))))))</x:f>
        <x:v>Describe the baseline result as provisional and disclose the decisive assumptions.</x:v>
      </x:c>
      <x:c r="AQ29" s="33" t="str">
        <x:f>IF(U29="","",IF(U29="DECOMPOSABLE_BOUNDED","Do not present the total as evidence, certainty, probability or an automatic instruction.",IF(U29="MODEL_PURPOSE_UNSUPPORTED","Do not present the total as the probability of winning, failure or market response.",IF(U29="INPUTS_NOT_VISIBLE","Do not rank, allocate, approve or claim probability from the current score.",IF(U29="EVIDENCE_STATES_NOT_DISCLOSED","Do not rank, allocate, approve or claim probability from the current score.",IF(U29="MISSING_DATA_TREATMENT_UNSAFE","Do not replace missing knowledge with a neutral-looking number.",IF(U29="CRITICAL_GATE_FAILED_OR_MISSING","Do not let the weighted average override the critical condition.",IF(U29="GATE_CONTRACT_NOT_DEFINED","Do not let the weighted average override the critical condition.",IF(U29="COMPENSATION_RULE_UNSAFE","Do not let the weighted average override the critical condition.",IF(U29="WEIGHT_RATIONALE_MISSING","Do not treat the ranking as robust or use extra decimals to imply stability.",IF(U29="WEIGHT_TOTAL_INVALID","Do not treat the ranking as robust or use extra decimals to imply stability.",IF(U29="SENSITIVITY_NOT_TESTED","Do not treat the ranking as robust or use extra decimals to imply stability.",IF(U29="RANKING_UNSTABLE","Do not treat the ranking as robust or use extra decimals to imply stability.",IF(U29="CONTRADICTION_REVIEW_REQUIRED","Do not hide disagreement inside an average.",IF(U29="REQUIRED_TEXT_MISSING","Do not use a score without a meaningful decision, owner and reviewer.",IF(U29="INVALID_CONTROLLED_INPUT","Do not interpret outputs generated from unsupported categories.",IF(U29="INVALID_CRITERION_INPUT","Do not calculate, compare or interpret a model that contains invalid criterion inputs.","")))))))))))))))))</x:f>
        <x:v>Do not treat the ranking as robust or use extra decimals to imply stability.</x:v>
      </x:c>
      <x:c r="AR29" s="33" t="str">
        <x:f>IF(U29="","",IF(U29="DECOMPOSABLE_BOUNDED","Proceed with the bounded interpretation and preserve the component record.",IF(U29="MODEL_PURPOSE_UNSUPPORTED","Use a validated predictive model or change the score purpose.",IF(U29="INPUTS_NOT_VISIBLE","Decompose and reconstruct the model before use.",IF(U29="EVIDENCE_STATES_NOT_DISCLOSED","Apply “Observed, Inferred and Unresolved Evidence” to every active input.",IF(U29="MISSING_DATA_TREATMENT_UNSAFE","Correct the treatment, obtain evidence or report a bounded range.",IF(U29="CRITICAL_GATE_FAILED_OR_MISSING","Define or resolve the veto, floor or cap before interpreting the total.",IF(U29="GATE_CONTRACT_NOT_DEFINED","Define or resolve the veto, floor or cap before interpreting the total.",IF(U29="COMPENSATION_RULE_UNSAFE","Define or resolve the veto, floor or cap before interpreting the total.",IF(U29="WEIGHT_RATIONALE_MISSING","Run and record the required sensitivity scenarios before acting.",IF(U29="WEIGHT_TOTAL_INVALID","Correct the active denominator and rerun the model.",IF(U29="SENSITIVITY_NOT_TESTED","Run and record the required sensitivity scenarios before acting.",IF(U29="RANKING_UNSTABLE","Treat the result as unstable and resolve the decisive assumptions.",IF(U29="CONTRADICTION_REVIEW_REQUIRED","Apply “How to Handle Contradictory Competitor Evidence” before final interpretation.",IF(U29="REQUIRED_TEXT_MISSING","Replace placeholders with the exact record.",IF(U29="INVALID_CONTROLLED_INPUT","Correct the invalid controlled input.",IF(U29="INVALID_CRITERION_INPUT","Correct the invalid criterion values; then recalculate the model and its active denominator.","")))))))))))))))))</x:f>
        <x:v>Run and record the required sensitivity scenarios before acting.</x:v>
      </x:c>
    </x:row>
    <x:row r="30">
      <x:c r="A30" s="55" t="str">
        <x:v>F27</x:v>
      </x:c>
      <x:c r="B30" s="55" t="str">
        <x:v>Rank</x:v>
      </x:c>
      <x:c r="C30" s="55" t="str">
        <x:v>Rank</x:v>
      </x:c>
      <x:c r="D30" s="55" t="str">
        <x:v>Yes</x:v>
      </x:c>
      <x:c r="E30" s="55" t="str">
        <x:v>Yes</x:v>
      </x:c>
      <x:c r="F30" s="55" t="str">
        <x:v>No</x:v>
      </x:c>
      <x:c r="G30" s="55" t="str">
        <x:v>No</x:v>
      </x:c>
      <x:c r="H30" s="76" t="n">
        <x:v>90</x:v>
      </x:c>
      <x:c r="I30" s="55" t="str">
        <x:v>No</x:v>
      </x:c>
      <x:c r="J30" s="55" t="str">
        <x:v>Yes</x:v>
      </x:c>
      <x:c r="K30" s="55" t="str">
        <x:v>Yes</x:v>
      </x:c>
      <x:c r="L30" s="55" t="str">
        <x:v>No</x:v>
      </x:c>
      <x:c r="M30" s="55" t="str">
        <x:v>Not tested</x:v>
      </x:c>
      <x:c r="N30" s="55" t="str">
        <x:v>No</x:v>
      </x:c>
      <x:c r="O30" s="55" t="str">
        <x:v>Recorded owner</x:v>
      </x:c>
      <x:c r="P30" s="55" t="str">
        <x:v>Recorded reviewer</x:v>
      </x:c>
      <x:c r="Q30" s="55" t="str">
        <x:v>Approved by the recorded reviewer</x:v>
      </x:c>
      <x:c r="R30" s="55" t="str">
        <x:v>Missing-data treatment unsafe</x:v>
      </x:c>
      <x:c r="S30" s="55" t="str">
        <x:v>MISSING_DATA_TREATMENT_UNSAFE</x:v>
      </x:c>
      <x:c r="T30" s="62" t="str">
        <x:f>IF(OR(X30="No",Y30="No",Z30="No",AA30="No",AB30="No",AD30="No",AE30="No",AF30="No",AG30="No",AH30="No",AI30="No",AL30="No"),"Score not decision-ready",IF(OR(W30="No",AJ30="No",AK30="No"),"Score not decision-ready",IF(C30="Estimate probability","Score not decision-ready",IF(N30="Yes","Score not decision-ready",IF(F30="No","Missing-data treatment unsafe",IF(OR(J30="Yes",I30="No",K30="Yes"),"Critical gate missing",IF(OR(D30="No",E30="No"),"Score not decision-ready",IF(OR(G30="No",AC30="No",L30="No",M30="Not tested",M30="Yes"),"Sensitivity review required","Decomposable and bounded"))))))))</x:f>
        <x:v>Missing-data treatment unsafe</x:v>
      </x:c>
      <x:c r="U30" s="62" t="str">
        <x:f>IF(OR(X30="No",Y30="No",Z30="No",AA30="No",AB30="No",AD30="No",AE30="No",AF30="No",AG30="No",AH30="No",AI30="No",AL30="No"),"INVALID_CONTROLLED_INPUT",IF(OR(W30="No",AJ30="No",AK30="No"),"REQUIRED_TEXT_MISSING",IF(C30="Estimate probability","MODEL_PURPOSE_UNSUPPORTED",IF(N30="Yes","CONTRADICTION_REVIEW_REQUIRED",IF(F30="No","MISSING_DATA_TREATMENT_UNSAFE",IF(J30="Yes","CRITICAL_GATE_FAILED_OR_MISSING",IF(I30="No","GATE_CONTRACT_NOT_DEFINED",IF(K30="Yes","COMPENSATION_RULE_UNSAFE",IF(D30="No","INPUTS_NOT_VISIBLE",IF(E30="No","EVIDENCE_STATES_NOT_DISCLOSED",IF(G30="No","WEIGHT_RATIONALE_MISSING",IF(AC30="No","WEIGHT_TOTAL_INVALID",IF(OR(L30="No",M30="Not tested"),"SENSITIVITY_NOT_TESTED",IF(M30="Yes","RANKING_UNSTABLE","DECOMPOSABLE_BOUNDED"))))))))))))))</x:f>
        <x:v>MISSING_DATA_TREATMENT_UNSAFE</x:v>
      </x:c>
      <x:c r="V30" s="62" t="str">
        <x:f>IF(AND(T30=R30,U30=S30,AP30=AM30,AQ30=AN30,AR30=AO30),"PASS","FAIL")</x:f>
        <x:v>PASS</x:v>
      </x:c>
      <x:c r="W30" s="69" t="str">
        <x:f>IF(B30="","No",IF(OR(LOWER(TRIM(B30))="n/a",LOWER(TRIM(B30))="na",LOWER(TRIM(B30))="none",LOWER(TRIM(B30))="unknown",LOWER(TRIM(B30))="tbd",LOWER(TRIM(B30))="todo",LOWER(TRIM(B30))="placeholder",LOWER(TRIM(B30))="test",LOWER(TRIM(B30))="xxx",LOWER(TRIM(B30))="xx",LOWER(TRIM(B30))="x",LOWER(TRIM(B30))="-",LOWER(TRIM(B30))="--",LOWER(TRIM(B30))="---",LOWER(TRIM(B30))=".",LOWER(TRIM(B30))="..",LOWER(TRIM(B30))="...",LOWER(TRIM(B30))="?"),"No","Yes"))</x:f>
        <x:v>Yes</x:v>
      </x:c>
      <x:c r="X30" s="69" t="str">
        <x:f>IF(OR(C30="Describe",C30="Rank",C30="Screen",C30="Prioritise",C30="Trigger review",C30="Allocate resources",C30="Enforce a gate",C30="Estimate probability"),"Yes","No")</x:f>
        <x:v>Yes</x:v>
      </x:c>
      <x:c r="Y30" s="69" t="str">
        <x:f>IF(OR(D30="Yes",D30="No"),"Yes","No")</x:f>
        <x:v>Yes</x:v>
      </x:c>
      <x:c r="Z30" s="69" t="str">
        <x:f>IF(OR(E30="Yes",E30="No"),"Yes","No")</x:f>
        <x:v>Yes</x:v>
      </x:c>
      <x:c r="AA30" s="69" t="str">
        <x:f>IF(OR(F30="Yes",F30="No"),"Yes","No")</x:f>
        <x:v>Yes</x:v>
      </x:c>
      <x:c r="AB30" s="69" t="str">
        <x:f>IF(OR(G30="Yes",G30="No"),"Yes","No")</x:f>
        <x:v>Yes</x:v>
      </x:c>
      <x:c r="AC30" s="69" t="str">
        <x:f>IF(ABS(H30-100)&lt;0.0001,"Yes","No")</x:f>
        <x:v>No</x:v>
      </x:c>
      <x:c r="AD30" s="69" t="str">
        <x:f>IF(OR(I30="Yes",I30="No",I30="Not applicable"),"Yes","No")</x:f>
        <x:v>Yes</x:v>
      </x:c>
      <x:c r="AE30" s="69" t="str">
        <x:f>IF(OR(J30="Yes",J30="No"),"Yes","No")</x:f>
        <x:v>Yes</x:v>
      </x:c>
      <x:c r="AF30" s="69" t="str">
        <x:f>IF(OR(K30="Yes",K30="No",K30="Not applicable"),"Yes","No")</x:f>
        <x:v>Yes</x:v>
      </x:c>
      <x:c r="AG30" s="69" t="str">
        <x:f>IF(OR(L30="Yes",L30="No"),"Yes","No")</x:f>
        <x:v>Yes</x:v>
      </x:c>
      <x:c r="AH30" s="69" t="str">
        <x:f>IF(OR(M30="Yes",M30="No",M30="Not tested"),"Yes","No")</x:f>
        <x:v>Yes</x:v>
      </x:c>
      <x:c r="AI30" s="69" t="str">
        <x:f>IF(OR(N30="Yes",N30="No"),"Yes","No")</x:f>
        <x:v>Yes</x:v>
      </x:c>
      <x:c r="AJ30" s="69" t="str">
        <x:f>IF(O30="","No",IF(OR(LOWER(TRIM(O30))="n/a",LOWER(TRIM(O30))="na",LOWER(TRIM(O30))="none",LOWER(TRIM(O30))="unknown",LOWER(TRIM(O30))="tbd",LOWER(TRIM(O30))="todo",LOWER(TRIM(O30))="placeholder",LOWER(TRIM(O30))="test",LOWER(TRIM(O30))="xxx",LOWER(TRIM(O30))="xx",LOWER(TRIM(O30))="x",LOWER(TRIM(O30))="-",LOWER(TRIM(O30))="--",LOWER(TRIM(O30))="---",LOWER(TRIM(O30))=".",LOWER(TRIM(O30))="..",LOWER(TRIM(O30))="...",LOWER(TRIM(O30))="?"),"No","Yes"))</x:f>
        <x:v>Yes</x:v>
      </x:c>
      <x:c r="AK30" s="69" t="str">
        <x:f>IF(P30="","No",IF(OR(LOWER(TRIM(P30))="n/a",LOWER(TRIM(P30))="na",LOWER(TRIM(P30))="none",LOWER(TRIM(P30))="unknown",LOWER(TRIM(P30))="tbd",LOWER(TRIM(P30))="todo",LOWER(TRIM(P30))="placeholder",LOWER(TRIM(P30))="test",LOWER(TRIM(P30))="xxx",LOWER(TRIM(P30))="xx",LOWER(TRIM(P30))="x",LOWER(TRIM(P30))="-",LOWER(TRIM(P30))="--",LOWER(TRIM(P30))="---",LOWER(TRIM(P30))=".",LOWER(TRIM(P30))="..",LOWER(TRIM(P30))="...",LOWER(TRIM(P30))="?"),"No","Yes"))</x:f>
        <x:v>Yes</x:v>
      </x:c>
      <x:c r="AL30" s="69" t="str">
        <x:f>IF(OR(Q30="Approved by the recorded reviewer",Q30="Not approved"),"Yes","No")</x:f>
        <x:v>Yes</x:v>
      </x:c>
      <x:c r="AM30" s="33" t="str">
        <x:v>State that the score is incomplete and identify the affected inputs.</x:v>
      </x:c>
      <x:c r="AN30" s="33" t="str">
        <x:v>Do not replace missing knowledge with a neutral-looking number.</x:v>
      </x:c>
      <x:c r="AO30" s="33" t="str">
        <x:v>Correct the treatment, obtain evidence or report a bounded range.</x:v>
      </x:c>
      <x:c r="AP30" s="33" t="str">
        <x:f>IF(U30="","",IF(U30="DECOMPOSABLE_BOUNDED","Use the score as one decision aid with the recorded model version, limitations and reopen condition.",IF(U30="MODEL_PURPOSE_UNSUPPORTED","Describe the model as a score or index unless predictive calibration is separately established.",IF(U30="INPUTS_NOT_VISIBLE","Use the current total only as a prompt for model reconstruction.",IF(U30="EVIDENCE_STATES_NOT_DISCLOSED","Use the current total only as a prompt for model reconstruction.",IF(U30="MISSING_DATA_TREATMENT_UNSAFE","State that the score is incomplete and identify the affected inputs.",IF(U30="CRITICAL_GATE_FAILED_OR_MISSING","Report the total only beside the failed or missing gate.",IF(U30="GATE_CONTRACT_NOT_DEFINED","Report the total only beside the failed or missing gate.",IF(U30="COMPENSATION_RULE_UNSAFE","Report the total only beside the failed or missing gate.",IF(U30="WEIGHT_RATIONALE_MISSING","Describe the baseline result as provisional and disclose the decisive assumptions.",IF(U30="WEIGHT_TOTAL_INVALID","Describe the baseline result as provisional and disclose the decisive assumptions.",IF(U30="SENSITIVITY_NOT_TESTED","Describe the baseline result as provisional and disclose the decisive assumptions.",IF(U30="RANKING_UNSTABLE","Describe the baseline result as provisional and disclose the decisive assumptions.",IF(U30="CONTRADICTION_REVIEW_REQUIRED","Preserve the score as provisional beside the contradiction.",IF(U30="REQUIRED_TEXT_MISSING","Complete the missing record.",IF(U30="INVALID_CONTROLLED_INPUT","Use only the controlled vocabulary.",IF(U30="INVALID_CRITERION_INPUT","Use the register only to identify and correct the invalid criteria.","")))))))))))))))))</x:f>
        <x:v>State that the score is incomplete and identify the affected inputs.</x:v>
      </x:c>
      <x:c r="AQ30" s="33" t="str">
        <x:f>IF(U30="","",IF(U30="DECOMPOSABLE_BOUNDED","Do not present the total as evidence, certainty, probability or an automatic instruction.",IF(U30="MODEL_PURPOSE_UNSUPPORTED","Do not present the total as the probability of winning, failure or market response.",IF(U30="INPUTS_NOT_VISIBLE","Do not rank, allocate, approve or claim probability from the current score.",IF(U30="EVIDENCE_STATES_NOT_DISCLOSED","Do not rank, allocate, approve or claim probability from the current score.",IF(U30="MISSING_DATA_TREATMENT_UNSAFE","Do not replace missing knowledge with a neutral-looking number.",IF(U30="CRITICAL_GATE_FAILED_OR_MISSING","Do not let the weighted average override the critical condition.",IF(U30="GATE_CONTRACT_NOT_DEFINED","Do not let the weighted average override the critical condition.",IF(U30="COMPENSATION_RULE_UNSAFE","Do not let the weighted average override the critical condition.",IF(U30="WEIGHT_RATIONALE_MISSING","Do not treat the ranking as robust or use extra decimals to imply stability.",IF(U30="WEIGHT_TOTAL_INVALID","Do not treat the ranking as robust or use extra decimals to imply stability.",IF(U30="SENSITIVITY_NOT_TESTED","Do not treat the ranking as robust or use extra decimals to imply stability.",IF(U30="RANKING_UNSTABLE","Do not treat the ranking as robust or use extra decimals to imply stability.",IF(U30="CONTRADICTION_REVIEW_REQUIRED","Do not hide disagreement inside an average.",IF(U30="REQUIRED_TEXT_MISSING","Do not use a score without a meaningful decision, owner and reviewer.",IF(U30="INVALID_CONTROLLED_INPUT","Do not interpret outputs generated from unsupported categories.",IF(U30="INVALID_CRITERION_INPUT","Do not calculate, compare or interpret a model that contains invalid criterion inputs.","")))))))))))))))))</x:f>
        <x:v>Do not replace missing knowledge with a neutral-looking number.</x:v>
      </x:c>
      <x:c r="AR30" s="33" t="str">
        <x:f>IF(U30="","",IF(U30="DECOMPOSABLE_BOUNDED","Proceed with the bounded interpretation and preserve the component record.",IF(U30="MODEL_PURPOSE_UNSUPPORTED","Use a validated predictive model or change the score purpose.",IF(U30="INPUTS_NOT_VISIBLE","Decompose and reconstruct the model before use.",IF(U30="EVIDENCE_STATES_NOT_DISCLOSED","Apply “Observed, Inferred and Unresolved Evidence” to every active input.",IF(U30="MISSING_DATA_TREATMENT_UNSAFE","Correct the treatment, obtain evidence or report a bounded range.",IF(U30="CRITICAL_GATE_FAILED_OR_MISSING","Define or resolve the veto, floor or cap before interpreting the total.",IF(U30="GATE_CONTRACT_NOT_DEFINED","Define or resolve the veto, floor or cap before interpreting the total.",IF(U30="COMPENSATION_RULE_UNSAFE","Define or resolve the veto, floor or cap before interpreting the total.",IF(U30="WEIGHT_RATIONALE_MISSING","Run and record the required sensitivity scenarios before acting.",IF(U30="WEIGHT_TOTAL_INVALID","Correct the active denominator and rerun the model.",IF(U30="SENSITIVITY_NOT_TESTED","Run and record the required sensitivity scenarios before acting.",IF(U30="RANKING_UNSTABLE","Treat the result as unstable and resolve the decisive assumptions.",IF(U30="CONTRADICTION_REVIEW_REQUIRED","Apply “How to Handle Contradictory Competitor Evidence” before final interpretation.",IF(U30="REQUIRED_TEXT_MISSING","Replace placeholders with the exact record.",IF(U30="INVALID_CONTROLLED_INPUT","Correct the invalid controlled input.",IF(U30="INVALID_CRITERION_INPUT","Correct the invalid criterion values; then recalculate the model and its active denominator.","")))))))))))))))))</x:f>
        <x:v>Correct the treatment, obtain evidence or report a bounded range.</x:v>
      </x:c>
    </x:row>
    <x:row r="31">
      <x:c r="A31" s="55" t="str">
        <x:v>F28</x:v>
      </x:c>
      <x:c r="B31" s="55" t="str">
        <x:v>Rank</x:v>
      </x:c>
      <x:c r="C31" s="55" t="str">
        <x:v>Rank</x:v>
      </x:c>
      <x:c r="D31" s="55" t="str">
        <x:v>Yes</x:v>
      </x:c>
      <x:c r="E31" s="55" t="str">
        <x:v>Yes</x:v>
      </x:c>
      <x:c r="F31" s="55" t="str">
        <x:v>Yes</x:v>
      </x:c>
      <x:c r="G31" s="55" t="str">
        <x:v>Yes</x:v>
      </x:c>
      <x:c r="H31" s="76" t="n">
        <x:v>100</x:v>
      </x:c>
      <x:c r="I31" s="55" t="str">
        <x:v>Yes</x:v>
      </x:c>
      <x:c r="J31" s="55" t="str">
        <x:v>No</x:v>
      </x:c>
      <x:c r="K31" s="55" t="str">
        <x:v>No</x:v>
      </x:c>
      <x:c r="L31" s="55" t="str">
        <x:v>Yes</x:v>
      </x:c>
      <x:c r="M31" s="55" t="str">
        <x:v>No</x:v>
      </x:c>
      <x:c r="N31" s="55" t="str">
        <x:v>No</x:v>
      </x:c>
      <x:c r="O31" s="55" t="str">
        <x:v>Recorded owner</x:v>
      </x:c>
      <x:c r="P31" s="55" t="str">
        <x:v>Recorded reviewer</x:v>
      </x:c>
      <x:c r="Q31" s="55" t="str">
        <x:v>Not approved</x:v>
      </x:c>
      <x:c r="R31" s="55" t="str">
        <x:v>Decomposable and bounded</x:v>
      </x:c>
      <x:c r="S31" s="55" t="str">
        <x:v>DECOMPOSABLE_BOUNDED</x:v>
      </x:c>
      <x:c r="T31" s="62" t="str">
        <x:f>IF(OR(X31="No",Y31="No",Z31="No",AA31="No",AB31="No",AD31="No",AE31="No",AF31="No",AG31="No",AH31="No",AI31="No",AL31="No"),"Score not decision-ready",IF(OR(W31="No",AJ31="No",AK31="No"),"Score not decision-ready",IF(C31="Estimate probability","Score not decision-ready",IF(N31="Yes","Score not decision-ready",IF(F31="No","Missing-data treatment unsafe",IF(OR(J31="Yes",I31="No",K31="Yes"),"Critical gate missing",IF(OR(D31="No",E31="No"),"Score not decision-ready",IF(OR(G31="No",AC31="No",L31="No",M31="Not tested",M31="Yes"),"Sensitivity review required","Decomposable and bounded"))))))))</x:f>
        <x:v>Decomposable and bounded</x:v>
      </x:c>
      <x:c r="U31" s="62" t="str">
        <x:f>IF(OR(X31="No",Y31="No",Z31="No",AA31="No",AB31="No",AD31="No",AE31="No",AF31="No",AG31="No",AH31="No",AI31="No",AL31="No"),"INVALID_CONTROLLED_INPUT",IF(OR(W31="No",AJ31="No",AK31="No"),"REQUIRED_TEXT_MISSING",IF(C31="Estimate probability","MODEL_PURPOSE_UNSUPPORTED",IF(N31="Yes","CONTRADICTION_REVIEW_REQUIRED",IF(F31="No","MISSING_DATA_TREATMENT_UNSAFE",IF(J31="Yes","CRITICAL_GATE_FAILED_OR_MISSING",IF(I31="No","GATE_CONTRACT_NOT_DEFINED",IF(K31="Yes","COMPENSATION_RULE_UNSAFE",IF(D31="No","INPUTS_NOT_VISIBLE",IF(E31="No","EVIDENCE_STATES_NOT_DISCLOSED",IF(G31="No","WEIGHT_RATIONALE_MISSING",IF(AC31="No","WEIGHT_TOTAL_INVALID",IF(OR(L31="No",M31="Not tested"),"SENSITIVITY_NOT_TESTED",IF(M31="Yes","RANKING_UNSTABLE","DECOMPOSABLE_BOUNDED"))))))))))))))</x:f>
        <x:v>DECOMPOSABLE_BOUNDED</x:v>
      </x:c>
      <x:c r="V31" s="62" t="str">
        <x:f>IF(AND(T31=R31,U31=S31,AP31=AM31,AQ31=AN31,AR31=AO31),"PASS","FAIL")</x:f>
        <x:v>PASS</x:v>
      </x:c>
      <x:c r="W31" s="69" t="str">
        <x:f>IF(B31="","No",IF(OR(LOWER(TRIM(B31))="n/a",LOWER(TRIM(B31))="na",LOWER(TRIM(B31))="none",LOWER(TRIM(B31))="unknown",LOWER(TRIM(B31))="tbd",LOWER(TRIM(B31))="todo",LOWER(TRIM(B31))="placeholder",LOWER(TRIM(B31))="test",LOWER(TRIM(B31))="xxx",LOWER(TRIM(B31))="xx",LOWER(TRIM(B31))="x",LOWER(TRIM(B31))="-",LOWER(TRIM(B31))="--",LOWER(TRIM(B31))="---",LOWER(TRIM(B31))=".",LOWER(TRIM(B31))="..",LOWER(TRIM(B31))="...",LOWER(TRIM(B31))="?"),"No","Yes"))</x:f>
        <x:v>Yes</x:v>
      </x:c>
      <x:c r="X31" s="69" t="str">
        <x:f>IF(OR(C31="Describe",C31="Rank",C31="Screen",C31="Prioritise",C31="Trigger review",C31="Allocate resources",C31="Enforce a gate",C31="Estimate probability"),"Yes","No")</x:f>
        <x:v>Yes</x:v>
      </x:c>
      <x:c r="Y31" s="69" t="str">
        <x:f>IF(OR(D31="Yes",D31="No"),"Yes","No")</x:f>
        <x:v>Yes</x:v>
      </x:c>
      <x:c r="Z31" s="69" t="str">
        <x:f>IF(OR(E31="Yes",E31="No"),"Yes","No")</x:f>
        <x:v>Yes</x:v>
      </x:c>
      <x:c r="AA31" s="69" t="str">
        <x:f>IF(OR(F31="Yes",F31="No"),"Yes","No")</x:f>
        <x:v>Yes</x:v>
      </x:c>
      <x:c r="AB31" s="69" t="str">
        <x:f>IF(OR(G31="Yes",G31="No"),"Yes","No")</x:f>
        <x:v>Yes</x:v>
      </x:c>
      <x:c r="AC31" s="69" t="str">
        <x:f>IF(ABS(H31-100)&lt;0.0001,"Yes","No")</x:f>
        <x:v>Yes</x:v>
      </x:c>
      <x:c r="AD31" s="69" t="str">
        <x:f>IF(OR(I31="Yes",I31="No",I31="Not applicable"),"Yes","No")</x:f>
        <x:v>Yes</x:v>
      </x:c>
      <x:c r="AE31" s="69" t="str">
        <x:f>IF(OR(J31="Yes",J31="No"),"Yes","No")</x:f>
        <x:v>Yes</x:v>
      </x:c>
      <x:c r="AF31" s="69" t="str">
        <x:f>IF(OR(K31="Yes",K31="No",K31="Not applicable"),"Yes","No")</x:f>
        <x:v>Yes</x:v>
      </x:c>
      <x:c r="AG31" s="69" t="str">
        <x:f>IF(OR(L31="Yes",L31="No"),"Yes","No")</x:f>
        <x:v>Yes</x:v>
      </x:c>
      <x:c r="AH31" s="69" t="str">
        <x:f>IF(OR(M31="Yes",M31="No",M31="Not tested"),"Yes","No")</x:f>
        <x:v>Yes</x:v>
      </x:c>
      <x:c r="AI31" s="69" t="str">
        <x:f>IF(OR(N31="Yes",N31="No"),"Yes","No")</x:f>
        <x:v>Yes</x:v>
      </x:c>
      <x:c r="AJ31" s="69" t="str">
        <x:f>IF(O31="","No",IF(OR(LOWER(TRIM(O31))="n/a",LOWER(TRIM(O31))="na",LOWER(TRIM(O31))="none",LOWER(TRIM(O31))="unknown",LOWER(TRIM(O31))="tbd",LOWER(TRIM(O31))="todo",LOWER(TRIM(O31))="placeholder",LOWER(TRIM(O31))="test",LOWER(TRIM(O31))="xxx",LOWER(TRIM(O31))="xx",LOWER(TRIM(O31))="x",LOWER(TRIM(O31))="-",LOWER(TRIM(O31))="--",LOWER(TRIM(O31))="---",LOWER(TRIM(O31))=".",LOWER(TRIM(O31))="..",LOWER(TRIM(O31))="...",LOWER(TRIM(O31))="?"),"No","Yes"))</x:f>
        <x:v>Yes</x:v>
      </x:c>
      <x:c r="AK31" s="69" t="str">
        <x:f>IF(P31="","No",IF(OR(LOWER(TRIM(P31))="n/a",LOWER(TRIM(P31))="na",LOWER(TRIM(P31))="none",LOWER(TRIM(P31))="unknown",LOWER(TRIM(P31))="tbd",LOWER(TRIM(P31))="todo",LOWER(TRIM(P31))="placeholder",LOWER(TRIM(P31))="test",LOWER(TRIM(P31))="xxx",LOWER(TRIM(P31))="xx",LOWER(TRIM(P31))="x",LOWER(TRIM(P31))="-",LOWER(TRIM(P31))="--",LOWER(TRIM(P31))="---",LOWER(TRIM(P31))=".",LOWER(TRIM(P31))="..",LOWER(TRIM(P31))="...",LOWER(TRIM(P31))="?"),"No","Yes"))</x:f>
        <x:v>Yes</x:v>
      </x:c>
      <x:c r="AL31" s="69" t="str">
        <x:f>IF(OR(Q31="Approved by the recorded reviewer",Q31="Not approved"),"Yes","No")</x:f>
        <x:v>Yes</x:v>
      </x:c>
      <x:c r="AM31" s="33" t="str">
        <x:v>Use the score as one decision aid with the recorded model version, limitations and reopen condition.</x:v>
      </x:c>
      <x:c r="AN31" s="33" t="str">
        <x:v>Do not present the total as evidence, certainty, probability or an automatic instruction.</x:v>
      </x:c>
      <x:c r="AO31" s="33" t="str">
        <x:v>Proceed with the bounded interpretation and preserve the component record.</x:v>
      </x:c>
      <x:c r="AP31" s="33" t="str">
        <x:f>IF(U31="","",IF(U31="DECOMPOSABLE_BOUNDED","Use the score as one decision aid with the recorded model version, limitations and reopen condition.",IF(U31="MODEL_PURPOSE_UNSUPPORTED","Describe the model as a score or index unless predictive calibration is separately established.",IF(U31="INPUTS_NOT_VISIBLE","Use the current total only as a prompt for model reconstruction.",IF(U31="EVIDENCE_STATES_NOT_DISCLOSED","Use the current total only as a prompt for model reconstruction.",IF(U31="MISSING_DATA_TREATMENT_UNSAFE","State that the score is incomplete and identify the affected inputs.",IF(U31="CRITICAL_GATE_FAILED_OR_MISSING","Report the total only beside the failed or missing gate.",IF(U31="GATE_CONTRACT_NOT_DEFINED","Report the total only beside the failed or missing gate.",IF(U31="COMPENSATION_RULE_UNSAFE","Report the total only beside the failed or missing gate.",IF(U31="WEIGHT_RATIONALE_MISSING","Describe the baseline result as provisional and disclose the decisive assumptions.",IF(U31="WEIGHT_TOTAL_INVALID","Describe the baseline result as provisional and disclose the decisive assumptions.",IF(U31="SENSITIVITY_NOT_TESTED","Describe the baseline result as provisional and disclose the decisive assumptions.",IF(U31="RANKING_UNSTABLE","Describe the baseline result as provisional and disclose the decisive assumptions.",IF(U31="CONTRADICTION_REVIEW_REQUIRED","Preserve the score as provisional beside the contradiction.",IF(U31="REQUIRED_TEXT_MISSING","Complete the missing record.",IF(U31="INVALID_CONTROLLED_INPUT","Use only the controlled vocabulary.",IF(U31="INVALID_CRITERION_INPUT","Use the register only to identify and correct the invalid criteria.","")))))))))))))))))</x:f>
        <x:v>Use the score as one decision aid with the recorded model version, limitations and reopen condition.</x:v>
      </x:c>
      <x:c r="AQ31" s="33" t="str">
        <x:f>IF(U31="","",IF(U31="DECOMPOSABLE_BOUNDED","Do not present the total as evidence, certainty, probability or an automatic instruction.",IF(U31="MODEL_PURPOSE_UNSUPPORTED","Do not present the total as the probability of winning, failure or market response.",IF(U31="INPUTS_NOT_VISIBLE","Do not rank, allocate, approve or claim probability from the current score.",IF(U31="EVIDENCE_STATES_NOT_DISCLOSED","Do not rank, allocate, approve or claim probability from the current score.",IF(U31="MISSING_DATA_TREATMENT_UNSAFE","Do not replace missing knowledge with a neutral-looking number.",IF(U31="CRITICAL_GATE_FAILED_OR_MISSING","Do not let the weighted average override the critical condition.",IF(U31="GATE_CONTRACT_NOT_DEFINED","Do not let the weighted average override the critical condition.",IF(U31="COMPENSATION_RULE_UNSAFE","Do not let the weighted average override the critical condition.",IF(U31="WEIGHT_RATIONALE_MISSING","Do not treat the ranking as robust or use extra decimals to imply stability.",IF(U31="WEIGHT_TOTAL_INVALID","Do not treat the ranking as robust or use extra decimals to imply stability.",IF(U31="SENSITIVITY_NOT_TESTED","Do not treat the ranking as robust or use extra decimals to imply stability.",IF(U31="RANKING_UNSTABLE","Do not treat the ranking as robust or use extra decimals to imply stability.",IF(U31="CONTRADICTION_REVIEW_REQUIRED","Do not hide disagreement inside an average.",IF(U31="REQUIRED_TEXT_MISSING","Do not use a score without a meaningful decision, owner and reviewer.",IF(U31="INVALID_CONTROLLED_INPUT","Do not interpret outputs generated from unsupported categories.",IF(U31="INVALID_CRITERION_INPUT","Do not calculate, compare or interpret a model that contains invalid criterion inputs.","")))))))))))))))))</x:f>
        <x:v>Do not present the total as evidence, certainty, probability or an automatic instruction.</x:v>
      </x:c>
      <x:c r="AR31" s="33" t="str">
        <x:f>IF(U31="","",IF(U31="DECOMPOSABLE_BOUNDED","Proceed with the bounded interpretation and preserve the component record.",IF(U31="MODEL_PURPOSE_UNSUPPORTED","Use a validated predictive model or change the score purpose.",IF(U31="INPUTS_NOT_VISIBLE","Decompose and reconstruct the model before use.",IF(U31="EVIDENCE_STATES_NOT_DISCLOSED","Apply “Observed, Inferred and Unresolved Evidence” to every active input.",IF(U31="MISSING_DATA_TREATMENT_UNSAFE","Correct the treatment, obtain evidence or report a bounded range.",IF(U31="CRITICAL_GATE_FAILED_OR_MISSING","Define or resolve the veto, floor or cap before interpreting the total.",IF(U31="GATE_CONTRACT_NOT_DEFINED","Define or resolve the veto, floor or cap before interpreting the total.",IF(U31="COMPENSATION_RULE_UNSAFE","Define or resolve the veto, floor or cap before interpreting the total.",IF(U31="WEIGHT_RATIONALE_MISSING","Run and record the required sensitivity scenarios before acting.",IF(U31="WEIGHT_TOTAL_INVALID","Correct the active denominator and rerun the model.",IF(U31="SENSITIVITY_NOT_TESTED","Run and record the required sensitivity scenarios before acting.",IF(U31="RANKING_UNSTABLE","Treat the result as unstable and resolve the decisive assumptions.",IF(U31="CONTRADICTION_REVIEW_REQUIRED","Apply “How to Handle Contradictory Competitor Evidence” before final interpretation.",IF(U31="REQUIRED_TEXT_MISSING","Replace placeholders with the exact record.",IF(U31="INVALID_CONTROLLED_INPUT","Correct the invalid controlled input.",IF(U31="INVALID_CRITERION_INPUT","Correct the invalid criterion values; then recalculate the model and its active denominator.","")))))))))))))))))</x:f>
        <x:v>Proceed with the bounded interpretation and preserve the component record.</x:v>
      </x:c>
    </x:row>
    <x:row r="32">
      <x:c r="A32" s="55" t="str">
        <x:v>F29</x:v>
      </x:c>
      <x:c r="B32" s="55" t="str">
        <x:v>Rank</x:v>
      </x:c>
      <x:c r="C32" s="55" t="str">
        <x:v>Rank</x:v>
      </x:c>
      <x:c r="D32" s="55" t="str">
        <x:v>Yes</x:v>
      </x:c>
      <x:c r="E32" s="55" t="str">
        <x:v>Yes</x:v>
      </x:c>
      <x:c r="F32" s="55" t="str">
        <x:v>Yes</x:v>
      </x:c>
      <x:c r="G32" s="55" t="str">
        <x:v>Yes</x:v>
      </x:c>
      <x:c r="H32" s="76" t="n">
        <x:v>100</x:v>
      </x:c>
      <x:c r="I32" s="55" t="str">
        <x:v>Yes</x:v>
      </x:c>
      <x:c r="J32" s="55" t="str">
        <x:v>No</x:v>
      </x:c>
      <x:c r="K32" s="55" t="str">
        <x:v>No</x:v>
      </x:c>
      <x:c r="L32" s="55" t="str">
        <x:v>Yes</x:v>
      </x:c>
      <x:c r="M32" s="55" t="str">
        <x:v>No</x:v>
      </x:c>
      <x:c r="N32" s="55" t="str">
        <x:v>No</x:v>
      </x:c>
      <x:c r="O32" s="55" t="str">
        <x:v>none</x:v>
      </x:c>
      <x:c r="P32" s="55" t="str">
        <x:v>Recorded reviewer</x:v>
      </x:c>
      <x:c r="Q32" s="55" t="str">
        <x:v>Approved by the recorded reviewer</x:v>
      </x:c>
      <x:c r="R32" s="55" t="str">
        <x:v>Score not decision-ready</x:v>
      </x:c>
      <x:c r="S32" s="55" t="str">
        <x:v>REQUIRED_TEXT_MISSING</x:v>
      </x:c>
      <x:c r="T32" s="62" t="str">
        <x:f>IF(OR(X32="No",Y32="No",Z32="No",AA32="No",AB32="No",AD32="No",AE32="No",AF32="No",AG32="No",AH32="No",AI32="No",AL32="No"),"Score not decision-ready",IF(OR(W32="No",AJ32="No",AK32="No"),"Score not decision-ready",IF(C32="Estimate probability","Score not decision-ready",IF(N32="Yes","Score not decision-ready",IF(F32="No","Missing-data treatment unsafe",IF(OR(J32="Yes",I32="No",K32="Yes"),"Critical gate missing",IF(OR(D32="No",E32="No"),"Score not decision-ready",IF(OR(G32="No",AC32="No",L32="No",M32="Not tested",M32="Yes"),"Sensitivity review required","Decomposable and bounded"))))))))</x:f>
        <x:v>Score not decision-ready</x:v>
      </x:c>
      <x:c r="U32" s="62" t="str">
        <x:f>IF(OR(X32="No",Y32="No",Z32="No",AA32="No",AB32="No",AD32="No",AE32="No",AF32="No",AG32="No",AH32="No",AI32="No",AL32="No"),"INVALID_CONTROLLED_INPUT",IF(OR(W32="No",AJ32="No",AK32="No"),"REQUIRED_TEXT_MISSING",IF(C32="Estimate probability","MODEL_PURPOSE_UNSUPPORTED",IF(N32="Yes","CONTRADICTION_REVIEW_REQUIRED",IF(F32="No","MISSING_DATA_TREATMENT_UNSAFE",IF(J32="Yes","CRITICAL_GATE_FAILED_OR_MISSING",IF(I32="No","GATE_CONTRACT_NOT_DEFINED",IF(K32="Yes","COMPENSATION_RULE_UNSAFE",IF(D32="No","INPUTS_NOT_VISIBLE",IF(E32="No","EVIDENCE_STATES_NOT_DISCLOSED",IF(G32="No","WEIGHT_RATIONALE_MISSING",IF(AC32="No","WEIGHT_TOTAL_INVALID",IF(OR(L32="No",M32="Not tested"),"SENSITIVITY_NOT_TESTED",IF(M32="Yes","RANKING_UNSTABLE","DECOMPOSABLE_BOUNDED"))))))))))))))</x:f>
        <x:v>REQUIRED_TEXT_MISSING</x:v>
      </x:c>
      <x:c r="V32" s="62" t="str">
        <x:f>IF(AND(T32=R32,U32=S32,AP32=AM32,AQ32=AN32,AR32=AO32),"PASS","FAIL")</x:f>
        <x:v>PASS</x:v>
      </x:c>
      <x:c r="W32" s="69" t="str">
        <x:f>IF(B32="","No",IF(OR(LOWER(TRIM(B32))="n/a",LOWER(TRIM(B32))="na",LOWER(TRIM(B32))="none",LOWER(TRIM(B32))="unknown",LOWER(TRIM(B32))="tbd",LOWER(TRIM(B32))="todo",LOWER(TRIM(B32))="placeholder",LOWER(TRIM(B32))="test",LOWER(TRIM(B32))="xxx",LOWER(TRIM(B32))="xx",LOWER(TRIM(B32))="x",LOWER(TRIM(B32))="-",LOWER(TRIM(B32))="--",LOWER(TRIM(B32))="---",LOWER(TRIM(B32))=".",LOWER(TRIM(B32))="..",LOWER(TRIM(B32))="...",LOWER(TRIM(B32))="?"),"No","Yes"))</x:f>
        <x:v>Yes</x:v>
      </x:c>
      <x:c r="X32" s="69" t="str">
        <x:f>IF(OR(C32="Describe",C32="Rank",C32="Screen",C32="Prioritise",C32="Trigger review",C32="Allocate resources",C32="Enforce a gate",C32="Estimate probability"),"Yes","No")</x:f>
        <x:v>Yes</x:v>
      </x:c>
      <x:c r="Y32" s="69" t="str">
        <x:f>IF(OR(D32="Yes",D32="No"),"Yes","No")</x:f>
        <x:v>Yes</x:v>
      </x:c>
      <x:c r="Z32" s="69" t="str">
        <x:f>IF(OR(E32="Yes",E32="No"),"Yes","No")</x:f>
        <x:v>Yes</x:v>
      </x:c>
      <x:c r="AA32" s="69" t="str">
        <x:f>IF(OR(F32="Yes",F32="No"),"Yes","No")</x:f>
        <x:v>Yes</x:v>
      </x:c>
      <x:c r="AB32" s="69" t="str">
        <x:f>IF(OR(G32="Yes",G32="No"),"Yes","No")</x:f>
        <x:v>Yes</x:v>
      </x:c>
      <x:c r="AC32" s="69" t="str">
        <x:f>IF(ABS(H32-100)&lt;0.0001,"Yes","No")</x:f>
        <x:v>Yes</x:v>
      </x:c>
      <x:c r="AD32" s="69" t="str">
        <x:f>IF(OR(I32="Yes",I32="No",I32="Not applicable"),"Yes","No")</x:f>
        <x:v>Yes</x:v>
      </x:c>
      <x:c r="AE32" s="69" t="str">
        <x:f>IF(OR(J32="Yes",J32="No"),"Yes","No")</x:f>
        <x:v>Yes</x:v>
      </x:c>
      <x:c r="AF32" s="69" t="str">
        <x:f>IF(OR(K32="Yes",K32="No",K32="Not applicable"),"Yes","No")</x:f>
        <x:v>Yes</x:v>
      </x:c>
      <x:c r="AG32" s="69" t="str">
        <x:f>IF(OR(L32="Yes",L32="No"),"Yes","No")</x:f>
        <x:v>Yes</x:v>
      </x:c>
      <x:c r="AH32" s="69" t="str">
        <x:f>IF(OR(M32="Yes",M32="No",M32="Not tested"),"Yes","No")</x:f>
        <x:v>Yes</x:v>
      </x:c>
      <x:c r="AI32" s="69" t="str">
        <x:f>IF(OR(N32="Yes",N32="No"),"Yes","No")</x:f>
        <x:v>Yes</x:v>
      </x:c>
      <x:c r="AJ32" s="69" t="str">
        <x:f>IF(O32="","No",IF(OR(LOWER(TRIM(O32))="n/a",LOWER(TRIM(O32))="na",LOWER(TRIM(O32))="none",LOWER(TRIM(O32))="unknown",LOWER(TRIM(O32))="tbd",LOWER(TRIM(O32))="todo",LOWER(TRIM(O32))="placeholder",LOWER(TRIM(O32))="test",LOWER(TRIM(O32))="xxx",LOWER(TRIM(O32))="xx",LOWER(TRIM(O32))="x",LOWER(TRIM(O32))="-",LOWER(TRIM(O32))="--",LOWER(TRIM(O32))="---",LOWER(TRIM(O32))=".",LOWER(TRIM(O32))="..",LOWER(TRIM(O32))="...",LOWER(TRIM(O32))="?"),"No","Yes"))</x:f>
        <x:v>No</x:v>
      </x:c>
      <x:c r="AK32" s="69" t="str">
        <x:f>IF(P32="","No",IF(OR(LOWER(TRIM(P32))="n/a",LOWER(TRIM(P32))="na",LOWER(TRIM(P32))="none",LOWER(TRIM(P32))="unknown",LOWER(TRIM(P32))="tbd",LOWER(TRIM(P32))="todo",LOWER(TRIM(P32))="placeholder",LOWER(TRIM(P32))="test",LOWER(TRIM(P32))="xxx",LOWER(TRIM(P32))="xx",LOWER(TRIM(P32))="x",LOWER(TRIM(P32))="-",LOWER(TRIM(P32))="--",LOWER(TRIM(P32))="---",LOWER(TRIM(P32))=".",LOWER(TRIM(P32))="..",LOWER(TRIM(P32))="...",LOWER(TRIM(P32))="?"),"No","Yes"))</x:f>
        <x:v>Yes</x:v>
      </x:c>
      <x:c r="AL32" s="69" t="str">
        <x:f>IF(OR(Q32="Approved by the recorded reviewer",Q32="Not approved"),"Yes","No")</x:f>
        <x:v>Yes</x:v>
      </x:c>
      <x:c r="AM32" s="33" t="str">
        <x:v>Complete the missing record.</x:v>
      </x:c>
      <x:c r="AN32" s="33" t="str">
        <x:v>Do not use a score without a meaningful decision, owner and reviewer.</x:v>
      </x:c>
      <x:c r="AO32" s="33" t="str">
        <x:v>Replace placeholders with the exact record.</x:v>
      </x:c>
      <x:c r="AP32" s="33" t="str">
        <x:f>IF(U32="","",IF(U32="DECOMPOSABLE_BOUNDED","Use the score as one decision aid with the recorded model version, limitations and reopen condition.",IF(U32="MODEL_PURPOSE_UNSUPPORTED","Describe the model as a score or index unless predictive calibration is separately established.",IF(U32="INPUTS_NOT_VISIBLE","Use the current total only as a prompt for model reconstruction.",IF(U32="EVIDENCE_STATES_NOT_DISCLOSED","Use the current total only as a prompt for model reconstruction.",IF(U32="MISSING_DATA_TREATMENT_UNSAFE","State that the score is incomplete and identify the affected inputs.",IF(U32="CRITICAL_GATE_FAILED_OR_MISSING","Report the total only beside the failed or missing gate.",IF(U32="GATE_CONTRACT_NOT_DEFINED","Report the total only beside the failed or missing gate.",IF(U32="COMPENSATION_RULE_UNSAFE","Report the total only beside the failed or missing gate.",IF(U32="WEIGHT_RATIONALE_MISSING","Describe the baseline result as provisional and disclose the decisive assumptions.",IF(U32="WEIGHT_TOTAL_INVALID","Describe the baseline result as provisional and disclose the decisive assumptions.",IF(U32="SENSITIVITY_NOT_TESTED","Describe the baseline result as provisional and disclose the decisive assumptions.",IF(U32="RANKING_UNSTABLE","Describe the baseline result as provisional and disclose the decisive assumptions.",IF(U32="CONTRADICTION_REVIEW_REQUIRED","Preserve the score as provisional beside the contradiction.",IF(U32="REQUIRED_TEXT_MISSING","Complete the missing record.",IF(U32="INVALID_CONTROLLED_INPUT","Use only the controlled vocabulary.",IF(U32="INVALID_CRITERION_INPUT","Use the register only to identify and correct the invalid criteria.","")))))))))))))))))</x:f>
        <x:v>Complete the missing record.</x:v>
      </x:c>
      <x:c r="AQ32" s="33" t="str">
        <x:f>IF(U32="","",IF(U32="DECOMPOSABLE_BOUNDED","Do not present the total as evidence, certainty, probability or an automatic instruction.",IF(U32="MODEL_PURPOSE_UNSUPPORTED","Do not present the total as the probability of winning, failure or market response.",IF(U32="INPUTS_NOT_VISIBLE","Do not rank, allocate, approve or claim probability from the current score.",IF(U32="EVIDENCE_STATES_NOT_DISCLOSED","Do not rank, allocate, approve or claim probability from the current score.",IF(U32="MISSING_DATA_TREATMENT_UNSAFE","Do not replace missing knowledge with a neutral-looking number.",IF(U32="CRITICAL_GATE_FAILED_OR_MISSING","Do not let the weighted average override the critical condition.",IF(U32="GATE_CONTRACT_NOT_DEFINED","Do not let the weighted average override the critical condition.",IF(U32="COMPENSATION_RULE_UNSAFE","Do not let the weighted average override the critical condition.",IF(U32="WEIGHT_RATIONALE_MISSING","Do not treat the ranking as robust or use extra decimals to imply stability.",IF(U32="WEIGHT_TOTAL_INVALID","Do not treat the ranking as robust or use extra decimals to imply stability.",IF(U32="SENSITIVITY_NOT_TESTED","Do not treat the ranking as robust or use extra decimals to imply stability.",IF(U32="RANKING_UNSTABLE","Do not treat the ranking as robust or use extra decimals to imply stability.",IF(U32="CONTRADICTION_REVIEW_REQUIRED","Do not hide disagreement inside an average.",IF(U32="REQUIRED_TEXT_MISSING","Do not use a score without a meaningful decision, owner and reviewer.",IF(U32="INVALID_CONTROLLED_INPUT","Do not interpret outputs generated from unsupported categories.",IF(U32="INVALID_CRITERION_INPUT","Do not calculate, compare or interpret a model that contains invalid criterion inputs.","")))))))))))))))))</x:f>
        <x:v>Do not use a score without a meaningful decision, owner and reviewer.</x:v>
      </x:c>
      <x:c r="AR32" s="33" t="str">
        <x:f>IF(U32="","",IF(U32="DECOMPOSABLE_BOUNDED","Proceed with the bounded interpretation and preserve the component record.",IF(U32="MODEL_PURPOSE_UNSUPPORTED","Use a validated predictive model or change the score purpose.",IF(U32="INPUTS_NOT_VISIBLE","Decompose and reconstruct the model before use.",IF(U32="EVIDENCE_STATES_NOT_DISCLOSED","Apply “Observed, Inferred and Unresolved Evidence” to every active input.",IF(U32="MISSING_DATA_TREATMENT_UNSAFE","Correct the treatment, obtain evidence or report a bounded range.",IF(U32="CRITICAL_GATE_FAILED_OR_MISSING","Define or resolve the veto, floor or cap before interpreting the total.",IF(U32="GATE_CONTRACT_NOT_DEFINED","Define or resolve the veto, floor or cap before interpreting the total.",IF(U32="COMPENSATION_RULE_UNSAFE","Define or resolve the veto, floor or cap before interpreting the total.",IF(U32="WEIGHT_RATIONALE_MISSING","Run and record the required sensitivity scenarios before acting.",IF(U32="WEIGHT_TOTAL_INVALID","Correct the active denominator and rerun the model.",IF(U32="SENSITIVITY_NOT_TESTED","Run and record the required sensitivity scenarios before acting.",IF(U32="RANKING_UNSTABLE","Treat the result as unstable and resolve the decisive assumptions.",IF(U32="CONTRADICTION_REVIEW_REQUIRED","Apply “How to Handle Contradictory Competitor Evidence” before final interpretation.",IF(U32="REQUIRED_TEXT_MISSING","Replace placeholders with the exact record.",IF(U32="INVALID_CONTROLLED_INPUT","Correct the invalid controlled input.",IF(U32="INVALID_CRITERION_INPUT","Correct the invalid criterion values; then recalculate the model and its active denominator.","")))))))))))))))))</x:f>
        <x:v>Replace placeholders with the exact record.</x:v>
      </x:c>
    </x:row>
    <x:row r="33">
      <x:c r="A33" s="55" t="str">
        <x:v>F30</x:v>
      </x:c>
      <x:c r="B33" s="55" t="str">
        <x:v>Rank</x:v>
      </x:c>
      <x:c r="C33" s="55" t="str">
        <x:v>Rank</x:v>
      </x:c>
      <x:c r="D33" s="55" t="str">
        <x:v>Yes</x:v>
      </x:c>
      <x:c r="E33" s="55" t="str">
        <x:v>Yes</x:v>
      </x:c>
      <x:c r="F33" s="55" t="str">
        <x:v>Yes</x:v>
      </x:c>
      <x:c r="G33" s="55" t="str">
        <x:v>Yes</x:v>
      </x:c>
      <x:c r="H33" s="76" t="n">
        <x:v>100</x:v>
      </x:c>
      <x:c r="I33" s="55" t="str">
        <x:v>Yes</x:v>
      </x:c>
      <x:c r="J33" s="55" t="str">
        <x:v>No</x:v>
      </x:c>
      <x:c r="K33" s="55" t="str">
        <x:v>No</x:v>
      </x:c>
      <x:c r="L33" s="55" t="str">
        <x:v>Yes</x:v>
      </x:c>
      <x:c r="M33" s="55" t="str">
        <x:v>No</x:v>
      </x:c>
      <x:c r="N33" s="55" t="str">
        <x:v>No</x:v>
      </x:c>
      <x:c r="O33" s="55" t="str">
        <x:v>Recorded owner</x:v>
      </x:c>
      <x:c r="P33" s="55" t="str">
        <x:v>---</x:v>
      </x:c>
      <x:c r="Q33" s="55" t="str">
        <x:v>Approved by the recorded reviewer</x:v>
      </x:c>
      <x:c r="R33" s="55" t="str">
        <x:v>Score not decision-ready</x:v>
      </x:c>
      <x:c r="S33" s="55" t="str">
        <x:v>REQUIRED_TEXT_MISSING</x:v>
      </x:c>
      <x:c r="T33" s="62" t="str">
        <x:f>IF(OR(X33="No",Y33="No",Z33="No",AA33="No",AB33="No",AD33="No",AE33="No",AF33="No",AG33="No",AH33="No",AI33="No",AL33="No"),"Score not decision-ready",IF(OR(W33="No",AJ33="No",AK33="No"),"Score not decision-ready",IF(C33="Estimate probability","Score not decision-ready",IF(N33="Yes","Score not decision-ready",IF(F33="No","Missing-data treatment unsafe",IF(OR(J33="Yes",I33="No",K33="Yes"),"Critical gate missing",IF(OR(D33="No",E33="No"),"Score not decision-ready",IF(OR(G33="No",AC33="No",L33="No",M33="Not tested",M33="Yes"),"Sensitivity review required","Decomposable and bounded"))))))))</x:f>
        <x:v>Score not decision-ready</x:v>
      </x:c>
      <x:c r="U33" s="62" t="str">
        <x:f>IF(OR(X33="No",Y33="No",Z33="No",AA33="No",AB33="No",AD33="No",AE33="No",AF33="No",AG33="No",AH33="No",AI33="No",AL33="No"),"INVALID_CONTROLLED_INPUT",IF(OR(W33="No",AJ33="No",AK33="No"),"REQUIRED_TEXT_MISSING",IF(C33="Estimate probability","MODEL_PURPOSE_UNSUPPORTED",IF(N33="Yes","CONTRADICTION_REVIEW_REQUIRED",IF(F33="No","MISSING_DATA_TREATMENT_UNSAFE",IF(J33="Yes","CRITICAL_GATE_FAILED_OR_MISSING",IF(I33="No","GATE_CONTRACT_NOT_DEFINED",IF(K33="Yes","COMPENSATION_RULE_UNSAFE",IF(D33="No","INPUTS_NOT_VISIBLE",IF(E33="No","EVIDENCE_STATES_NOT_DISCLOSED",IF(G33="No","WEIGHT_RATIONALE_MISSING",IF(AC33="No","WEIGHT_TOTAL_INVALID",IF(OR(L33="No",M33="Not tested"),"SENSITIVITY_NOT_TESTED",IF(M33="Yes","RANKING_UNSTABLE","DECOMPOSABLE_BOUNDED"))))))))))))))</x:f>
        <x:v>REQUIRED_TEXT_MISSING</x:v>
      </x:c>
      <x:c r="V33" s="62" t="str">
        <x:f>IF(AND(T33=R33,U33=S33,AP33=AM33,AQ33=AN33,AR33=AO33),"PASS","FAIL")</x:f>
        <x:v>PASS</x:v>
      </x:c>
      <x:c r="W33" s="69" t="str">
        <x:f>IF(B33="","No",IF(OR(LOWER(TRIM(B33))="n/a",LOWER(TRIM(B33))="na",LOWER(TRIM(B33))="none",LOWER(TRIM(B33))="unknown",LOWER(TRIM(B33))="tbd",LOWER(TRIM(B33))="todo",LOWER(TRIM(B33))="placeholder",LOWER(TRIM(B33))="test",LOWER(TRIM(B33))="xxx",LOWER(TRIM(B33))="xx",LOWER(TRIM(B33))="x",LOWER(TRIM(B33))="-",LOWER(TRIM(B33))="--",LOWER(TRIM(B33))="---",LOWER(TRIM(B33))=".",LOWER(TRIM(B33))="..",LOWER(TRIM(B33))="...",LOWER(TRIM(B33))="?"),"No","Yes"))</x:f>
        <x:v>Yes</x:v>
      </x:c>
      <x:c r="X33" s="69" t="str">
        <x:f>IF(OR(C33="Describe",C33="Rank",C33="Screen",C33="Prioritise",C33="Trigger review",C33="Allocate resources",C33="Enforce a gate",C33="Estimate probability"),"Yes","No")</x:f>
        <x:v>Yes</x:v>
      </x:c>
      <x:c r="Y33" s="69" t="str">
        <x:f>IF(OR(D33="Yes",D33="No"),"Yes","No")</x:f>
        <x:v>Yes</x:v>
      </x:c>
      <x:c r="Z33" s="69" t="str">
        <x:f>IF(OR(E33="Yes",E33="No"),"Yes","No")</x:f>
        <x:v>Yes</x:v>
      </x:c>
      <x:c r="AA33" s="69" t="str">
        <x:f>IF(OR(F33="Yes",F33="No"),"Yes","No")</x:f>
        <x:v>Yes</x:v>
      </x:c>
      <x:c r="AB33" s="69" t="str">
        <x:f>IF(OR(G33="Yes",G33="No"),"Yes","No")</x:f>
        <x:v>Yes</x:v>
      </x:c>
      <x:c r="AC33" s="69" t="str">
        <x:f>IF(ABS(H33-100)&lt;0.0001,"Yes","No")</x:f>
        <x:v>Yes</x:v>
      </x:c>
      <x:c r="AD33" s="69" t="str">
        <x:f>IF(OR(I33="Yes",I33="No",I33="Not applicable"),"Yes","No")</x:f>
        <x:v>Yes</x:v>
      </x:c>
      <x:c r="AE33" s="69" t="str">
        <x:f>IF(OR(J33="Yes",J33="No"),"Yes","No")</x:f>
        <x:v>Yes</x:v>
      </x:c>
      <x:c r="AF33" s="69" t="str">
        <x:f>IF(OR(K33="Yes",K33="No",K33="Not applicable"),"Yes","No")</x:f>
        <x:v>Yes</x:v>
      </x:c>
      <x:c r="AG33" s="69" t="str">
        <x:f>IF(OR(L33="Yes",L33="No"),"Yes","No")</x:f>
        <x:v>Yes</x:v>
      </x:c>
      <x:c r="AH33" s="69" t="str">
        <x:f>IF(OR(M33="Yes",M33="No",M33="Not tested"),"Yes","No")</x:f>
        <x:v>Yes</x:v>
      </x:c>
      <x:c r="AI33" s="69" t="str">
        <x:f>IF(OR(N33="Yes",N33="No"),"Yes","No")</x:f>
        <x:v>Yes</x:v>
      </x:c>
      <x:c r="AJ33" s="69" t="str">
        <x:f>IF(O33="","No",IF(OR(LOWER(TRIM(O33))="n/a",LOWER(TRIM(O33))="na",LOWER(TRIM(O33))="none",LOWER(TRIM(O33))="unknown",LOWER(TRIM(O33))="tbd",LOWER(TRIM(O33))="todo",LOWER(TRIM(O33))="placeholder",LOWER(TRIM(O33))="test",LOWER(TRIM(O33))="xxx",LOWER(TRIM(O33))="xx",LOWER(TRIM(O33))="x",LOWER(TRIM(O33))="-",LOWER(TRIM(O33))="--",LOWER(TRIM(O33))="---",LOWER(TRIM(O33))=".",LOWER(TRIM(O33))="..",LOWER(TRIM(O33))="...",LOWER(TRIM(O33))="?"),"No","Yes"))</x:f>
        <x:v>Yes</x:v>
      </x:c>
      <x:c r="AK33" s="69" t="str">
        <x:f>IF(P33="","No",IF(OR(LOWER(TRIM(P33))="n/a",LOWER(TRIM(P33))="na",LOWER(TRIM(P33))="none",LOWER(TRIM(P33))="unknown",LOWER(TRIM(P33))="tbd",LOWER(TRIM(P33))="todo",LOWER(TRIM(P33))="placeholder",LOWER(TRIM(P33))="test",LOWER(TRIM(P33))="xxx",LOWER(TRIM(P33))="xx",LOWER(TRIM(P33))="x",LOWER(TRIM(P33))="-",LOWER(TRIM(P33))="--",LOWER(TRIM(P33))="---",LOWER(TRIM(P33))=".",LOWER(TRIM(P33))="..",LOWER(TRIM(P33))="...",LOWER(TRIM(P33))="?"),"No","Yes"))</x:f>
        <x:v>No</x:v>
      </x:c>
      <x:c r="AL33" s="69" t="str">
        <x:f>IF(OR(Q33="Approved by the recorded reviewer",Q33="Not approved"),"Yes","No")</x:f>
        <x:v>Yes</x:v>
      </x:c>
      <x:c r="AM33" s="33" t="str">
        <x:v>Complete the missing record.</x:v>
      </x:c>
      <x:c r="AN33" s="33" t="str">
        <x:v>Do not use a score without a meaningful decision, owner and reviewer.</x:v>
      </x:c>
      <x:c r="AO33" s="33" t="str">
        <x:v>Replace placeholders with the exact record.</x:v>
      </x:c>
      <x:c r="AP33" s="33" t="str">
        <x:f>IF(U33="","",IF(U33="DECOMPOSABLE_BOUNDED","Use the score as one decision aid with the recorded model version, limitations and reopen condition.",IF(U33="MODEL_PURPOSE_UNSUPPORTED","Describe the model as a score or index unless predictive calibration is separately established.",IF(U33="INPUTS_NOT_VISIBLE","Use the current total only as a prompt for model reconstruction.",IF(U33="EVIDENCE_STATES_NOT_DISCLOSED","Use the current total only as a prompt for model reconstruction.",IF(U33="MISSING_DATA_TREATMENT_UNSAFE","State that the score is incomplete and identify the affected inputs.",IF(U33="CRITICAL_GATE_FAILED_OR_MISSING","Report the total only beside the failed or missing gate.",IF(U33="GATE_CONTRACT_NOT_DEFINED","Report the total only beside the failed or missing gate.",IF(U33="COMPENSATION_RULE_UNSAFE","Report the total only beside the failed or missing gate.",IF(U33="WEIGHT_RATIONALE_MISSING","Describe the baseline result as provisional and disclose the decisive assumptions.",IF(U33="WEIGHT_TOTAL_INVALID","Describe the baseline result as provisional and disclose the decisive assumptions.",IF(U33="SENSITIVITY_NOT_TESTED","Describe the baseline result as provisional and disclose the decisive assumptions.",IF(U33="RANKING_UNSTABLE","Describe the baseline result as provisional and disclose the decisive assumptions.",IF(U33="CONTRADICTION_REVIEW_REQUIRED","Preserve the score as provisional beside the contradiction.",IF(U33="REQUIRED_TEXT_MISSING","Complete the missing record.",IF(U33="INVALID_CONTROLLED_INPUT","Use only the controlled vocabulary.",IF(U33="INVALID_CRITERION_INPUT","Use the register only to identify and correct the invalid criteria.","")))))))))))))))))</x:f>
        <x:v>Complete the missing record.</x:v>
      </x:c>
      <x:c r="AQ33" s="33" t="str">
        <x:f>IF(U33="","",IF(U33="DECOMPOSABLE_BOUNDED","Do not present the total as evidence, certainty, probability or an automatic instruction.",IF(U33="MODEL_PURPOSE_UNSUPPORTED","Do not present the total as the probability of winning, failure or market response.",IF(U33="INPUTS_NOT_VISIBLE","Do not rank, allocate, approve or claim probability from the current score.",IF(U33="EVIDENCE_STATES_NOT_DISCLOSED","Do not rank, allocate, approve or claim probability from the current score.",IF(U33="MISSING_DATA_TREATMENT_UNSAFE","Do not replace missing knowledge with a neutral-looking number.",IF(U33="CRITICAL_GATE_FAILED_OR_MISSING","Do not let the weighted average override the critical condition.",IF(U33="GATE_CONTRACT_NOT_DEFINED","Do not let the weighted average override the critical condition.",IF(U33="COMPENSATION_RULE_UNSAFE","Do not let the weighted average override the critical condition.",IF(U33="WEIGHT_RATIONALE_MISSING","Do not treat the ranking as robust or use extra decimals to imply stability.",IF(U33="WEIGHT_TOTAL_INVALID","Do not treat the ranking as robust or use extra decimals to imply stability.",IF(U33="SENSITIVITY_NOT_TESTED","Do not treat the ranking as robust or use extra decimals to imply stability.",IF(U33="RANKING_UNSTABLE","Do not treat the ranking as robust or use extra decimals to imply stability.",IF(U33="CONTRADICTION_REVIEW_REQUIRED","Do not hide disagreement inside an average.",IF(U33="REQUIRED_TEXT_MISSING","Do not use a score without a meaningful decision, owner and reviewer.",IF(U33="INVALID_CONTROLLED_INPUT","Do not interpret outputs generated from unsupported categories.",IF(U33="INVALID_CRITERION_INPUT","Do not calculate, compare or interpret a model that contains invalid criterion inputs.","")))))))))))))))))</x:f>
        <x:v>Do not use a score without a meaningful decision, owner and reviewer.</x:v>
      </x:c>
      <x:c r="AR33" s="33" t="str">
        <x:f>IF(U33="","",IF(U33="DECOMPOSABLE_BOUNDED","Proceed with the bounded interpretation and preserve the component record.",IF(U33="MODEL_PURPOSE_UNSUPPORTED","Use a validated predictive model or change the score purpose.",IF(U33="INPUTS_NOT_VISIBLE","Decompose and reconstruct the model before use.",IF(U33="EVIDENCE_STATES_NOT_DISCLOSED","Apply “Observed, Inferred and Unresolved Evidence” to every active input.",IF(U33="MISSING_DATA_TREATMENT_UNSAFE","Correct the treatment, obtain evidence or report a bounded range.",IF(U33="CRITICAL_GATE_FAILED_OR_MISSING","Define or resolve the veto, floor or cap before interpreting the total.",IF(U33="GATE_CONTRACT_NOT_DEFINED","Define or resolve the veto, floor or cap before interpreting the total.",IF(U33="COMPENSATION_RULE_UNSAFE","Define or resolve the veto, floor or cap before interpreting the total.",IF(U33="WEIGHT_RATIONALE_MISSING","Run and record the required sensitivity scenarios before acting.",IF(U33="WEIGHT_TOTAL_INVALID","Correct the active denominator and rerun the model.",IF(U33="SENSITIVITY_NOT_TESTED","Run and record the required sensitivity scenarios before acting.",IF(U33="RANKING_UNSTABLE","Treat the result as unstable and resolve the decisive assumptions.",IF(U33="CONTRADICTION_REVIEW_REQUIRED","Apply “How to Handle Contradictory Competitor Evidence” before final interpretation.",IF(U33="REQUIRED_TEXT_MISSING","Replace placeholders with the exact record.",IF(U33="INVALID_CONTROLLED_INPUT","Correct the invalid controlled input.",IF(U33="INVALID_CRITERION_INPUT","Correct the invalid criterion values; then recalculate the model and its active denominator.","")))))))))))))))))</x:f>
        <x:v>Replace placeholders with the exact record.</x:v>
      </x:c>
    </x:row>
  </x:sheetData>
  <x:mergeCells>
    <x:mergeCell ref="A1:AR1"/>
  </x:mergeCells>
  <x:conditionalFormatting sqref="V4:V33">
    <x:cfRule type="expression" dxfId="3" priority="1">
      <x:formula>V4="PASS"</x:formula>
    </x:cfRule>
    <x:cfRule type="expression" dxfId="4" priority="2">
      <x:formula>V4="FAIL"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1477be53fd44124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4" width="18" hidden="0" customWidth="1"/>
    <x:col min="5" max="5" width="34" hidden="0" customWidth="1"/>
    <x:col min="6" max="6" width="20" hidden="0" customWidth="1"/>
    <x:col min="7" max="7" width="18" hidden="0" customWidth="1"/>
    <x:col min="8" max="8" width="24" hidden="0" customWidth="1"/>
    <x:col min="9" max="10" width="22" hidden="0" customWidth="1"/>
  </x:cols>
  <x:sheetData>
    <x:row r="1" ht="19.200000762939453" hidden="0" customHeight="1">
      <x:c r="A1" s="5" t="str">
        <x:v>Controlled Vocabulary</x:v>
      </x:c>
      <x:c r="B1" s="5"/>
      <x:c r="C1" s="5"/>
      <x:c r="D1" s="5"/>
      <x:c r="E1" s="5"/>
      <x:c r="F1" s="5"/>
      <x:c r="G1" s="5"/>
      <x:c r="H1" s="5"/>
    </x:row>
    <x:row r="2"/>
    <x:row r="3" ht="15" hidden="0" customHeight="1">
      <x:c r="A3" s="43" t="str">
        <x:v>Model Purpose</x:v>
      </x:c>
      <x:c r="B3" s="43" t="str">
        <x:v>Yes / No</x:v>
      </x:c>
      <x:c r="C3" s="43" t="str">
        <x:v>Gate Choice</x:v>
      </x:c>
      <x:c r="D3" s="43" t="str">
        <x:v>Ranking Change</x:v>
      </x:c>
      <x:c r="E3" s="43" t="str">
        <x:v>Approval Status</x:v>
      </x:c>
      <x:c r="F3" s="43" t="str">
        <x:v>Direction</x:v>
      </x:c>
      <x:c r="G3" s="43" t="str">
        <x:v>Evidence State</x:v>
      </x:c>
      <x:c r="H3" s="43" t="str">
        <x:v>Missing Treatment</x:v>
      </x:c>
      <x:c r="I3" s="43" t="str">
        <x:v>Veto / Floor Type</x:v>
      </x:c>
      <x:c r="J3" s="43" t="str">
        <x:v>Contradiction Status</x:v>
      </x:c>
    </x:row>
    <x:row r="4" ht="15" hidden="0" customHeight="1">
      <x:c r="A4" s="33" t="str">
        <x:v>Describe</x:v>
      </x:c>
      <x:c r="B4" s="33" t="str">
        <x:v>Yes</x:v>
      </x:c>
      <x:c r="C4" s="33" t="str">
        <x:v>Yes</x:v>
      </x:c>
      <x:c r="D4" s="33" t="str">
        <x:v>Yes</x:v>
      </x:c>
      <x:c r="E4" s="33" t="str">
        <x:v>Approved by the recorded reviewer</x:v>
      </x:c>
      <x:c r="F4" s="33" t="str">
        <x:v>Higher is better</x:v>
      </x:c>
      <x:c r="G4" s="33" t="str">
        <x:v>Observed</x:v>
      </x:c>
      <x:c r="H4" s="33" t="str">
        <x:v>Complete</x:v>
      </x:c>
      <x:c r="I4" t="str">
        <x:v>None</x:v>
      </x:c>
      <x:c r="J4" t="str">
        <x:v>None</x:v>
      </x:c>
    </x:row>
    <x:row r="5" ht="15" hidden="0" customHeight="1">
      <x:c r="A5" s="33" t="str">
        <x:v>Rank</x:v>
      </x:c>
      <x:c r="B5" s="33" t="str">
        <x:v>No</x:v>
      </x:c>
      <x:c r="C5" s="33" t="str">
        <x:v>No</x:v>
      </x:c>
      <x:c r="D5" s="33" t="str">
        <x:v>No</x:v>
      </x:c>
      <x:c r="E5" s="33" t="str">
        <x:v>Not approved</x:v>
      </x:c>
      <x:c r="F5" s="33" t="str">
        <x:v>Lower is better</x:v>
      </x:c>
      <x:c r="G5" s="33" t="str">
        <x:v>Inferred</x:v>
      </x:c>
      <x:c r="H5" s="33" t="str">
        <x:v>Unknown</x:v>
      </x:c>
      <x:c r="I5" t="str">
        <x:v>Veto</x:v>
      </x:c>
      <x:c r="J5" t="str">
        <x:v>Open</x:v>
      </x:c>
    </x:row>
    <x:row r="6" ht="15" hidden="0" customHeight="1">
      <x:c r="A6" s="33" t="str">
        <x:v>Screen</x:v>
      </x:c>
      <x:c r="B6" s="33"/>
      <x:c r="C6" s="33" t="str">
        <x:v>Not applicable</x:v>
      </x:c>
      <x:c r="D6" s="33" t="str">
        <x:v>Not tested</x:v>
      </x:c>
      <x:c r="E6" s="33"/>
      <x:c r="F6" s="33"/>
      <x:c r="G6" s="33" t="str">
        <x:v>Unresolved</x:v>
      </x:c>
      <x:c r="H6" s="33" t="str">
        <x:v>Not applicable</x:v>
      </x:c>
      <x:c r="I6" t="str">
        <x:v>Floor</x:v>
      </x:c>
      <x:c r="J6" t="str">
        <x:v>Resolved</x:v>
      </x:c>
    </x:row>
    <x:row r="7" ht="15" hidden="0" customHeight="1">
      <x:c r="A7" s="33" t="str">
        <x:v>Prioritise</x:v>
      </x:c>
      <x:c r="B7" s="33"/>
      <x:c r="C7" s="33"/>
      <x:c r="D7" s="33"/>
      <x:c r="E7" s="33"/>
      <x:c r="F7" s="33"/>
      <x:c r="G7" s="33"/>
      <x:c r="H7" s="33" t="str">
        <x:v>Excluded with rationale</x:v>
      </x:c>
      <x:c r="I7" t="str">
        <x:v>Cap</x:v>
      </x:c>
    </x:row>
    <x:row r="8" ht="15" hidden="0" customHeight="1">
      <x:c r="A8" s="33" t="str">
        <x:v>Trigger review</x:v>
      </x:c>
      <x:c r="B8" s="33"/>
      <x:c r="C8" s="33"/>
      <x:c r="D8" s="33"/>
      <x:c r="E8" s="33"/>
      <x:c r="F8" s="33"/>
      <x:c r="G8" s="33"/>
      <x:c r="H8" s="33" t="str">
        <x:v>Invalid</x:v>
      </x:c>
    </x:row>
    <x:row r="9" ht="15" hidden="0" customHeight="1">
      <x:c r="A9" s="33" t="str">
        <x:v>Allocate resources</x:v>
      </x:c>
      <x:c r="B9" s="33"/>
      <x:c r="C9" s="33"/>
      <x:c r="D9" s="33"/>
      <x:c r="E9" s="33"/>
      <x:c r="F9" s="33"/>
      <x:c r="G9" s="33"/>
      <x:c r="H9" s="33"/>
    </x:row>
    <x:row r="10" ht="15" hidden="0" customHeight="1">
      <x:c r="A10" s="33" t="str">
        <x:v>Enforce a gate</x:v>
      </x:c>
      <x:c r="B10" s="33"/>
      <x:c r="C10" s="33"/>
      <x:c r="D10" s="33"/>
      <x:c r="E10" s="33"/>
      <x:c r="F10" s="33"/>
      <x:c r="G10" s="33"/>
      <x:c r="H10" s="33"/>
    </x:row>
    <x:row r="11" ht="15" hidden="0" customHeight="1">
      <x:c r="A11" s="33" t="str">
        <x:v>Estimate probability</x:v>
      </x:c>
      <x:c r="B11" s="33"/>
      <x:c r="C11" s="33"/>
      <x:c r="D11" s="33"/>
      <x:c r="E11" s="33"/>
      <x:c r="F11" s="33"/>
      <x:c r="G11" s="33"/>
      <x:c r="H11" s="33"/>
    </x:row>
    <x:row r="12" ht="15" hidden="0" customHeight="1">
      <x:c r="A12" s="33"/>
      <x:c r="B12" s="33"/>
      <x:c r="C12" s="33"/>
      <x:c r="D12" s="33"/>
      <x:c r="E12" s="33"/>
      <x:c r="F12" s="33"/>
      <x:c r="G12" s="33"/>
      <x:c r="H12" s="33"/>
    </x:row>
  </x:sheetData>
  <x:mergeCells>
    <x:mergeCell ref="A1:H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0" hidden="0" customWidth="1"/>
    <x:col min="3" max="3" width="34" hidden="0" customWidth="1"/>
    <x:col min="4" max="4" width="28" hidden="0" customWidth="1"/>
    <x:col min="5" max="5" width="30" hidden="0" customWidth="1"/>
    <x:col min="6" max="6" width="34" hidden="0" customWidth="1"/>
  </x:cols>
  <x:sheetData>
    <x:row r="1" ht="19.200000762939453" hidden="0" customHeight="1">
      <x:c r="A1" s="5" t="str">
        <x:v>Worked Examples</x:v>
      </x:c>
      <x:c r="B1" s="5"/>
      <x:c r="C1" s="5"/>
      <x:c r="D1" s="5"/>
      <x:c r="E1" s="5"/>
      <x:c r="F1" s="5"/>
    </x:row>
    <x:row r="2"/>
    <x:row r="3" ht="15" hidden="0" customHeight="1">
      <x:c r="A3" s="43" t="str">
        <x:v>Example</x:v>
      </x:c>
      <x:c r="B3" s="43" t="str">
        <x:v>Decision</x:v>
      </x:c>
      <x:c r="C3" s="43" t="str">
        <x:v>Primary risk</x:v>
      </x:c>
      <x:c r="D3" s="43" t="str">
        <x:v>Expected state</x:v>
      </x:c>
      <x:c r="E3" s="43" t="str">
        <x:v>Reason</x:v>
      </x:c>
      <x:c r="F3" s="43" t="str">
        <x:v>What changes next</x:v>
      </x:c>
    </x:row>
    <x:row r="4" ht="26.399999618530273" hidden="0" customHeight="1">
      <x:c r="A4" s="33" t="str">
        <x:v>Stable competitor ranking</x:v>
      </x:c>
      <x:c r="B4" s="33" t="str">
        <x:v>Choose the next response brief</x:v>
      </x:c>
      <x:c r="C4" s="33" t="str">
        <x:v>No material gate failure and ranking remains stable</x:v>
      </x:c>
      <x:c r="D4" s="33" t="str">
        <x:v>Decomposable and bounded</x:v>
      </x:c>
      <x:c r="E4" s="33" t="str">
        <x:v>DECOMPOSABLE_BOUNDED</x:v>
      </x:c>
      <x:c r="F4" s="33" t="str">
        <x:v>Proceed with bounded interpretation</x:v>
      </x:c>
    </x:row>
    <x:row r="5" ht="26.399999618530273" hidden="0" customHeight="1">
      <x:c r="A5" s="33" t="str">
        <x:v>Unknown treated as midpoint</x:v>
      </x:c>
      <x:c r="B5" s="33" t="str">
        <x:v>Allocate market-entry research</x:v>
      </x:c>
      <x:c r="C5" s="33" t="str">
        <x:v>Missing data is converted into a neutral-looking number</x:v>
      </x:c>
      <x:c r="D5" s="33" t="str">
        <x:v>Missing-data treatment unsafe</x:v>
      </x:c>
      <x:c r="E5" s="33" t="str">
        <x:v>MISSING_DATA_TREATMENT_UNSAFE</x:v>
      </x:c>
      <x:c r="F5" s="33" t="str">
        <x:v>Correct treatment or report a range</x:v>
      </x:c>
    </x:row>
    <x:row r="6" ht="26.399999618530273" hidden="0" customHeight="1">
      <x:c r="A6" s="33" t="str">
        <x:v>Regulatory feasibility averaged away</x:v>
      </x:c>
      <x:c r="B6" s="33" t="str">
        <x:v>Choose a regulated topic response</x:v>
      </x:c>
      <x:c r="C6" s="33" t="str">
        <x:v>Critical requirement is allowed to compensate</x:v>
      </x:c>
      <x:c r="D6" s="33" t="str">
        <x:v>Critical gate missing</x:v>
      </x:c>
      <x:c r="E6" s="33" t="str">
        <x:v>COMPENSATION_RULE_UNSAFE</x:v>
      </x:c>
      <x:c r="F6" s="33" t="str">
        <x:v>Define and apply the veto</x:v>
      </x:c>
    </x:row>
    <x:row r="7" ht="26.399999618530273" hidden="0" customHeight="1">
      <x:c r="A7" s="33" t="str">
        <x:v>Winner changes under +5% weight shift</x:v>
      </x:c>
      <x:c r="B7" s="33" t="str">
        <x:v>Prioritise territories</x:v>
      </x:c>
      <x:c r="C7" s="33" t="str">
        <x:v>Ranking is assumption-sensitive</x:v>
      </x:c>
      <x:c r="D7" s="33" t="str">
        <x:v>Sensitivity review required</x:v>
      </x:c>
      <x:c r="E7" s="33" t="str">
        <x:v>RANKING_UNSTABLE</x:v>
      </x:c>
      <x:c r="F7" s="33" t="str">
        <x:v>Resolve decisive assumptions</x:v>
      </x:c>
    </x:row>
    <x:row r="8" ht="15" hidden="0" customHeight="1">
      <x:c r="A8" s="33" t="str">
        <x:v>Score presented as probability</x:v>
      </x:c>
      <x:c r="B8" s="33" t="str">
        <x:v>Estimate chance of winning</x:v>
      </x:c>
      <x:c r="C8" s="33" t="str">
        <x:v>Model purpose is unsupported</x:v>
      </x:c>
      <x:c r="D8" s="33" t="str">
        <x:v>Score not decision-ready</x:v>
      </x:c>
      <x:c r="E8" s="33" t="str">
        <x:v>MODEL_PURPOSE_UNSUPPORTED</x:v>
      </x:c>
      <x:c r="F8" s="33" t="str">
        <x:v>Use a calibrated predictive model</x:v>
      </x:c>
    </x:row>
  </x:sheetData>
  <x:mergeCells>
    <x:mergeCell ref="A1:F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2" hidden="0" customWidth="1"/>
  </x:cols>
  <x:sheetData>
    <x:row r="1" ht="19.200000762939453" hidden="0" customHeight="1">
      <x:c r="A1" s="5" t="str">
        <x:v>Method Notes</x:v>
      </x:c>
      <x:c r="B1" s="5"/>
    </x:row>
    <x:row r="2"/>
    <x:row r="3" ht="15" hidden="0" customHeight="1">
      <x:c r="A3" s="43" t="str">
        <x:v>Control</x:v>
      </x:c>
      <x:c r="B3" s="43" t="str">
        <x:v>Rule</x:v>
      </x:c>
    </x:row>
    <x:row r="4" ht="26.399999618530273" hidden="0" customHeight="1">
      <x:c r="A4" s="49" t="str">
        <x:v>Score purpose</x:v>
      </x:c>
      <x:c r="B4" s="27" t="str">
        <x:v>Describe, rank, screen, prioritise, trigger review, allocate resources or enforce a gate. Estimate probability requires separate calibration and validation.</x:v>
      </x:c>
    </x:row>
    <x:row r="5" ht="39.599998474121094" hidden="0" customHeight="1">
      <x:c r="A5" s="49" t="str">
        <x:v>Evidence boundary</x:v>
      </x:c>
      <x:c r="B5" s="27" t="str">
        <x:v>Use What Counts as Reliable Evidence in Competitor Analysis? for claim support; How to Assign Confidence Without Fake Precision for expression; How to Handle Contradictory Competitor Evidence for conflicts; Observed, Inferred and Unresolved Evidence for input state.</x:v>
      </x:c>
    </x:row>
    <x:row r="6" ht="15" hidden="0" customHeight="1">
      <x:c r="A6" s="49" t="str">
        <x:v>Missing data</x:v>
      </x:c>
      <x:c r="B6" s="27" t="str">
        <x:v>Unknown, unresolved and not applicable must not be silently mapped to zero or midpoint.</x:v>
      </x:c>
    </x:row>
    <x:row r="7" ht="15" hidden="0" customHeight="1">
      <x:c r="A7" s="49" t="str">
        <x:v>Weights</x:v>
      </x:c>
      <x:c r="B7" s="27" t="str">
        <x:v>Record rationale, owner, reviewer, version and reasonable alternative range. Active weights must total 100%.</x:v>
      </x:c>
    </x:row>
    <x:row r="8" ht="15" hidden="0" customHeight="1">
      <x:c r="A8" s="49" t="str">
        <x:v>Gates</x:v>
      </x:c>
      <x:c r="B8" s="27" t="str">
        <x:v>Vetoes and floors operate before weighted aggregation is interpreted.</x:v>
      </x:c>
    </x:row>
    <x:row r="9" ht="26.399999618530273" hidden="0" customHeight="1">
      <x:c r="A9" s="49" t="str">
        <x:v>Sensitivity</x:v>
      </x:c>
      <x:c r="B9" s="27" t="str">
        <x:v>Test reasonable changes to weights, normalization, inclusion and uncertain inputs. A ranking flip requires review.</x:v>
      </x:c>
    </x:row>
    <x:row r="10" ht="15" hidden="0" customHeight="1">
      <x:c r="A10" s="49" t="str">
        <x:v>Formula outputs</x:v>
      </x:c>
      <x:c r="B10" s="27" t="str">
        <x:v>Model state, reason, interpretation and next action are formulas. Do not overwrite them.</x:v>
      </x:c>
    </x:row>
    <x:row r="11" ht="15" hidden="0" customHeight="1">
      <x:c r="A11" s="49" t="str">
        <x:v>Internal helpers</x:v>
      </x:c>
      <x:c r="B11" s="27" t="str">
        <x:v>Helper columns are hidden and locked. Users enter only the visible input fields.</x:v>
      </x:c>
    </x:row>
    <x:row r="12" ht="26.399999618530273" hidden="0" customHeight="1">
      <x:c r="A12" s="49" t="str">
        <x:v>Native testing</x:v>
      </x:c>
      <x:c r="B12" s="27" t="str">
        <x:v>Open in Microsoft Excel, force recalculation, test dropdowns and confirm sheet protection before final acceptance.</x:v>
      </x:c>
    </x:row>
    <x:row r="13" ht="26.399999618530273" hidden="0" customHeight="1">
      <x:c r="A13" s="90" t="str">
        <x:v>Criterion fail-closed rule</x:v>
      </x:c>
      <x:c r="B13" s="33" t="str">
        <x:v>Unsupported or declared-invalid criteria produce no normalized value and no weighted contribution. They block a bounded model result until corrected.</x:v>
      </x:c>
    </x:row>
    <x:row r="14" ht="26.399999618530273" hidden="0" customHeight="1">
      <x:c r="A14" s="90" t="str">
        <x:v>Active denominator</x:v>
      </x:c>
      <x:c r="B14" s="33" t="str">
        <x:v>Active Weight Total excludes Not applicable, Excluded with rationale and Invalid criteria. The remaining active weights must total 100%.</x:v>
      </x:c>
    </x:row>
    <x:row r="15" ht="26.399999618530273" hidden="0" customHeight="1">
      <x:c r="A15" s="90" t="str">
        <x:v>Criteria-to-model consistency</x:v>
      </x:c>
      <x:c r="B15" s="33" t="str">
        <x:v>A failed criterion veto or floor, an open criterion contradiction, or an invalid criterion automatically overrides an unsafe manual clear answer in the Model Register.</x:v>
      </x:c>
    </x:row>
  </x:sheetData>
  <x:mergeCells>
    <x:mergeCell ref="A1:B1"/>
  </x:mergeCells>
  <x:pageMargins left="0.7" right="0.7" top="0.75" bottom="0.75" header="0.3" footer="0.3"/>
</x:worksheet>
</file>