
<file path=[Content_Types].xml><?xml version="1.0" encoding="utf-8"?>
<ns0:Types xmlns:ns0="http://schemas.openxmlformats.org/package/2006/content-types">
  <ns0:Default Extension="xml" ContentType="application/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tables/table1.xml" ContentType="application/vnd.openxmlformats-officedocument.spreadsheetml.table+xml"/>
  <ns0:Override PartName="/xl/worksheets/sheet3.xml" ContentType="application/vnd.openxmlformats-officedocument.spreadsheetml.worksheet+xml"/>
  <ns0:Override PartName="/xl/tables/table2.xml" ContentType="application/vnd.openxmlformats-officedocument.spreadsheetml.table+xml"/>
  <ns0:Override PartName="/xl/worksheets/sheet4.xml" ContentType="application/vnd.openxmlformats-officedocument.spreadsheetml.worksheet+xml"/>
  <ns0:Override PartName="/xl/tables/table3.xml" ContentType="application/vnd.openxmlformats-officedocument.spreadsheetml.table+xml"/>
  <ns0:Override PartName="/xl/worksheets/sheet5.xml" ContentType="application/vnd.openxmlformats-officedocument.spreadsheetml.worksheet+xml"/>
  <ns0:Override PartName="/xl/tables/table4.xml" ContentType="application/vnd.openxmlformats-officedocument.spreadsheetml.table+xml"/>
  <ns0:Override PartName="/xl/worksheets/sheet6.xml" ContentType="application/vnd.openxmlformats-officedocument.spreadsheetml.worksheet+xml"/>
  <ns0:Override PartName="/xl/worksheets/sheet7.xml" ContentType="application/vnd.openxmlformats-officedocument.spreadsheetml.worksheet+xml"/>
  <ns0:Override PartName="/xl/worksheets/sheet8.xml" ContentType="application/vnd.openxmlformats-officedocument.spreadsheetml.worksheet+xml"/>
  <ns0:Override PartName="/xl/worksheets/sheet9.xml" ContentType="application/vnd.openxmlformats-officedocument.spreadsheetml.worksheet+xml"/>
  <ns0:Override PartName="/xl/workbook.xml" ContentType="application/vnd.openxmlformats-officedocument.spreadsheetml.sheet.main+xml"/>
</ns0: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7830e95204e0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Start Here" sheetId="1" ns1:id="R66f81b16343843a3"/>
    <ns0:sheet name="Evidence Register" sheetId="2" ns1:id="Raeb7339bc0644bbf"/>
    <ns0:sheet name="Evidence Items" sheetId="3" ns1:id="Rb9cbf5733c18422f"/>
    <ns0:sheet name="Claim–Evidence Links" sheetId="4" ns1:id="Rd1b3226fb5b9420c"/>
    <ns0:sheet name="Change History" sheetId="5" ns1:id="Rf94dbb7358474ac5"/>
    <ns0:sheet name="Controlled Vocabulary" sheetId="6" ns1:id="R1ead65d293e6435e"/>
    <ns0:sheet name="Worked Examples" sheetId="7" ns1:id="Rd3c6c33237104602"/>
    <ns0:sheet name="Canonical Fixtures" sheetId="8" ns1:id="R89ec77dadb2c4ec9"/>
    <ns0:sheet name="Method Notes" sheetId="9" ns1:id="Rdd8337d5d30f471e"/>
  </ns0:sheets>
  <ns0:calcPr calcMode="auto" fullCalcOnLoad="1" forceFullCalc="1" calcOnSave="1" calcId="191029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23247"/>
      <x:name val="Carlito"/>
    </x:font>
    <x:font>
      <x:b/>
      <x:sz val="11"/>
      <x:color rgb="FFFFFFFF"/>
      <x:name val="Carlito"/>
    </x:font>
    <x:font>
      <x:sz val="11"/>
      <x:color rgb="FF123247"/>
      <x:name val="Carlito"/>
    </x:font>
    <x:font>
      <x:sz val="11"/>
      <x:color rgb="FF334E5C"/>
      <x:name val="Carlito"/>
    </x:font>
    <x:font>
      <x:sz val="11"/>
      <x:color rgb="FF5B677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2B45"/>
      </x:patternFill>
    </x:fill>
    <x:fill>
      <x:patternFill patternType="solid">
        <x:fgColor rgb="FFDCEEF5"/>
      </x:patternFill>
    </x:fill>
    <x:fill>
      <x:patternFill patternType="solid">
        <x:fgColor rgb="FF0F5F6D"/>
      </x:patternFill>
    </x:fill>
    <x:fill>
      <x:patternFill patternType="solid">
        <x:fgColor rgb="FFF8FBFD"/>
      </x:patternFill>
    </x:fill>
    <x:fill>
      <x:patternFill patternType="solid">
        <x:fgColor rgb="FFE8F5F2"/>
      </x:patternFill>
    </x:fill>
    <x:fill>
      <x:patternFill patternType="solid">
        <x:fgColor rgb="FFEEF2F4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1" fontId="4" fillId="5" borderId="0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201" fontId="4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201" fontId="4" fillId="5" borderId="0" xfId="0" applyNumberFormat="1" applyFont="1" applyFill="1" applyBorder="1" applyAlignment="1" applyProtection="1">
      <x:alignment vertical="top" wrapText="1"/>
      <x:protection locked="0" hidden="0"/>
    </x:xf>
    <x:xf numFmtId="0" fontId="4" fillId="5" borderId="0" xfId="0" applyNumberFormat="1" applyFont="1" applyFill="1" applyBorder="1" applyAlignment="1" applyProtection="1">
      <x:alignment vertical="top" wrapText="1"/>
      <x:protection locked="0" hidden="0"/>
    </x:xf>
    <x:xf numFmtId="200" fontId="4" fillId="5" borderId="0" xfId="0" applyNumberFormat="1" applyFont="1" applyFill="1" applyBorder="1" applyAlignment="1" applyProtection="1">
      <x:alignment vertical="top" wrapText="1"/>
      <x:protection locked="0" hidden="0"/>
    </x:xf>
  </x:cellXfs>
  <x:cellStyles count="1">
    <x:cellStyle name="Normal" xfId="0"/>
  </x:cellStyles>
  <x:dxfs count="12">
    <x:dxf>
      <x:font>
        <x:b/>
        <x:color rgb="FF7B241C"/>
      </x:font>
      <x:fill>
        <x:patternFill>
          <x:bgColor rgb="FFFADBD8"/>
        </x:patternFill>
      </x:fill>
    </x:dxf>
    <x:dxf>
      <x:font>
        <x:b/>
        <x:color rgb="FF145A32"/>
      </x:font>
      <x:fill>
        <x:patternFill>
          <x:bgColor rgb="FFD5F5E3"/>
        </x:patternFill>
      </x:fill>
    </x:dxf>
    <x:dxf>
      <x:font>
        <x:b/>
        <x:color rgb="FF7D6608"/>
      </x:font>
      <x:fill>
        <x:patternFill>
          <x:bgColor rgb="FFFCF3CF"/>
        </x:patternFill>
      </x:fill>
    </x:dxf>
    <x:dxf>
      <x:font>
        <x:b/>
        <x:color rgb="FF7B241C"/>
      </x:font>
      <x:fill>
        <x:patternFill>
          <x:bgColor rgb="FFFADBD8"/>
        </x:patternFill>
      </x:fill>
    </x:dxf>
    <x:dxf>
      <x:font>
        <x:b/>
        <x:color rgb="FF145A32"/>
      </x:font>
      <x:fill>
        <x:patternFill>
          <x:bgColor rgb="FFD5F5E3"/>
        </x:patternFill>
      </x:fill>
    </x:dxf>
    <x:dxf>
      <x:font>
        <x:b/>
        <x:color rgb="FF7D6608"/>
      </x:font>
      <x:fill>
        <x:patternFill>
          <x:bgColor rgb="FFFCF3CF"/>
        </x:patternFill>
      </x:fill>
    </x:dxf>
    <x:dxf>
      <x:font>
        <x:b/>
        <x:color rgb="FF7B241C"/>
      </x:font>
      <x:fill>
        <x:patternFill>
          <x:bgColor rgb="FFFADBD8"/>
        </x:patternFill>
      </x:fill>
    </x:dxf>
    <x:dxf>
      <x:font>
        <x:b/>
        <x:color rgb="FF145A32"/>
      </x:font>
      <x:fill>
        <x:patternFill>
          <x:bgColor rgb="FFD5F5E3"/>
        </x:patternFill>
      </x:fill>
    </x:dxf>
    <x:dxf>
      <x:font>
        <x:b/>
        <x:color rgb="FF7D6608"/>
      </x:font>
      <x:fill>
        <x:patternFill>
          <x:bgColor rgb="FFFCF3CF"/>
        </x:patternFill>
      </x:fill>
    </x:dxf>
    <x:dxf>
      <x:font>
        <x:b/>
        <x:color rgb="FF7B241C"/>
      </x:font>
      <x:fill>
        <x:patternFill>
          <x:bgColor rgb="FFFADBD8"/>
        </x:patternFill>
      </x:fill>
    </x:dxf>
    <x:dxf>
      <x:font>
        <x:b/>
        <x:color rgb="FF145A32"/>
      </x:font>
      <x:fill>
        <x:patternFill>
          <x:bgColor rgb="FFD5F5E3"/>
        </x:patternFill>
      </x:fill>
    </x:dxf>
    <x:dxf>
      <x:font>
        <x:b/>
        <x:color rgb="FF7D6608"/>
      </x:font>
      <x:fill>
        <x:patternFill>
          <x:bgColor rgb="FFFCF3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a72841c1647ed" /><Relationship Type="http://schemas.openxmlformats.org/officeDocument/2006/relationships/theme" Target="/xl/theme/theme1.xml" Id="R42c87f14d39d42d8" /><Relationship Type="http://schemas.openxmlformats.org/officeDocument/2006/relationships/sharedStrings" Target="/xl/sharedStrings.xml" Id="R45270d12a8b7499a" /><Relationship Type="http://schemas.openxmlformats.org/officeDocument/2006/relationships/worksheet" Target="/xl/worksheets/sheet1.xml" Id="R66f81b16343843a3" /><Relationship Type="http://schemas.openxmlformats.org/officeDocument/2006/relationships/worksheet" Target="/xl/worksheets/sheet2.xml" Id="Raeb7339bc0644bbf" /><Relationship Type="http://schemas.openxmlformats.org/officeDocument/2006/relationships/worksheet" Target="/xl/worksheets/sheet3.xml" Id="Rb9cbf5733c18422f" /><Relationship Type="http://schemas.openxmlformats.org/officeDocument/2006/relationships/worksheet" Target="/xl/worksheets/sheet4.xml" Id="Rd1b3226fb5b9420c" /><Relationship Type="http://schemas.openxmlformats.org/officeDocument/2006/relationships/worksheet" Target="/xl/worksheets/sheet5.xml" Id="Rf94dbb7358474ac5" /><Relationship Type="http://schemas.openxmlformats.org/officeDocument/2006/relationships/worksheet" Target="/xl/worksheets/sheet6.xml" Id="R1ead65d293e6435e" /><Relationship Type="http://schemas.openxmlformats.org/officeDocument/2006/relationships/worksheet" Target="/xl/worksheets/sheet7.xml" Id="Rd3c6c33237104602" /><Relationship Type="http://schemas.openxmlformats.org/officeDocument/2006/relationships/worksheet" Target="/xl/worksheets/sheet8.xml" Id="R89ec77dadb2c4ec9" /><Relationship Type="http://schemas.openxmlformats.org/officeDocument/2006/relationships/worksheet" Target="/xl/worksheets/sheet9.xml" Id="Rdd8337d5d30f471e" /></Relationships>
</file>

<file path=xl/tables/table1.xml><?xml version="1.0" encoding="utf-8"?>
<x:table xmlns:x="http://schemas.openxmlformats.org/spreadsheetml/2006/main" id="1" name="EvidenceRegisterTable" displayName="EvidenceRegisterTable" ref="A1:BN101" headerRowCount="1">
  <x:autoFilter ref="A1:BN101"/>
  <x:tableColumns count="66">
    <x:tableColumn id="1" name="Record ID"/>
    <x:tableColumn id="2" name="Version"/>
    <x:tableColumn id="3" name="Record Status"/>
    <x:tableColumn id="4" name="Exact Claim"/>
    <x:tableColumn id="5" name="Affected Decision"/>
    <x:tableColumn id="6" name="Competitor or Entity"/>
    <x:tableColumn id="7" name="Product"/>
    <x:tableColumn id="8" name="Market"/>
    <x:tableColumn id="9" name="Geography"/>
    <x:tableColumn id="10" name="Customer Segment"/>
    <x:tableColumn id="11" name="Time Boundary"/>
    <x:tableColumn id="12" name="Observation Summary"/>
    <x:tableColumn id="13" name="Interpretation or None"/>
    <x:tableColumn id="14" name="Assumptions or None"/>
    <x:tableColumn id="15" name="Limitations"/>
    <x:tableColumn id="16" name="Evidence State"/>
    <x:tableColumn id="17" name="Confidence Boundary"/>
    <x:tableColumn id="18" name="Contradiction Status"/>
    <x:tableColumn id="19" name="Materiality"/>
    <x:tableColumn id="20" name="Reversibility"/>
    <x:tableColumn id="21" name="Permitted Decision Use"/>
    <x:tableColumn id="22" name="Record Owner"/>
    <x:tableColumn id="23" name="Reviewer"/>
    <x:tableColumn id="24" name="Review Date"/>
    <x:tableColumn id="25" name="Reopen Trigger"/>
    <x:tableColumn id="26" name="Approval Status"/>
    <x:tableColumn id="27" name="Approver"/>
    <x:tableColumn id="28" name="Approval Date"/>
    <x:tableColumn id="29" name="Approval Conditions"/>
    <x:tableColumn id="30" name="Reviewer Can Access Evidence?"/>
    <x:tableColumn id="31" name="Access Restriction Summary"/>
    <x:tableColumn id="32" name="Handling Condition Summary"/>
    <x:tableColumn id="33" name="Superseded Record ID"/>
    <x:tableColumn id="34" name="Superseded Record Version"/>
    <x:tableColumn id="35" name="Claim AI Assistance Used?"/>
    <x:tableColumn id="36" name="Claim AI Activity Type"/>
    <x:tableColumn id="37" name="Claim AI Tool or Model"/>
    <x:tableColumn id="38" name="Claim AI Run Reference"/>
    <x:tableColumn id="39" name="Claim AI Limitations"/>
    <x:tableColumn id="40" name="Claim Human Verification Status"/>
    <x:tableColumn id="41" name="Claim Human Verifier"/>
    <x:tableColumn id="42" name="Claim Human Verification Date"/>
    <x:tableColumn id="43" name="Claim Human Verification Note"/>
    <x:tableColumn id="44" name="Retention Status"/>
    <x:tableColumn id="45" name="Final Disposition"/>
    <x:tableColumn id="46" name="Structural Result"/>
    <x:tableColumn id="47" name="Reason Code"/>
    <x:tableColumn id="48" name="Eligibility / Completion"/>
    <x:tableColumn id="49" name="Required Action"/>
    <x:tableColumn id="50" name="Normalized Record ID"/>
    <x:tableColumn id="51" name="Normalized Version"/>
    <x:tableColumn id="52" name="Duplicate Pair Count"/>
    <x:tableColumn id="53" name="Record ID Rule"/>
    <x:tableColumn id="54" name="Version Rule"/>
    <x:tableColumn id="55" name="Record Status Rule"/>
    <x:tableColumn id="56" name="Approval Status Rule"/>
    <x:tableColumn id="57" name="Relationship Count"/>
    <x:tableColumn id="58" name="Reopen Event Count"/>
    <x:tableColumn id="59" name="Claim AI Rule"/>
    <x:tableColumn id="60" name="Material Rule"/>
    <x:tableColumn id="61" name="Provenance Rule"/>
    <x:tableColumn id="62" name="Decision Rule"/>
    <x:tableColumn id="63" name="Approval Rule"/>
    <x:tableColumn id="64" name="Reopen Rule"/>
    <x:tableColumn id="65" name="Conditional Rule"/>
    <x:tableColumn id="66" name="Pair Key"/>
  </x:tableColumns>
  <x:tableStyleInfo name="TableStyleMedium2" showRowStripes="1"/>
</x:table>
</file>

<file path=xl/tables/table2.xml><?xml version="1.0" encoding="utf-8"?>
<x:table xmlns:x="http://schemas.openxmlformats.org/spreadsheetml/2006/main" id="2" name="EvidenceItemsTable" displayName="EvidenceItemsTable" ref="A1:AN101" headerRowCount="1">
  <x:autoFilter ref="A1:AN101"/>
  <x:tableColumns count="40">
    <x:tableColumn id="1" name="Evidence Item ID"/>
    <x:tableColumn id="2" name="Source ID"/>
    <x:tableColumn id="3" name="Source Owner or Publisher"/>
    <x:tableColumn id="4" name="Source Type"/>
    <x:tableColumn id="5" name="Source Location"/>
    <x:tableColumn id="6" name="Source Mutable?"/>
    <x:tableColumn id="7" name="Source Version or Represented Period"/>
    <x:tableColumn id="8" name="Capture ID or Capture Location"/>
    <x:tableColumn id="9" name="Capture Method"/>
    <x:tableColumn id="10" name="Capture Date"/>
    <x:tableColumn id="11" name="Access Date"/>
    <x:tableColumn id="12" name="Observed Date"/>
    <x:tableColumn id="13" name="Observation Anchor"/>
    <x:tableColumn id="14" name="Evidence Accessible to Reviewer?"/>
    <x:tableColumn id="15" name="Access Restriction"/>
    <x:tableColumn id="16" name="Handling Condition"/>
    <x:tableColumn id="17" name="Supersedes Evidence Item ID"/>
    <x:tableColumn id="18" name="Provenance Manifest Reference"/>
    <x:tableColumn id="19" name="Evidence Item Status"/>
    <x:tableColumn id="20" name="AI Assistance Used?"/>
    <x:tableColumn id="21" name="AI Activity Type"/>
    <x:tableColumn id="22" name="AI Tool or Model"/>
    <x:tableColumn id="23" name="AI Run Reference"/>
    <x:tableColumn id="24" name="AI Limitations"/>
    <x:tableColumn id="25" name="Human Verification Status"/>
    <x:tableColumn id="26" name="Human Verifier"/>
    <x:tableColumn id="27" name="Human Verification Date"/>
    <x:tableColumn id="28" name="Human Verification Note"/>
    <x:tableColumn id="29" name="Structural Result"/>
    <x:tableColumn id="30" name="Reason Code"/>
    <x:tableColumn id="31" name="Eligibility / Completion"/>
    <x:tableColumn id="32" name="Required Action"/>
    <x:tableColumn id="33" name="Normalized Evidence Item ID"/>
    <x:tableColumn id="34" name="Duplicate ID Count"/>
    <x:tableColumn id="35" name="ID Rule"/>
    <x:tableColumn id="36" name="Capture Rule"/>
    <x:tableColumn id="37" name="Access Rule"/>
    <x:tableColumn id="38" name="AI Rule"/>
    <x:tableColumn id="39" name="Conditional Rule"/>
    <x:tableColumn id="40" name="Active Link Count"/>
  </x:tableColumns>
  <x:tableStyleInfo name="TableStyleMedium2" showRowStripes="1"/>
</x:table>
</file>

<file path=xl/tables/table3.xml><?xml version="1.0" encoding="utf-8"?>
<x:table xmlns:x="http://schemas.openxmlformats.org/spreadsheetml/2006/main" id="3" name="ClaimEvidenceLinksTable" displayName="ClaimEvidenceLinksTable" ref="A1:T201" headerRowCount="1">
  <x:autoFilter ref="A1:T201"/>
  <x:tableColumns count="20">
    <x:tableColumn id="1" name="Link ID"/>
    <x:tableColumn id="2" name="Record ID"/>
    <x:tableColumn id="3" name="Record Version"/>
    <x:tableColumn id="4" name="Evidence Item ID"/>
    <x:tableColumn id="5" name="Relationship Role"/>
    <x:tableColumn id="6" name="Observation ID or Anchor"/>
    <x:tableColumn id="7" name="Link Limitation"/>
    <x:tableColumn id="8" name="Active Status"/>
    <x:tableColumn id="9" name="Structural Result"/>
    <x:tableColumn id="10" name="Reason Code"/>
    <x:tableColumn id="11" name="Eligibility / Completion"/>
    <x:tableColumn id="12" name="Required Action"/>
    <x:tableColumn id="13" name="Normalized Link ID"/>
    <x:tableColumn id="14" name="Normalized Record ID"/>
    <x:tableColumn id="15" name="Normalized Version"/>
    <x:tableColumn id="16" name="Normalized Evidence Item ID"/>
    <x:tableColumn id="17" name="Duplicate Link Count"/>
    <x:tableColumn id="18" name="Claim Resolve Count"/>
    <x:tableColumn id="19" name="Evidence Resolve Count"/>
    <x:tableColumn id="20" name="Pair Key"/>
  </x:tableColumns>
  <x:tableStyleInfo name="TableStyleMedium2" showRowStripes="1"/>
</x:table>
</file>

<file path=xl/tables/table4.xml><?xml version="1.0" encoding="utf-8"?>
<x:table xmlns:x="http://schemas.openxmlformats.org/spreadsheetml/2006/main" id="4" name="ChangeHistoryTable" displayName="ChangeHistoryTable" ref="A1:S101" headerRowCount="1">
  <x:autoFilter ref="A1:S101"/>
  <x:tableColumns count="19">
    <x:tableColumn id="1" name="Change Event ID"/>
    <x:tableColumn id="2" name="Record ID"/>
    <x:tableColumn id="3" name="From Version"/>
    <x:tableColumn id="4" name="To Version"/>
    <x:tableColumn id="5" name="Changed By"/>
    <x:tableColumn id="6" name="Change Date"/>
    <x:tableColumn id="7" name="Change Reason"/>
    <x:tableColumn id="8" name="Reopen Trigger Met"/>
    <x:tableColumn id="9" name="Superseded Version Retained"/>
    <x:tableColumn id="10" name="Structural Result"/>
    <x:tableColumn id="11" name="Reason Code"/>
    <x:tableColumn id="12" name="Eligibility / Completion"/>
    <x:tableColumn id="13" name="Required Action"/>
    <x:tableColumn id="14" name="Record To-Version Key"/>
    <x:tableColumn id="15" name="Normalized Event ID"/>
    <x:tableColumn id="16" name="Duplicate Event Count"/>
    <x:tableColumn id="17" name="Record Resolve Count"/>
    <x:tableColumn id="18" name="From Version Rule"/>
    <x:tableColumn id="19" name="To Version Rul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cd5c54d80d74e8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80af00da22c44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1762a34a2e84ef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e2d4e7495a94102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8" hidden="0" customWidth="1"/>
  </x:cols>
  <x:sheetData>
    <x:row r="1" ht="30" customHeight="1">
      <x:c r="A1" s="4" t="str">
        <x:v>Auditable Competitor Evidence Record — Start Here</x:v>
      </x:c>
      <x:c r="B1" s="4"/>
      <x:c r="C1" s="4"/>
      <x:c r="D1" s="4"/>
      <x:c r="E1" s="4"/>
      <x:c r="F1" s="4"/>
      <x:c r="G1" s="4"/>
      <x:c r="H1" s="4"/>
    </x:row>
    <x:row r="3">
      <x:c r="A3" s="24" t="str">
        <x:v>Purpose</x:v>
      </x:c>
      <x:c r="B3" s="24" t="str">
        <x:v>Manage repeated Claim Record versions, Evidence Items, many-to-many links and Change History without treating structural completeness as proof of truth.</x:v>
      </x:c>
    </x:row>
    <x:row r="4">
      <x:c r="A4" s="25" t="str">
        <x:v>Method identity</x:v>
      </x:c>
      <x:c r="B4" s="25" t="str">
        <x:v>How to Build an Auditable Competitor Evidence Record — version 1.0.0</x:v>
      </x:c>
    </x:row>
    <x:row r="5">
      <x:c r="A5" s="25" t="str">
        <x:v>Truth boundary</x:v>
      </x:c>
      <x:c r="B5" s="25" t="str">
        <x:v>A structurally complete record can still be unresolved or factually wrong. Reliability, confidence, contradiction and freshness remain separate methods.</x:v>
      </x:c>
    </x:row>
    <x:row r="6">
      <x:c r="A6" s="25" t="str"/>
      <x:c r="B6" s="25" t="str"/>
    </x:row>
    <x:row r="7">
      <x:c r="A7" s="18" t="str">
        <x:v>Step</x:v>
      </x:c>
      <x:c r="B7" s="18" t="str">
        <x:v>What to do</x:v>
      </x:c>
    </x:row>
    <x:row r="8">
      <x:c r="A8" s="25" t="str">
        <x:v>1</x:v>
      </x:c>
      <x:c r="B8" s="25" t="str">
        <x:v>Create one Claim Record for one bounded claim. Enter a valid Record ID, Version and Record Status.</x:v>
      </x:c>
    </x:row>
    <x:row r="9">
      <x:c r="A9" s="25" t="str">
        <x:v>2</x:v>
      </x:c>
      <x:c r="B9" s="25" t="str">
        <x:v>Create each source-level item once in Evidence Items, including version/capture context when the source is mutable or visual.</x:v>
      </x:c>
    </x:row>
    <x:row r="10">
      <x:c r="A10" s="25" t="str">
        <x:v>3</x:v>
      </x:c>
      <x:c r="B10" s="25" t="str">
        <x:v>Connect Claim Records and Evidence Items through Claim–Evidence Links. Use Supports, Contradicts or Context only.</x:v>
      </x:c>
    </x:row>
    <x:row r="11">
      <x:c r="A11" s="25" t="str">
        <x:v>4</x:v>
      </x:c>
      <x:c r="B11" s="25" t="str">
        <x:v>Keep observation separate from interpretation, assumptions and limitations.</x:v>
      </x:c>
    </x:row>
    <x:row r="12">
      <x:c r="A12" s="25" t="str">
        <x:v>5</x:v>
      </x:c>
      <x:c r="B12" s="25" t="str">
        <x:v>Set Materiality, Reversibility and Permitted Decision Use before approval.</x:v>
      </x:c>
    </x:row>
    <x:row r="13">
      <x:c r="A13" s="25" t="str">
        <x:v>6</x:v>
      </x:c>
      <x:c r="B13" s="25" t="str">
        <x:v>Store current Approval Status, Approver, Approval Date and Approval Conditions on the relevant Claim Record version.</x:v>
      </x:c>
    </x:row>
    <x:row r="14">
      <x:c r="A14" s="25" t="str">
        <x:v>7</x:v>
      </x:c>
      <x:c r="B14" s="25" t="str">
        <x:v>Record reopening and governed version transitions in Change History; retain superseded versions.</x:v>
      </x:c>
    </x:row>
    <x:row r="15">
      <x:c r="A15" s="25" t="str">
        <x:v>8</x:v>
      </x:c>
      <x:c r="B15" s="25" t="str">
        <x:v>Record source-level AI activity on Evidence Items and cross-evidence analytical AI activity on Claim Records. Verify on the same object.</x:v>
      </x:c>
    </x:row>
    <x:row r="16">
      <x:c r="A16" s="25" t="str">
        <x:v>Status compatibility</x:v>
      </x:c>
      <x:c r="B16" s="25" t="str">
        <x:v>Draft: Not submitted or Rejected; Under review: Pending review or Rejected; Approved: Approved; Approved with conditions: same; Reopened: Reopened; Retired: Not submitted, Approved, Approved with conditions or Rejected. Other pairs fail closed.</x:v>
      </x:c>
    </x:row>
    <x:row r="17">
      <x:c r="A17" s="25" t="str">
        <x:v>Minimum viable record</x:v>
      </x:c>
      <x:c r="B17" s="25" t="str">
        <x:v>Record ID; Version; Record Status; Exact Claim; Affected Decision; entity and scope boundary; Evidence Item relationship; observed date or represented period where applicable; Observation; Interpretation or explicit none; Evidence State; Permitted Decision Use; Record Owner; Review Date or Reopen Trigger.</x:v>
      </x:c>
    </x:row>
    <x:row r="18">
      <x:c r="A18" s="25" t="str">
        <x:v>Record ID grammar</x:v>
      </x:c>
      <x:c r="B18" s="25" t="str">
        <x:v>Trim, uppercase, 3–64 characters, A–Z/0–9/single hyphens, alphanumeric ends, no consecutive hyphens. Example: ACE-2026-014.</x:v>
      </x:c>
    </x:row>
    <x:row r="19">
      <x:c r="A19" s="25" t="str">
        <x:v>Version grammar</x:v>
      </x:c>
      <x:c r="B19" s="25" t="str">
        <x:v>Trim only. Use major.minor or major.minor.patch with numeric components and no leading zeros. Example: 1.0 or 1.2.3.</x:v>
      </x:c>
    </x:row>
    <x:row r="20">
      <x:c r="A20" s="25" t="str">
        <x:v>Duplicate identity</x:v>
      </x:c>
      <x:c r="B20" s="25" t="str">
        <x:v>Normalized Record ID + normalized Version. The same Record ID with a different valid Version is permitted.</x:v>
      </x:c>
    </x:row>
    <x:row r="21">
      <x:c r="A21" s="25" t="str"/>
      <x:c r="B21" s="25" t="str"/>
    </x:row>
    <x:row r="22">
      <x:c r="A22" s="18" t="str">
        <x:v>Result</x:v>
      </x:c>
      <x:c r="B22" s="18" t="str">
        <x:v>Meaning</x:v>
      </x:c>
    </x:row>
    <x:row r="23">
      <x:c r="A23" s="25" t="str">
        <x:v>Controlled input invalid</x:v>
      </x:c>
      <x:c r="B23" s="25" t="str">
        <x:v>A controlled value, identifier or relationship conflicts with the canonical contract.</x:v>
      </x:c>
    </x:row>
    <x:row r="24">
      <x:c r="A24" s="25" t="str">
        <x:v>Material field missing</x:v>
      </x:c>
      <x:c r="B24" s="25" t="str">
        <x:v>A minimum identity, claim, decision, scope, evidence relationship or observation is missing.</x:v>
      </x:c>
    </x:row>
    <x:row r="25">
      <x:c r="A25" s="25" t="str">
        <x:v>Provenance incomplete</x:v>
      </x:c>
      <x:c r="B25" s="25" t="str">
        <x:v>Source, capture, access or AI provenance is incomplete.</x:v>
      </x:c>
    </x:row>
    <x:row r="26">
      <x:c r="A26" s="25" t="str">
        <x:v>Decision-use boundary missing</x:v>
      </x:c>
      <x:c r="B26" s="25" t="str">
        <x:v>Interpretation, uncertainty or permitted-use controls are incomplete.</x:v>
      </x:c>
    </x:row>
    <x:row r="27">
      <x:c r="A27" s="25" t="str">
        <x:v>Approval incomplete</x:v>
      </x:c>
      <x:c r="B27" s="25" t="str">
        <x:v>Ownership, review or approval conditions are incomplete.</x:v>
      </x:c>
    </x:row>
    <x:row r="28">
      <x:c r="A28" s="25" t="str">
        <x:v>Reopen condition missing</x:v>
      </x:c>
      <x:c r="B28" s="25" t="str">
        <x:v>The observable trigger or required reopening event is missing.</x:v>
      </x:c>
    </x:row>
    <x:row r="29">
      <x:c r="A29" s="25" t="str">
        <x:v>Complete with review conditions</x:v>
      </x:c>
      <x:c r="B29" s="25" t="str">
        <x:v>The record is reconstructable for limited non-final use, but an open condition remains.</x:v>
      </x:c>
    </x:row>
    <x:row r="30">
      <x:c r="A30" s="25" t="str">
        <x:v>Record structurally complete</x:v>
      </x:c>
      <x:c r="B30" s="25" t="str">
        <x:v>Canonical structural controls are present; this is not a truth or reliability judgment.</x:v>
      </x:c>
    </x:row>
    <x:row r="31">
      <x:c r="A31" s="25" t="str"/>
      <x:c r="B31" s="25" t="str"/>
    </x:row>
    <x:row r="32">
      <x:c r="A32" s="25" t="str">
        <x:v>Four-table model</x:v>
      </x:c>
      <x:c r="B32" s="25" t="str">
        <x:v>Evidence Register; Evidence Items; Claim–Evidence Links; Change History. No fifth Approval Events table.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ns0:worksheet xmlns:ns0="http://schemas.openxmlformats.org/spreadsheetml/2006/main" xmlns:ns1="http://schemas.openxmlformats.org/officeDocument/2006/relationships">
  <ns0:sheetFormatPr defaultRowHeight="15"/>
  <ns0:cols>
    <ns0:col min="1" max="1" width="18" hidden="0" customWidth="1"/>
    <ns0:col min="2" max="2" width="12" hidden="0" customWidth="1"/>
    <ns0:col min="3" max="3" width="24" hidden="0" customWidth="1"/>
    <ns0:col min="4" max="4" width="40" hidden="0" customWidth="1"/>
    <ns0:col min="5" max="5" width="34" hidden="0" customWidth="1"/>
    <ns0:col min="6" max="6" width="24" hidden="0" customWidth="1"/>
    <ns0:col min="7" max="7" width="22" hidden="0" customWidth="1"/>
    <ns0:col min="8" max="8" width="20" hidden="0" customWidth="1"/>
    <ns0:col min="9" max="9" width="18" hidden="0" customWidth="1"/>
    <ns0:col min="10" max="10" width="22" hidden="0" customWidth="1"/>
    <ns0:col min="11" max="11" width="20" hidden="0" customWidth="1"/>
    <ns0:col min="12" max="12" width="42" hidden="0" customWidth="1"/>
    <ns0:col min="13" max="13" width="38" hidden="0" customWidth="1"/>
    <ns0:col min="14" max="14" width="34" hidden="0" customWidth="1"/>
    <ns0:col min="15" max="15" width="38" hidden="0" customWidth="1"/>
    <ns0:col min="16" max="16" width="20" hidden="0" customWidth="1"/>
    <ns0:col min="17" max="17" width="30" hidden="0" customWidth="1"/>
    <ns0:col min="18" max="18" width="24" hidden="0" customWidth="1"/>
    <ns0:col min="19" max="19" width="20" hidden="0" customWidth="1"/>
    <ns0:col min="20" max="20" width="20" hidden="0" customWidth="1"/>
    <ns0:col min="21" max="21" width="30" hidden="0" customWidth="1"/>
    <ns0:col min="22" max="22" width="22" hidden="0" customWidth="1"/>
    <ns0:col min="23" max="23" width="22" hidden="0" customWidth="1"/>
    <ns0:col min="24" max="24" width="14" hidden="0" customWidth="1"/>
    <ns0:col min="25" max="25" width="34" hidden="0" customWidth="1"/>
    <ns0:col min="26" max="26" width="24" hidden="0" customWidth="1"/>
    <ns0:col min="27" max="27" width="22" hidden="0" customWidth="1"/>
    <ns0:col min="28" max="28" width="14" hidden="0" customWidth="1"/>
    <ns0:col min="29" max="29" width="34" hidden="0" customWidth="1"/>
    <ns0:col min="30" max="30" width="22" hidden="0" customWidth="1"/>
    <ns0:col min="31" max="31" width="28" hidden="0" customWidth="1"/>
    <ns0:col min="32" max="32" width="30" hidden="0" customWidth="1"/>
    <ns0:col min="33" max="33" width="20" hidden="0" customWidth="1"/>
    <ns0:col min="34" max="34" width="14" hidden="0" customWidth="1"/>
    <ns0:col min="35" max="35" width="22" hidden="0" customWidth="1"/>
    <ns0:col min="36" max="36" width="30" hidden="0" customWidth="1"/>
    <ns0:col min="37" max="37" width="26" hidden="0" customWidth="1"/>
    <ns0:col min="38" max="38" width="22" hidden="0" customWidth="1"/>
    <ns0:col min="39" max="39" width="30" hidden="0" customWidth="1"/>
    <ns0:col min="40" max="40" width="26" hidden="0" customWidth="1"/>
    <ns0:col min="41" max="41" width="22" hidden="0" customWidth="1"/>
    <ns0:col min="42" max="42" width="14" hidden="0" customWidth="1"/>
    <ns0:col min="43" max="43" width="30" hidden="0" customWidth="1"/>
    <ns0:col min="44" max="44" width="22" hidden="0" customWidth="1"/>
    <ns0:col min="45" max="45" width="22" hidden="0" customWidth="1"/>
    <ns0:col min="46" max="46" width="30" hidden="0" customWidth="1"/>
    <ns0:col min="47" max="47" width="32" hidden="0" customWidth="1"/>
    <ns0:col min="48" max="48" width="40" hidden="0" customWidth="1"/>
    <ns0:col min="49" max="49" width="52" hidden="0" customWidth="1"/>
    <ns0:col min="50" max="66" width="2" hidden="1" customWidth="1"/>
  </ns0:cols>
  <ns0:sheetData>
    <ns0:row r="1">
      <ns0:c r="A1" s="18" t="str">
        <ns0:v>Record ID</ns0:v>
      </ns0:c>
      <ns0:c r="B1" s="18" t="str">
        <ns0:v>Version</ns0:v>
      </ns0:c>
      <ns0:c r="C1" s="18" t="str">
        <ns0:v>Record Status</ns0:v>
      </ns0:c>
      <ns0:c r="D1" s="18" t="str">
        <ns0:v>Exact Claim</ns0:v>
      </ns0:c>
      <ns0:c r="E1" s="18" t="str">
        <ns0:v>Affected Decision</ns0:v>
      </ns0:c>
      <ns0:c r="F1" s="18" t="str">
        <ns0:v>Competitor or Entity</ns0:v>
      </ns0:c>
      <ns0:c r="G1" s="18" t="str">
        <ns0:v>Product</ns0:v>
      </ns0:c>
      <ns0:c r="H1" s="18" t="str">
        <ns0:v>Market</ns0:v>
      </ns0:c>
      <ns0:c r="I1" s="18" t="str">
        <ns0:v>Geography</ns0:v>
      </ns0:c>
      <ns0:c r="J1" s="18" t="str">
        <ns0:v>Customer Segment</ns0:v>
      </ns0:c>
      <ns0:c r="K1" s="18" t="str">
        <ns0:v>Time Boundary</ns0:v>
      </ns0:c>
      <ns0:c r="L1" s="18" t="str">
        <ns0:v>Observation Summary</ns0:v>
      </ns0:c>
      <ns0:c r="M1" s="18" t="str">
        <ns0:v>Interpretation or None</ns0:v>
      </ns0:c>
      <ns0:c r="N1" s="18" t="str">
        <ns0:v>Assumptions or None</ns0:v>
      </ns0:c>
      <ns0:c r="O1" s="18" t="str">
        <ns0:v>Limitations</ns0:v>
      </ns0:c>
      <ns0:c r="P1" s="18" t="str">
        <ns0:v>Evidence State</ns0:v>
      </ns0:c>
      <ns0:c r="Q1" s="18" t="str">
        <ns0:v>Confidence Boundary</ns0:v>
      </ns0:c>
      <ns0:c r="R1" s="18" t="str">
        <ns0:v>Contradiction Status</ns0:v>
      </ns0:c>
      <ns0:c r="S1" s="18" t="str">
        <ns0:v>Materiality</ns0:v>
      </ns0:c>
      <ns0:c r="T1" s="18" t="str">
        <ns0:v>Reversibility</ns0:v>
      </ns0:c>
      <ns0:c r="U1" s="18" t="str">
        <ns0:v>Permitted Decision Use</ns0:v>
      </ns0:c>
      <ns0:c r="V1" s="18" t="str">
        <ns0:v>Record Owner</ns0:v>
      </ns0:c>
      <ns0:c r="W1" s="18" t="str">
        <ns0:v>Reviewer</ns0:v>
      </ns0:c>
      <ns0:c r="X1" s="18" t="str">
        <ns0:v>Review Date</ns0:v>
      </ns0:c>
      <ns0:c r="Y1" s="18" t="str">
        <ns0:v>Reopen Trigger</ns0:v>
      </ns0:c>
      <ns0:c r="Z1" s="18" t="str">
        <ns0:v>Approval Status</ns0:v>
      </ns0:c>
      <ns0:c r="AA1" s="18" t="str">
        <ns0:v>Approver</ns0:v>
      </ns0:c>
      <ns0:c r="AB1" s="18" t="str">
        <ns0:v>Approval Date</ns0:v>
      </ns0:c>
      <ns0:c r="AC1" s="18" t="str">
        <ns0:v>Approval Conditions</ns0:v>
      </ns0:c>
      <ns0:c r="AD1" s="18" t="str">
        <ns0:v>Reviewer Can Access Evidence?</ns0:v>
      </ns0:c>
      <ns0:c r="AE1" s="18" t="str">
        <ns0:v>Access Restriction Summary</ns0:v>
      </ns0:c>
      <ns0:c r="AF1" s="18" t="str">
        <ns0:v>Handling Condition Summary</ns0:v>
      </ns0:c>
      <ns0:c r="AG1" s="18" t="str">
        <ns0:v>Superseded Record ID</ns0:v>
      </ns0:c>
      <ns0:c r="AH1" s="18" t="str">
        <ns0:v>Superseded Record Version</ns0:v>
      </ns0:c>
      <ns0:c r="AI1" s="18" t="str">
        <ns0:v>Claim AI Assistance Used?</ns0:v>
      </ns0:c>
      <ns0:c r="AJ1" s="18" t="str">
        <ns0:v>Claim AI Activity Type</ns0:v>
      </ns0:c>
      <ns0:c r="AK1" s="18" t="str">
        <ns0:v>Claim AI Tool or Model</ns0:v>
      </ns0:c>
      <ns0:c r="AL1" s="18" t="str">
        <ns0:v>Claim AI Run Reference</ns0:v>
      </ns0:c>
      <ns0:c r="AM1" s="18" t="str">
        <ns0:v>Claim AI Limitations</ns0:v>
      </ns0:c>
      <ns0:c r="AN1" s="18" t="str">
        <ns0:v>Claim Human Verification Status</ns0:v>
      </ns0:c>
      <ns0:c r="AO1" s="18" t="str">
        <ns0:v>Claim Human Verifier</ns0:v>
      </ns0:c>
      <ns0:c r="AP1" s="18" t="str">
        <ns0:v>Claim Human Verification Date</ns0:v>
      </ns0:c>
      <ns0:c r="AQ1" s="18" t="str">
        <ns0:v>Claim Human Verification Note</ns0:v>
      </ns0:c>
      <ns0:c r="AR1" s="18" t="str">
        <ns0:v>Retention Status</ns0:v>
      </ns0:c>
      <ns0:c r="AS1" s="18" t="str">
        <ns0:v>Final Disposition</ns0:v>
      </ns0:c>
      <ns0:c r="AT1" s="18" t="str">
        <ns0:v>Structural Result</ns0:v>
      </ns0:c>
      <ns0:c r="AU1" s="18" t="str">
        <ns0:v>Reason Code</ns0:v>
      </ns0:c>
      <ns0:c r="AV1" s="18" t="str">
        <ns0:v>Eligibility / Completion</ns0:v>
      </ns0:c>
      <ns0:c r="AW1" s="18" t="str">
        <ns0:v>Required Action</ns0:v>
      </ns0:c>
      <ns0:c r="AX1" s="18" t="str">
        <ns0:v>Normalized Record ID</ns0:v>
      </ns0:c>
      <ns0:c r="AY1" s="18" t="str">
        <ns0:v>Normalized Version</ns0:v>
      </ns0:c>
      <ns0:c r="AZ1" s="18" t="str">
        <ns0:v>Duplicate Pair Count</ns0:v>
      </ns0:c>
      <ns0:c r="BA1" s="18" t="str">
        <ns0:v>Record ID Rule</ns0:v>
      </ns0:c>
      <ns0:c r="BB1" s="18" t="str">
        <ns0:v>Version Rule</ns0:v>
      </ns0:c>
      <ns0:c r="BC1" s="18" t="str">
        <ns0:v>Record Status Rule</ns0:v>
      </ns0:c>
      <ns0:c r="BD1" s="18" t="str">
        <ns0:v>Approval Status Rule</ns0:v>
      </ns0:c>
      <ns0:c r="BE1" s="18" t="str">
        <ns0:v>Relationship Count</ns0:v>
      </ns0:c>
      <ns0:c r="BF1" s="18" t="str">
        <ns0:v>Reopen Event Count</ns0:v>
      </ns0:c>
      <ns0:c r="BG1" s="18" t="str">
        <ns0:v>Claim AI Rule</ns0:v>
      </ns0:c>
      <ns0:c r="BH1" s="18" t="str">
        <ns0:v>Material Rule</ns0:v>
      </ns0:c>
      <ns0:c r="BI1" s="18" t="str">
        <ns0:v>Provenance Rule</ns0:v>
      </ns0:c>
      <ns0:c r="BJ1" s="18" t="str">
        <ns0:v>Decision Rule</ns0:v>
      </ns0:c>
      <ns0:c r="BK1" s="18" t="str">
        <ns0:v>Approval Rule</ns0:v>
      </ns0:c>
      <ns0:c r="BL1" s="18" t="str">
        <ns0:v>Reopen Rule</ns0:v>
      </ns0:c>
      <ns0:c r="BM1" s="18" t="str">
        <ns0:v>Conditional Rule</ns0:v>
      </ns0:c>
      <ns0:c r="BN1" s="18" t="str">
        <ns0:v>Pair Key</ns0:v>
      </ns0:c>
    </ns0:row>
    <ns0:row r="2">
      <ns0:c r="A2" s="65" t="str">
        <ns0:v>ACE-2026-014</ns0:v>
      </ns0:c>
      <ns0:c r="B2" s="65" t="inlineStr">
        <ns0:is>
          <ns0:t xml:space="preserve">1.0</ns0:t>
        </ns0:is>
      </ns0:c>
      <ns0:c r="C2" s="66" t="str">
        <ns0:v>Approved</ns0:v>
      </ns0:c>
      <ns0:c r="D2" s="66" t="str">
        <ns0:v>Competitor Alpha lists enterprise onboarding as included in its premium plan.</ns0:v>
      </ns0:c>
      <ns0:c r="E2" s="66" t="str">
        <ns0:v>Decide whether to position onboarding as a paid implementation service.</ns0:v>
      </ns0:c>
      <ns0:c r="F2" s="66" t="str">
        <ns0:v>Competitor Alpha</ns0:v>
      </ns0:c>
      <ns0:c r="G2" s="66" t="str">
        <ns0:v>Premium plan</ns0:v>
      </ns0:c>
      <ns0:c r="H2" s="66" t="str">
        <ns0:v>B2B SaaS</ns0:v>
      </ns0:c>
      <ns0:c r="I2" s="66" t="str">
        <ns0:v>North America</ns0:v>
      </ns0:c>
      <ns0:c r="J2" s="66" t="str">
        <ns0:v>Mid-market</ns0:v>
      </ns0:c>
      <ns0:c r="K2" s="66" t="str">
        <ns0:v>Observed July 2026</ns0:v>
      </ns0:c>
      <ns0:c r="L2" s="66" t="str">
        <ns0:v>Pricing page states onboarding is included for the premium plan.</ns0:v>
      </ns0:c>
      <ns0:c r="M2" s="66" t="str">
        <ns0:v>The competitor may use included onboarding to reduce purchase friction.</ns0:v>
      </ns0:c>
      <ns0:c r="N2" s="66" t="str">
        <ns0:v>None stated beyond the page representing the current premium offer.</ns0:v>
      </ns0:c>
      <ns0:c r="O2" s="66" t="str">
        <ns0:v>Page does not show delivery depth or eligibility exceptions.</ns0:v>
      </ns0:c>
      <ns0:c r="P2" s="66" t="str">
        <ns0:v>Observed</ns0:v>
      </ns0:c>
      <ns0:c r="Q2" s="66" t="str">
        <ns0:v>Supported with meaningful uncertainty</ns0:v>
      </ns0:c>
      <ns0:c r="R2" s="66" t="str">
        <ns0:v>No known contradiction</ns0:v>
      </ns0:c>
      <ns0:c r="S2" s="66" t="str">
        <ns0:v>Material</ns0:v>
      </ns0:c>
      <ns0:c r="T2" s="66" t="str">
        <ns0:v>Costly to reverse</ns0:v>
      </ns0:c>
      <ns0:c r="U2" s="66" t="str">
        <ns0:v>Supports a bounded decision</ns0:v>
      </ns0:c>
      <ns0:c r="V2" s="66" t="str">
        <ns0:v>Research lead</ns0:v>
      </ns0:c>
      <ns0:c r="W2" s="66" t="str">
        <ns0:v>Product marketing reviewer</ns0:v>
      </ns0:c>
      <ns0:c r="X2" s="67" t="n">
        <ns0:v>46249</ns0:v>
      </ns0:c>
      <ns0:c r="Y2" s="66" t="str">
        <ns0:v>Pricing page, plan terms or onboarding scope changes.</ns0:v>
      </ns0:c>
      <ns0:c r="Z2" s="66" t="str">
        <ns0:v>Approved</ns0:v>
      </ns0:c>
      <ns0:c r="AA2" s="66" t="str">
        <ns0:v>Decision owner</ns0:v>
      </ns0:c>
      <ns0:c r="AB2" s="67" t="n">
        <ns0:v>46234</ns0:v>
      </ns0:c>
      <ns0:c r="AC2" s="66" t="str">
        <ns0:v>Use only for premium-plan positioning.</ns0:v>
      </ns0:c>
      <ns0:c r="AD2" s="66" t="str">
        <ns0:v>Yes</ns0:v>
      </ns0:c>
      <ns0:c r="AE2" s="66" t="str">
        <ns0:v>None</ns0:v>
      </ns0:c>
      <ns0:c r="AF2" s="66" t="str">
        <ns0:v>Standard internal handling</ns0:v>
      </ns0:c>
      <ns0:c r="AG2" s="65"/>
      <ns0:c r="AH2" s="65"/>
      <ns0:c r="AI2" s="66" t="str">
        <ns0:v>No</ns0:v>
      </ns0:c>
      <ns0:c r="AJ2" s="66"/>
      <ns0:c r="AK2" s="66"/>
      <ns0:c r="AL2" s="66"/>
      <ns0:c r="AM2" s="66"/>
      <ns0:c r="AN2" s="66"/>
      <ns0:c r="AO2" s="66"/>
      <ns0:c r="AP2" s="67"/>
      <ns0:c r="AQ2" s="66"/>
      <ns0:c r="AR2" s="66" t="str">
        <ns0:v>Active</ns0:v>
      </ns0:c>
      <ns0:c r="AS2" s="66" t="str">
        <ns0:v>Retain</ns0:v>
      </ns0:c>
      <ns0:c r="AT2" s="45">
        <ns0:f>IF(A2="","",IFERROR(VLOOKUP(AU2,'Controlled Vocabulary'!$AA$2:$AD$200,2,FALSE),"Controlled input invalid"))</ns0:f>
      </ns0:c>
      <ns0:c r="AU2" s="45">
        <ns0:f>IF(A2="","",IF(AND(AND(IF(OR(AG2="",AH2=""),0,IFERROR(MATCH(UPPER(TRIM(AG2))&amp;"|"&amp;TRIM(AH2),$BN$2:$BN$101,0),0))&gt;0,AX2=UPPER(TRIM(AG2)),AY2=TRIM(AH2)),D2&lt;&gt;INDEX($D$2:$D$101,IF(OR(AG2="",AH2=""),0,IFERROR(MATCH(UPPER(TRIM(AG2))&amp;"|"&amp;TRIM(AH2),$BN$2:$BN$101,0),0)))),"VERSION_REQUIRED_FOR_CLAIM_CHANGE",IF(AND(AND(IF(OR(AG2="",AH2=""),0,IFERROR(MATCH(UPPER(TRIM(AG2))&amp;"|"&amp;TRIM(AH2),$BN$2:$BN$101,0),0))&gt;0,AX2=UPPER(TRIM(AG2)),AY2=TRIM(AH2)),U2&lt;&gt;INDEX($U$2:$U$101,IF(OR(AG2="",AH2=""),0,IFERROR(MATCH(UPPER(TRIM(AG2))&amp;"|"&amp;TRIM(AH2),$BN$2:$BN$101,0),0)))),"VERSION_REQUIRED_FOR_USE_CHANGE",IF(AND(AND(IF(OR(AG2="",AH2=""),0,IFERROR(MATCH(UPPER(TRIM(AG2))&amp;"|"&amp;TRIM(AH2),$BN$2:$BN$101,0),0))&gt;0,AX2=UPPER(TRIM(AG2)),AY2=TRIM(AH2)),AC2&lt;&gt;INDEX($AC$2:$AC$101,IF(OR(AG2="",AH2=""),0,IFERROR(MATCH(UPPER(TRIM(AG2))&amp;"|"&amp;TRIM(AH2),$BN$2:$BN$101,0),0)))),"VERSION_REQUIRED_FOR_APPROVAL_CHANGE",IF(BA2&lt;&gt;"NONE",BA2,IF(BB2&lt;&gt;"NONE",BB2,IF(BC2&lt;&gt;"NONE",BC2,IF(BD2&lt;&gt;"NONE",BD2,IF(AZ2&gt;1,"DUPLICATE_RECORD_VERSION",IF(OR(BM2="REOPENED_APPROVAL_CONFLICT",BM2="APPROVAL_STATUS_MISMATCH"),BM2,IF(OR(BG2="AI_DETAILS_WITHOUT_AI_USE",BG2="INVALID_AI_ACTIVITY_TYPE",BG2="DUPLICATED_AI_ACTIVITY",BG2="CONTROLLED_INPUT_INVALID"),BG2,IF(BH2&lt;&gt;"NONE",BH2,IF(BI2&lt;&gt;"NONE",BI2,IF(BJ2&lt;&gt;"NONE",BJ2,IF(BK2&lt;&gt;"NONE",BK2,IF(BL2&lt;&gt;"NONE",BL2,BM2))))))))))))))))</ns0:f>
      </ns0:c>
      <ns0:c r="AV2" s="45">
        <ns0:f>IF(A2="","",IFERROR(VLOOKUP(AU2,'Controlled Vocabulary'!$AA$2:$AD$200,3,FALSE),"Blocked"))</ns0:f>
      </ns0:c>
      <ns0:c r="AW2" s="45">
        <ns0:f>IF(A2="","",IFERROR(VLOOKUP(AU2,'Controlled Vocabulary'!$AA$2:$AD$200,4,FALSE),"Review the controlled inputs."))</ns0:f>
      </ns0:c>
      <ns0:c r="AX2" s="53">
        <ns0:f>IF(A2="","",UPPER(TRIM(A2)))</ns0:f>
      </ns0:c>
      <ns0:c r="AY2" s="53">
        <ns0:f>IF(B2="","",TRIM(B2))</ns0:f>
      </ns0:c>
      <ns0:c r="AZ2" s="53">
        <ns0:f>IF(BN2="",0,COUNTIF($BN$2:$BN$101,BN2))</ns0:f>
      </ns0:c>
      <ns0:c r="BA2" s="53">
        <ns0:f>IF(AX2="","MISSING_RECORD_ID",IF(OR(LEN(AX2)&lt;3,LEN(AX2)&gt;64),"INVALID_RECORD_ID_LENGTH",IF(OR(LEFT(AX2,1)="-",RIGHT(AX2,1)="-"),"INVALID_RECORD_ID_BOUNDARY",IF(ISNUMBER(SEARCH("--",AX2)),"CONSECUTIVE_HYPHENS",IF(SUMPRODUCT(--(ROW($1:$64)&lt;=LEN(AX2)),--ISNUMBER(SEARCH(MID(AX2,ROW($1:$64),1),"ABCDEFGHIJKLMNOPQRSTUVWXYZ0123456789-")))=LEN(AX2),"NONE","INVALID_RECORD_ID_CHARACTER")))))</ns0:f>
      </ns0:c>
      <ns0:c r="BB2" s="53">
        <ns0:f>IF(AY2="","MISSING_VERSION",IF(OR(NOT(OR((LEN(AY2)-LEN(SUBSTITUTE(AY2,".","")))=1,(LEN(AY2)-LEN(SUBSTITUTE(AY2,".","")))=2)),IFERROR(LEFT(AY2,IFERROR(FIND(".",AY2),0)-1),"")="",IF((LEN(AY2)-LEN(SUBSTITUTE(AY2,".","")))=1,IFERROR(MID(AY2,IFERROR(FIND(".",AY2),0)+1,999),""),IF((LEN(AY2)-LEN(SUBSTITUTE(AY2,".","")))=2,IFERROR(MID(AY2,IFERROR(FIND(".",AY2),0)+1,IFERROR(FIND(".",AY2,IFERROR(FIND(".",AY2),0)+1),0)-IFERROR(FIND(".",AY2),0)-1),""),""))="",IF((LEN(AY2)-LEN(SUBSTITUTE(AY2,".","")))=2,IF((LEN(AY2)-LEN(SUBSTITUTE(AY2,".","")))=2,IFERROR(MID(AY2,IFERROR(FIND(".",AY2,IFERROR(FIND(".",AY2),0)+1),0)+1,999),""),"")="",FALSE),NOT(IFERROR(ISNUMBER(--IFERROR(LEFT(AY2,IFERROR(FIND(".",AY2),0)-1),"")),FALSE)),NOT(IFERROR(ISNUMBER(--IF((LEN(AY2)-LEN(SUBSTITUTE(AY2,".","")))=1,IFERROR(MID(AY2,IFERROR(FIND(".",AY2),0)+1,999),""),IF((LEN(AY2)-LEN(SUBSTITUTE(AY2,".","")))=2,IFERROR(MID(AY2,IFERROR(FIND(".",AY2),0)+1,IFERROR(FIND(".",AY2,IFERROR(FIND(".",AY2),0)+1),0)-IFERROR(FIND(".",AY2),0)-1),""),""))),FALSE)),IF((LEN(AY2)-LEN(SUBSTITUTE(AY2,".","")))=2,NOT(IFERROR(ISNUMBER(--IF((LEN(AY2)-LEN(SUBSTITUTE(AY2,".","")))=2,IFERROR(MID(AY2,IFERROR(FIND(".",AY2,IFERROR(FIND(".",AY2),0)+1),0)+1,999),""),"")),FALSE)),FALSE)),"INVALID_VERSION",IF(OR(AND(LEN(IFERROR(LEFT(AY2,IFERROR(FIND(".",AY2),0)-1),""))&gt;1,LEFT(IFERROR(LEFT(AY2,IFERROR(FIND(".",AY2),0)-1),""),1)="0"),AND(LEN(IF((LEN(AY2)-LEN(SUBSTITUTE(AY2,".","")))=1,IFERROR(MID(AY2,IFERROR(FIND(".",AY2),0)+1,999),""),IF((LEN(AY2)-LEN(SUBSTITUTE(AY2,".","")))=2,IFERROR(MID(AY2,IFERROR(FIND(".",AY2),0)+1,IFERROR(FIND(".",AY2,IFERROR(FIND(".",AY2),0)+1),0)-IFERROR(FIND(".",AY2),0)-1),""),"")))&gt;1,LEFT(IF((LEN(AY2)-LEN(SUBSTITUTE(AY2,".","")))=1,IFERROR(MID(AY2,IFERROR(FIND(".",AY2),0)+1,999),""),IF((LEN(AY2)-LEN(SUBSTITUTE(AY2,".","")))=2,IFERROR(MID(AY2,IFERROR(FIND(".",AY2),0)+1,IFERROR(FIND(".",AY2,IFERROR(FIND(".",AY2),0)+1),0)-IFERROR(FIND(".",AY2),0)-1),""),"")),1)="0"),IF((LEN(AY2)-LEN(SUBSTITUTE(AY2,".","")))=2,AND(LEN(IF((LEN(AY2)-LEN(SUBSTITUTE(AY2,".","")))=2,IFERROR(MID(AY2,IFERROR(FIND(".",AY2,IFERROR(FIND(".",AY2),0)+1),0)+1,999),""),""))&gt;1,LEFT(IF((LEN(AY2)-LEN(SUBSTITUTE(AY2,".","")))=2,IFERROR(MID(AY2,IFERROR(FIND(".",AY2,IFERROR(FIND(".",AY2),0)+1),0)+1,999),""),""),1)="0"),FALSE)),"INVALID_VERSION_LEADING_ZERO",IF(AND(IFERROR(TEXT(--IFERROR(LEFT(AY2,IFERROR(FIND(".",AY2),0)-1),""),"0")=IFERROR(LEFT(AY2,IFERROR(FIND(".",AY2),0)-1),""),FALSE),IFERROR(TEXT(--IF((LEN(AY2)-LEN(SUBSTITUTE(AY2,".","")))=1,IFERROR(MID(AY2,IFERROR(FIND(".",AY2),0)+1,999),""),IF((LEN(AY2)-LEN(SUBSTITUTE(AY2,".","")))=2,IFERROR(MID(AY2,IFERROR(FIND(".",AY2),0)+1,IFERROR(FIND(".",AY2,IFERROR(FIND(".",AY2),0)+1),0)-IFERROR(FIND(".",AY2),0)-1),""),"")),"0")=IF((LEN(AY2)-LEN(SUBSTITUTE(AY2,".","")))=1,IFERROR(MID(AY2,IFERROR(FIND(".",AY2),0)+1,999),""),IF((LEN(AY2)-LEN(SUBSTITUTE(AY2,".","")))=2,IFERROR(MID(AY2,IFERROR(FIND(".",AY2),0)+1,IFERROR(FIND(".",AY2,IFERROR(FIND(".",AY2),0)+1),0)-IFERROR(FIND(".",AY2),0)-1),""),"")),FALSE),IF((LEN(AY2)-LEN(SUBSTITUTE(AY2,".","")))=2,IFERROR(TEXT(--IF((LEN(AY2)-LEN(SUBSTITUTE(AY2,".","")))=2,IFERROR(MID(AY2,IFERROR(FIND(".",AY2,IFERROR(FIND(".",AY2),0)+1),0)+1,999),""),""),"0")=IF((LEN(AY2)-LEN(SUBSTITUTE(AY2,".","")))=2,IFERROR(MID(AY2,IFERROR(FIND(".",AY2,IFERROR(FIND(".",AY2),0)+1),0)+1,999),""),""),FALSE),TRUE)),"NONE","INVALID_VERSION"))))</ns0:f>
      </ns0:c>
      <ns0:c r="BC2" s="53">
        <ns0:f>IF(C2="","MISSING_RECORD_STATUS",IF(COUNTIF('Controlled Vocabulary'!$A$2:$A$7,C2)=1,"NONE","INVALID_RECORD_STATUS"))</ns0:f>
      </ns0:c>
      <ns0:c r="BD2" s="53">
        <ns0:f>IF(Z2="","INVALID_APPROVAL_STATUS",IF(COUNTIF('Controlled Vocabulary'!$B$2:$B$7,Z2)=1,"NONE","INVALID_APPROVAL_STATUS"))</ns0:f>
      </ns0:c>
      <ns0:c r="BE2" s="53">
        <ns0:f>IF(BN2="",0,COUNTIFS('Claim–Evidence Links'!$T$2:$T$201,BN2,'Claim–Evidence Links'!$H$2:$H$201,"Active"))</ns0:f>
      </ns0:c>
      <ns0:c r="BF2" s="53">
        <ns0:f>IF(BN2="",0,COUNTIFS('Change History'!$N$2:$N$101,BN2,'Change History'!$H$2:$H$101,"Yes"))</ns0:f>
      </ns0:c>
      <ns0:c r="BG2" s="53">
        <ns0:f>IF(AI2="","CONTROLLED_INPUT_INVALID",IF(AI2="No",IF(COUNTA(AJ2:AQ2)&gt;0,"AI_DETAILS_WITHOUT_AI_USE","NONE"),IF(AI2&lt;&gt;"Yes","CONTROLLED_INPUT_INVALID",IF(AJ2="","AI_ACTIVITY_TYPE_REQUIRED",IF(AND(AL2&lt;&gt;"",COUNTIF('Evidence Items'!$W$2:$W$101,AL2)&gt;0,COUNTIF('Controlled Vocabulary'!$S$2:$S$9,AJ2)&gt;0),"DUPLICATED_AI_ACTIVITY",IF(COUNTIF('Controlled Vocabulary'!$R$2:$R$9,AJ2)=0,"INVALID_AI_ACTIVITY_TYPE",IF(AK2="","AI_TOOL_MODEL_REQUIRED",IF(AN2="Rejected","AI_OUTPUT_REJECTED",IF(AN2="Verified",IF(AO2="","HUMAN_VERIFIER_REQUIRED",IF(AP2="","HUMAN_VERIFICATION_DATE_REQUIRED","NONE")),IF(OR(AN2="Pending",AN2="Verification incomplete"),IF(AND(OR(C2="Draft",C2="Under review",C2="Reopened"),OR(U2="Exploratory only",U2="Review required before use")),IF(AN2="Pending","AI_VERIFICATION_PENDING","AI_VERIFICATION_INCOMPLETE"),"AI_VERIFICATION_REQUIRED"),"AI_VERIFICATION_REQUIRED"))))))))))</ns0:f>
      </ns0:c>
      <ns0:c r="BH2" s="53">
        <ns0:f>IF(D2="","MISSING_EXACT_CLAIM",IF(E2="","MISSING_AFFECTED_DECISION",IF(COUNTA(F2:K2)=0,"MISSING_SCOPE_BOUNDARY",IF(BE2=0,"MISSING_EVIDENCE_RELATIONSHIP",IF(L2="","MISSING_OBSERVATION","NONE")))))</ns0:f>
      </ns0:c>
      <ns0:c r="BI2" s="53">
        <ns0:f>IF(AD2="","REVIEWER_ACCESS_REQUIRED",IF(AD2="No","REVIEWER_ACCESS_REQUIRED",IF(AND(AD2="Conditional",OR(AE2="",AF2="")),"HANDLING_CONDITION_REQUIRED",IF(OR(LEFT(BG2,3)="AI_",LEFT(BG2,6)="HUMAN_"),BG2,"NONE"))))</ns0:f>
      </ns0:c>
      <ns0:c r="BJ2" s="53">
        <ns0:f>IF(M2="","MISSING_INTERPRETATION",IF(N2="","MISSING_ASSUMPTIONS",IF(P2="","MISSING_EVIDENCE_STATE",IF(Q2="","MISSING_CONFIDENCE_BOUNDARY",IF(R2="","MISSING_CONTRADICTION_STATUS",IF(O2="","MISSING_LIMITATIONS",IF(S2="","MISSING_MATERIALITY",IF(T2="","MISSING_REVERSIBILITY",IF(U2="","MISSING_PERMITTED_USE",IF(AS2="","MISSING_FINAL_DISPOSITION","NONE"))))))))))</ns0:f>
      </ns0:c>
      <ns0:c r="BK2" s="53">
        <ns0:f>IF(V2="","MISSING_OWNER",IF(W2="","MISSING_REVIEWER",IF(X2="","MISSING_REVIEW_DATE",IF(OR(Z2="Approved",Z2="Approved with conditions",Z2="Rejected"),IF(AA2="","APPROVER_REQUIRED",IF(AB2="","APPROVAL_DATE_REQUIRED",IF(AND(Z2="Approved with conditions",AC2=""),"APPROVAL_CONDITIONS_REQUIRED","NONE"))),"NONE"))))</ns0:f>
      </ns0:c>
      <ns0:c r="BL2" s="53">
        <ns0:f>IF(Y2="","REOPEN_TRIGGER_REQUIRED",IF(AND(C2="Reopened",BF2=0),"REOPEN_EVENT_REQUIRED","NONE"))</ns0:f>
      </ns0:c>
      <ns0:c r="BM2" s="53">
        <ns0:f>IF(AND(C2="Reopened",OR(Z2="Approved",Z2="Approved with conditions")),"REOPENED_APPROVAL_CONFLICT",IF(OR(AND(C2="Draft",AND(Z2&lt;&gt;"Not submitted",Z2&lt;&gt;"Rejected")),AND(C2="Under review",AND(Z2&lt;&gt;"Pending review",Z2&lt;&gt;"Rejected")),AND(C2="Approved",Z2&lt;&gt;"Approved"),AND(C2="Approved with conditions",Z2&lt;&gt;"Approved with conditions"),AND(C2="Reopened",Z2&lt;&gt;"Reopened"),AND(C2="Retired",AND(Z2&lt;&gt;"Not submitted",Z2&lt;&gt;"Approved",Z2&lt;&gt;"Approved with conditions",Z2&lt;&gt;"Rejected"))),"APPROVAL_STATUS_MISMATCH",IF(C2="Draft","STATUS_DRAFT",IF(C2="Under review","STATUS_UNDER_REVIEW",IF(C2="Reopened","STATUS_REOPENED",IF(C2="Retired","STATUS_RETIRED",IF(AD2="Conditional","CONDITIONAL_EVIDENCE_ACCESS",IF(BG2="AI_VERIFICATION_PENDING","AI_VERIFICATION_PENDING",IF(BG2="AI_VERIFICATION_INCOMPLETE","AI_VERIFICATION_INCOMPLETE",IF(AND(C2="Approved with conditions",Z2="Approved with conditions",AC2&lt;&gt;""),"STATUS_APPROVED_WITH_CONDITIONS",IF(AND(C2="Approved",Z2="Approved"),IF(P2="Unresolved","UNRESOLVED_USE_BOUNDED","STATUS_APPROVED"),"APPROVAL_STATUS_MISMATCH")))))))))))</ns0:f>
      </ns0:c>
      <ns0:c r="BN2" s="53">
        <ns0:f>IF(OR(AX2="",AY2=""),"",AX2&amp;"|"&amp;AY2)</ns0:f>
      </ns0:c>
    </ns0:row>
    <ns0:row r="3">
      <ns0:c r="A3" s="65" t="str">
        <ns0:v>ACE-2026-015</ns0:v>
      </ns0:c>
      <ns0:c r="B3" s="65" t="inlineStr">
        <ns0:is>
          <ns0:t xml:space="preserve">1.0</ns0:t>
        </ns0:is>
      </ns0:c>
      <ns0:c r="C3" s="66" t="str">
        <ns0:v>Under review</ns0:v>
      </ns0:c>
      <ns0:c r="D3" s="66" t="str">
        <ns0:v>Competitor Alpha's onboarding language may influence sales objections.</ns0:v>
      </ns0:c>
      <ns0:c r="E3" s="66" t="str">
        <ns0:v>Decide which objection-handling claim to test in sales enablement.</ns0:v>
      </ns0:c>
      <ns0:c r="F3" s="66" t="str">
        <ns0:v>Competitor Alpha</ns0:v>
      </ns0:c>
      <ns0:c r="G3" s="66" t="str">
        <ns0:v>Premium plan</ns0:v>
      </ns0:c>
      <ns0:c r="H3" s="66" t="str">
        <ns0:v>B2B SaaS</ns0:v>
      </ns0:c>
      <ns0:c r="I3" s="66" t="str">
        <ns0:v>North America</ns0:v>
      </ns0:c>
      <ns0:c r="J3" s="66" t="str">
        <ns0:v>Mid-market</ns0:v>
      </ns0:c>
      <ns0:c r="K3" s="66" t="str">
        <ns0:v>Observed July 2026</ns0:v>
      </ns0:c>
      <ns0:c r="L3" s="66" t="str">
        <ns0:v>Sales materials repeat the included-onboarding statement.</ns0:v>
      </ns0:c>
      <ns0:c r="M3" s="66" t="str">
        <ns0:v>The statement may matter during late-stage evaluation.</ns0:v>
      </ns0:c>
      <ns0:c r="N3" s="66" t="str">
        <ns0:v>Assumes the sales material is current.</ns0:v>
      </ns0:c>
      <ns0:c r="O3" s="66" t="str">
        <ns0:v>Evidence is conditionally accessible and the claim has not been approved.</ns0:v>
      </ns0:c>
      <ns0:c r="P3" s="66" t="str">
        <ns0:v>Inferred</ns0:v>
      </ns0:c>
      <ns0:c r="Q3" s="66" t="str">
        <ns0:v>Eligible but fragile</ns0:v>
      </ns0:c>
      <ns0:c r="R3" s="66" t="str">
        <ns0:v>Potential contradiction</ns0:v>
      </ns0:c>
      <ns0:c r="S3" s="66" t="str">
        <ns0:v>Contextual</ns0:v>
      </ns0:c>
      <ns0:c r="T3" s="66" t="str">
        <ns0:v>Reversible</ns0:v>
      </ns0:c>
      <ns0:c r="U3" s="66" t="str">
        <ns0:v>Exploratory only</ns0:v>
      </ns0:c>
      <ns0:c r="V3" s="66" t="str">
        <ns0:v>Sales enablement lead</ns0:v>
      </ns0:c>
      <ns0:c r="W3" s="66" t="str">
        <ns0:v>Research reviewer</ns0:v>
      </ns0:c>
      <ns0:c r="X3" s="67" t="n">
        <ns0:v>46241</ns0:v>
      </ns0:c>
      <ns0:c r="Y3" s="66" t="str">
        <ns0:v>New sales material, objection data or contradictory customer evidence.</ns0:v>
      </ns0:c>
      <ns0:c r="Z3" s="66" t="str">
        <ns0:v>Pending review</ns0:v>
      </ns0:c>
      <ns0:c r="AA3" s="66"/>
      <ns0:c r="AB3" s="67"/>
      <ns0:c r="AC3" s="66"/>
      <ns0:c r="AD3" s="66" t="str">
        <ns0:v>Conditional</ns0:v>
      </ns0:c>
      <ns0:c r="AE3" s="66" t="str">
        <ns0:v>Internal</ns0:v>
      </ns0:c>
      <ns0:c r="AF3" s="66" t="str">
        <ns0:v>Reviewer access required before reuse</ns0:v>
      </ns0:c>
      <ns0:c r="AG3" s="65"/>
      <ns0:c r="AH3" s="65"/>
      <ns0:c r="AI3" s="66" t="str">
        <ns0:v>No</ns0:v>
      </ns0:c>
      <ns0:c r="AJ3" s="66"/>
      <ns0:c r="AK3" s="66"/>
      <ns0:c r="AL3" s="66"/>
      <ns0:c r="AM3" s="66"/>
      <ns0:c r="AN3" s="66"/>
      <ns0:c r="AO3" s="66"/>
      <ns0:c r="AP3" s="67"/>
      <ns0:c r="AQ3" s="66"/>
      <ns0:c r="AR3" s="66" t="str">
        <ns0:v>Review due</ns0:v>
      </ns0:c>
      <ns0:c r="AS3" s="66" t="str">
        <ns0:v>Retain</ns0:v>
      </ns0:c>
      <ns0:c r="AT3" s="45">
        <ns0:f>IF(A3="","",IFERROR(VLOOKUP(AU3,'Controlled Vocabulary'!$AA$2:$AD$200,2,FALSE),"Controlled input invalid"))</ns0:f>
      </ns0:c>
      <ns0:c r="AU3" s="45">
        <ns0:f>IF(A3="","",IF(AND(AND(IF(OR(AG3="",AH3=""),0,IFERROR(MATCH(UPPER(TRIM(AG3))&amp;"|"&amp;TRIM(AH3),$BN$2:$BN$101,0),0))&gt;0,AX3=UPPER(TRIM(AG3)),AY3=TRIM(AH3)),D3&lt;&gt;INDEX($D$2:$D$101,IF(OR(AG3="",AH3=""),0,IFERROR(MATCH(UPPER(TRIM(AG3))&amp;"|"&amp;TRIM(AH3),$BN$2:$BN$101,0),0)))),"VERSION_REQUIRED_FOR_CLAIM_CHANGE",IF(AND(AND(IF(OR(AG3="",AH3=""),0,IFERROR(MATCH(UPPER(TRIM(AG3))&amp;"|"&amp;TRIM(AH3),$BN$2:$BN$101,0),0))&gt;0,AX3=UPPER(TRIM(AG3)),AY3=TRIM(AH3)),U3&lt;&gt;INDEX($U$2:$U$101,IF(OR(AG3="",AH3=""),0,IFERROR(MATCH(UPPER(TRIM(AG3))&amp;"|"&amp;TRIM(AH3),$BN$2:$BN$101,0),0)))),"VERSION_REQUIRED_FOR_USE_CHANGE",IF(AND(AND(IF(OR(AG3="",AH3=""),0,IFERROR(MATCH(UPPER(TRIM(AG3))&amp;"|"&amp;TRIM(AH3),$BN$2:$BN$101,0),0))&gt;0,AX3=UPPER(TRIM(AG3)),AY3=TRIM(AH3)),AC3&lt;&gt;INDEX($AC$2:$AC$101,IF(OR(AG3="",AH3=""),0,IFERROR(MATCH(UPPER(TRIM(AG3))&amp;"|"&amp;TRIM(AH3),$BN$2:$BN$101,0),0)))),"VERSION_REQUIRED_FOR_APPROVAL_CHANGE",IF(BA3&lt;&gt;"NONE",BA3,IF(BB3&lt;&gt;"NONE",BB3,IF(BC3&lt;&gt;"NONE",BC3,IF(BD3&lt;&gt;"NONE",BD3,IF(AZ3&gt;1,"DUPLICATE_RECORD_VERSION",IF(OR(BM3="REOPENED_APPROVAL_CONFLICT",BM3="APPROVAL_STATUS_MISMATCH"),BM3,IF(OR(BG3="AI_DETAILS_WITHOUT_AI_USE",BG3="INVALID_AI_ACTIVITY_TYPE",BG3="DUPLICATED_AI_ACTIVITY",BG3="CONTROLLED_INPUT_INVALID"),BG3,IF(BH3&lt;&gt;"NONE",BH3,IF(BI3&lt;&gt;"NONE",BI3,IF(BJ3&lt;&gt;"NONE",BJ3,IF(BK3&lt;&gt;"NONE",BK3,IF(BL3&lt;&gt;"NONE",BL3,BM3))))))))))))))))</ns0:f>
      </ns0:c>
      <ns0:c r="AV3" s="45">
        <ns0:f>IF(A3="","",IFERROR(VLOOKUP(AU3,'Controlled Vocabulary'!$AA$2:$AD$200,3,FALSE),"Blocked"))</ns0:f>
      </ns0:c>
      <ns0:c r="AW3" s="45">
        <ns0:f>IF(A3="","",IFERROR(VLOOKUP(AU3,'Controlled Vocabulary'!$AA$2:$AD$200,4,FALSE),"Review the controlled inputs."))</ns0:f>
      </ns0:c>
      <ns0:c r="AX3" s="53">
        <ns0:f>IF(A3="","",UPPER(TRIM(A3)))</ns0:f>
      </ns0:c>
      <ns0:c r="AY3" s="53">
        <ns0:f>IF(B3="","",TRIM(B3))</ns0:f>
      </ns0:c>
      <ns0:c r="AZ3" s="53">
        <ns0:f>IF(BN3="",0,COUNTIF($BN$2:$BN$101,BN3))</ns0:f>
      </ns0:c>
      <ns0:c r="BA3" s="53">
        <ns0:f>IF(AX3="","MISSING_RECORD_ID",IF(OR(LEN(AX3)&lt;3,LEN(AX3)&gt;64),"INVALID_RECORD_ID_LENGTH",IF(OR(LEFT(AX3,1)="-",RIGHT(AX3,1)="-"),"INVALID_RECORD_ID_BOUNDARY",IF(ISNUMBER(SEARCH("--",AX3)),"CONSECUTIVE_HYPHENS",IF(SUMPRODUCT(--(ROW($1:$64)&lt;=LEN(AX3)),--ISNUMBER(SEARCH(MID(AX3,ROW($1:$64),1),"ABCDEFGHIJKLMNOPQRSTUVWXYZ0123456789-")))=LEN(AX3),"NONE","INVALID_RECORD_ID_CHARACTER")))))</ns0:f>
      </ns0:c>
      <ns0:c r="BB3" s="53">
        <ns0:f>IF(AY3="","MISSING_VERSION",IF(OR(NOT(OR((LEN(AY3)-LEN(SUBSTITUTE(AY3,".","")))=1,(LEN(AY3)-LEN(SUBSTITUTE(AY3,".","")))=2)),IFERROR(LEFT(AY3,IFERROR(FIND(".",AY3),0)-1),"")="",IF((LEN(AY3)-LEN(SUBSTITUTE(AY3,".","")))=1,IFERROR(MID(AY3,IFERROR(FIND(".",AY3),0)+1,999),""),IF((LEN(AY3)-LEN(SUBSTITUTE(AY3,".","")))=2,IFERROR(MID(AY3,IFERROR(FIND(".",AY3),0)+1,IFERROR(FIND(".",AY3,IFERROR(FIND(".",AY3),0)+1),0)-IFERROR(FIND(".",AY3),0)-1),""),""))="",IF((LEN(AY3)-LEN(SUBSTITUTE(AY3,".","")))=2,IF((LEN(AY3)-LEN(SUBSTITUTE(AY3,".","")))=2,IFERROR(MID(AY3,IFERROR(FIND(".",AY3,IFERROR(FIND(".",AY3),0)+1),0)+1,999),""),"")="",FALSE),NOT(IFERROR(ISNUMBER(--IFERROR(LEFT(AY3,IFERROR(FIND(".",AY3),0)-1),"")),FALSE)),NOT(IFERROR(ISNUMBER(--IF((LEN(AY3)-LEN(SUBSTITUTE(AY3,".","")))=1,IFERROR(MID(AY3,IFERROR(FIND(".",AY3),0)+1,999),""),IF((LEN(AY3)-LEN(SUBSTITUTE(AY3,".","")))=2,IFERROR(MID(AY3,IFERROR(FIND(".",AY3),0)+1,IFERROR(FIND(".",AY3,IFERROR(FIND(".",AY3),0)+1),0)-IFERROR(FIND(".",AY3),0)-1),""),""))),FALSE)),IF((LEN(AY3)-LEN(SUBSTITUTE(AY3,".","")))=2,NOT(IFERROR(ISNUMBER(--IF((LEN(AY3)-LEN(SUBSTITUTE(AY3,".","")))=2,IFERROR(MID(AY3,IFERROR(FIND(".",AY3,IFERROR(FIND(".",AY3),0)+1),0)+1,999),""),"")),FALSE)),FALSE)),"INVALID_VERSION",IF(OR(AND(LEN(IFERROR(LEFT(AY3,IFERROR(FIND(".",AY3),0)-1),""))&gt;1,LEFT(IFERROR(LEFT(AY3,IFERROR(FIND(".",AY3),0)-1),""),1)="0"),AND(LEN(IF((LEN(AY3)-LEN(SUBSTITUTE(AY3,".","")))=1,IFERROR(MID(AY3,IFERROR(FIND(".",AY3),0)+1,999),""),IF((LEN(AY3)-LEN(SUBSTITUTE(AY3,".","")))=2,IFERROR(MID(AY3,IFERROR(FIND(".",AY3),0)+1,IFERROR(FIND(".",AY3,IFERROR(FIND(".",AY3),0)+1),0)-IFERROR(FIND(".",AY3),0)-1),""),"")))&gt;1,LEFT(IF((LEN(AY3)-LEN(SUBSTITUTE(AY3,".","")))=1,IFERROR(MID(AY3,IFERROR(FIND(".",AY3),0)+1,999),""),IF((LEN(AY3)-LEN(SUBSTITUTE(AY3,".","")))=2,IFERROR(MID(AY3,IFERROR(FIND(".",AY3),0)+1,IFERROR(FIND(".",AY3,IFERROR(FIND(".",AY3),0)+1),0)-IFERROR(FIND(".",AY3),0)-1),""),"")),1)="0"),IF((LEN(AY3)-LEN(SUBSTITUTE(AY3,".","")))=2,AND(LEN(IF((LEN(AY3)-LEN(SUBSTITUTE(AY3,".","")))=2,IFERROR(MID(AY3,IFERROR(FIND(".",AY3,IFERROR(FIND(".",AY3),0)+1),0)+1,999),""),""))&gt;1,LEFT(IF((LEN(AY3)-LEN(SUBSTITUTE(AY3,".","")))=2,IFERROR(MID(AY3,IFERROR(FIND(".",AY3,IFERROR(FIND(".",AY3),0)+1),0)+1,999),""),""),1)="0"),FALSE)),"INVALID_VERSION_LEADING_ZERO",IF(AND(IFERROR(TEXT(--IFERROR(LEFT(AY3,IFERROR(FIND(".",AY3),0)-1),""),"0")=IFERROR(LEFT(AY3,IFERROR(FIND(".",AY3),0)-1),""),FALSE),IFERROR(TEXT(--IF((LEN(AY3)-LEN(SUBSTITUTE(AY3,".","")))=1,IFERROR(MID(AY3,IFERROR(FIND(".",AY3),0)+1,999),""),IF((LEN(AY3)-LEN(SUBSTITUTE(AY3,".","")))=2,IFERROR(MID(AY3,IFERROR(FIND(".",AY3),0)+1,IFERROR(FIND(".",AY3,IFERROR(FIND(".",AY3),0)+1),0)-IFERROR(FIND(".",AY3),0)-1),""),"")),"0")=IF((LEN(AY3)-LEN(SUBSTITUTE(AY3,".","")))=1,IFERROR(MID(AY3,IFERROR(FIND(".",AY3),0)+1,999),""),IF((LEN(AY3)-LEN(SUBSTITUTE(AY3,".","")))=2,IFERROR(MID(AY3,IFERROR(FIND(".",AY3),0)+1,IFERROR(FIND(".",AY3,IFERROR(FIND(".",AY3),0)+1),0)-IFERROR(FIND(".",AY3),0)-1),""),"")),FALSE),IF((LEN(AY3)-LEN(SUBSTITUTE(AY3,".","")))=2,IFERROR(TEXT(--IF((LEN(AY3)-LEN(SUBSTITUTE(AY3,".","")))=2,IFERROR(MID(AY3,IFERROR(FIND(".",AY3,IFERROR(FIND(".",AY3),0)+1),0)+1,999),""),""),"0")=IF((LEN(AY3)-LEN(SUBSTITUTE(AY3,".","")))=2,IFERROR(MID(AY3,IFERROR(FIND(".",AY3,IFERROR(FIND(".",AY3),0)+1),0)+1,999),""),""),FALSE),TRUE)),"NONE","INVALID_VERSION"))))</ns0:f>
      </ns0:c>
      <ns0:c r="BC3" s="53">
        <ns0:f>IF(C3="","MISSING_RECORD_STATUS",IF(COUNTIF('Controlled Vocabulary'!$A$2:$A$7,C3)=1,"NONE","INVALID_RECORD_STATUS"))</ns0:f>
      </ns0:c>
      <ns0:c r="BD3" s="53">
        <ns0:f>IF(Z3="","INVALID_APPROVAL_STATUS",IF(COUNTIF('Controlled Vocabulary'!$B$2:$B$7,Z3)=1,"NONE","INVALID_APPROVAL_STATUS"))</ns0:f>
      </ns0:c>
      <ns0:c r="BE3" s="53">
        <ns0:f>IF(BN3="",0,COUNTIFS('Claim–Evidence Links'!$T$2:$T$201,BN3,'Claim–Evidence Links'!$H$2:$H$201,"Active"))</ns0:f>
      </ns0:c>
      <ns0:c r="BF3" s="53">
        <ns0:f>IF(BN3="",0,COUNTIFS('Change History'!$N$2:$N$101,BN3,'Change History'!$H$2:$H$101,"Yes"))</ns0:f>
      </ns0:c>
      <ns0:c r="BG3" s="53">
        <ns0:f>IF(AI3="","CONTROLLED_INPUT_INVALID",IF(AI3="No",IF(COUNTA(AJ3:AQ3)&gt;0,"AI_DETAILS_WITHOUT_AI_USE","NONE"),IF(AI3&lt;&gt;"Yes","CONTROLLED_INPUT_INVALID",IF(AJ3="","AI_ACTIVITY_TYPE_REQUIRED",IF(AND(AL3&lt;&gt;"",COUNTIF('Evidence Items'!$W$2:$W$101,AL3)&gt;0,COUNTIF('Controlled Vocabulary'!$S$2:$S$9,AJ3)&gt;0),"DUPLICATED_AI_ACTIVITY",IF(COUNTIF('Controlled Vocabulary'!$R$2:$R$9,AJ3)=0,"INVALID_AI_ACTIVITY_TYPE",IF(AK3="","AI_TOOL_MODEL_REQUIRED",IF(AN3="Rejected","AI_OUTPUT_REJECTED",IF(AN3="Verified",IF(AO3="","HUMAN_VERIFIER_REQUIRED",IF(AP3="","HUMAN_VERIFICATION_DATE_REQUIRED","NONE")),IF(OR(AN3="Pending",AN3="Verification incomplete"),IF(AND(OR(C3="Draft",C3="Under review",C3="Reopened"),OR(U3="Exploratory only",U3="Review required before use")),IF(AN3="Pending","AI_VERIFICATION_PENDING","AI_VERIFICATION_INCOMPLETE"),"AI_VERIFICATION_REQUIRED"),"AI_VERIFICATION_REQUIRED"))))))))))</ns0:f>
      </ns0:c>
      <ns0:c r="BH3" s="53">
        <ns0:f>IF(D3="","MISSING_EXACT_CLAIM",IF(E3="","MISSING_AFFECTED_DECISION",IF(COUNTA(F3:K3)=0,"MISSING_SCOPE_BOUNDARY",IF(BE3=0,"MISSING_EVIDENCE_RELATIONSHIP",IF(L3="","MISSING_OBSERVATION","NONE")))))</ns0:f>
      </ns0:c>
      <ns0:c r="BI3" s="53">
        <ns0:f>IF(AD3="","REVIEWER_ACCESS_REQUIRED",IF(AD3="No","REVIEWER_ACCESS_REQUIRED",IF(AND(AD3="Conditional",OR(AE3="",AF3="")),"HANDLING_CONDITION_REQUIRED",IF(OR(LEFT(BG3,3)="AI_",LEFT(BG3,6)="HUMAN_"),BG3,"NONE"))))</ns0:f>
      </ns0:c>
      <ns0:c r="BJ3" s="53">
        <ns0:f>IF(M3="","MISSING_INTERPRETATION",IF(N3="","MISSING_ASSUMPTIONS",IF(P3="","MISSING_EVIDENCE_STATE",IF(Q3="","MISSING_CONFIDENCE_BOUNDARY",IF(R3="","MISSING_CONTRADICTION_STATUS",IF(O3="","MISSING_LIMITATIONS",IF(S3="","MISSING_MATERIALITY",IF(T3="","MISSING_REVERSIBILITY",IF(U3="","MISSING_PERMITTED_USE",IF(AS3="","MISSING_FINAL_DISPOSITION","NONE"))))))))))</ns0:f>
      </ns0:c>
      <ns0:c r="BK3" s="53">
        <ns0:f>IF(V3="","MISSING_OWNER",IF(W3="","MISSING_REVIEWER",IF(X3="","MISSING_REVIEW_DATE",IF(OR(Z3="Approved",Z3="Approved with conditions",Z3="Rejected"),IF(AA3="","APPROVER_REQUIRED",IF(AB3="","APPROVAL_DATE_REQUIRED",IF(AND(Z3="Approved with conditions",AC3=""),"APPROVAL_CONDITIONS_REQUIRED","NONE"))),"NONE"))))</ns0:f>
      </ns0:c>
      <ns0:c r="BL3" s="53">
        <ns0:f>IF(Y3="","REOPEN_TRIGGER_REQUIRED",IF(AND(C3="Reopened",BF3=0),"REOPEN_EVENT_REQUIRED","NONE"))</ns0:f>
      </ns0:c>
      <ns0:c r="BM3" s="53">
        <ns0:f>IF(AND(C3="Reopened",OR(Z3="Approved",Z3="Approved with conditions")),"REOPENED_APPROVAL_CONFLICT",IF(OR(AND(C3="Draft",AND(Z3&lt;&gt;"Not submitted",Z3&lt;&gt;"Rejected")),AND(C3="Under review",AND(Z3&lt;&gt;"Pending review",Z3&lt;&gt;"Rejected")),AND(C3="Approved",Z3&lt;&gt;"Approved"),AND(C3="Approved with conditions",Z3&lt;&gt;"Approved with conditions"),AND(C3="Reopened",Z3&lt;&gt;"Reopened"),AND(C3="Retired",AND(Z3&lt;&gt;"Not submitted",Z3&lt;&gt;"Approved",Z3&lt;&gt;"Approved with conditions",Z3&lt;&gt;"Rejected"))),"APPROVAL_STATUS_MISMATCH",IF(C3="Draft","STATUS_DRAFT",IF(C3="Under review","STATUS_UNDER_REVIEW",IF(C3="Reopened","STATUS_REOPENED",IF(C3="Retired","STATUS_RETIRED",IF(AD3="Conditional","CONDITIONAL_EVIDENCE_ACCESS",IF(BG3="AI_VERIFICATION_PENDING","AI_VERIFICATION_PENDING",IF(BG3="AI_VERIFICATION_INCOMPLETE","AI_VERIFICATION_INCOMPLETE",IF(AND(C3="Approved with conditions",Z3="Approved with conditions",AC3&lt;&gt;""),"STATUS_APPROVED_WITH_CONDITIONS",IF(AND(C3="Approved",Z3="Approved"),IF(P3="Unresolved","UNRESOLVED_USE_BOUNDED","STATUS_APPROVED"),"APPROVAL_STATUS_MISMATCH")))))))))))</ns0:f>
      </ns0:c>
      <ns0:c r="BN3" s="53">
        <ns0:f>IF(OR(AX3="",AY3=""),"",AX3&amp;"|"&amp;AY3)</ns0:f>
      </ns0:c>
    </ns0:row>
    <ns0:row r="4">
      <ns0:c r="A4" s="65" t="str">
        <ns0:v>ACE-2026-014</ns0:v>
      </ns0:c>
      <ns0:c r="B4" s="65" t="inlineStr">
        <ns0:is>
          <ns0:t xml:space="preserve">1.1</ns0:t>
        </ns0:is>
      </ns0:c>
      <ns0:c r="C4" s="66" t="str">
        <ns0:v>Reopened</ns0:v>
      </ns0:c>
      <ns0:c r="D4" s="66" t="str">
        <ns0:v>Competitor Alpha may no longer include onboarding in every premium-plan purchase.</ns0:v>
      </ns0:c>
      <ns0:c r="E4" s="66" t="str">
        <ns0:v>Reassess positioning and implementation-service differentiation.</ns0:v>
      </ns0:c>
      <ns0:c r="F4" s="66" t="str">
        <ns0:v>Competitor Alpha</ns0:v>
      </ns0:c>
      <ns0:c r="G4" s="66" t="str">
        <ns0:v>Premium plan</ns0:v>
      </ns0:c>
      <ns0:c r="H4" s="66" t="str">
        <ns0:v>B2B SaaS</ns0:v>
      </ns0:c>
      <ns0:c r="I4" s="66" t="str">
        <ns0:v>North America</ns0:v>
      </ns0:c>
      <ns0:c r="J4" s="66" t="str">
        <ns0:v>Mid-market</ns0:v>
      </ns0:c>
      <ns0:c r="K4" s="66" t="str">
        <ns0:v>Observed 31 July 2026</ns0:v>
      </ns0:c>
      <ns0:c r="L4" s="66" t="str">
        <ns0:v>A newer capture adds an eligibility qualifier to the onboarding statement.</ns0:v>
      </ns0:c>
      <ns0:c r="M4" s="66" t="str">
        <ns0:v>The prior claim may be too broad and requires a governed review.</ns0:v>
      </ns0:c>
      <ns0:c r="N4" s="66" t="str">
        <ns0:v>Assumes the captured qualifier applies to the same market and tier.</ns0:v>
      </ns0:c>
      <ns0:c r="O4" s="66" t="str">
        <ns0:v>The exact implementation scope remains unavailable.</ns0:v>
      </ns0:c>
      <ns0:c r="P4" s="66" t="str">
        <ns0:v>Unresolved</ns0:v>
      </ns0:c>
      <ns0:c r="Q4" s="66" t="str">
        <ns0:v>Eligible but fragile</ns0:v>
      </ns0:c>
      <ns0:c r="R4" s="66" t="str">
        <ns0:v>Confirmed contradiction</ns0:v>
      </ns0:c>
      <ns0:c r="S4" s="66" t="str">
        <ns0:v>Decision-blocking</ns0:v>
      </ns0:c>
      <ns0:c r="T4" s="66" t="str">
        <ns0:v>Costly to reverse</ns0:v>
      </ns0:c>
      <ns0:c r="U4" s="66" t="str">
        <ns0:v>Review required before use</ns0:v>
      </ns0:c>
      <ns0:c r="V4" s="66" t="str">
        <ns0:v>Research lead</ns0:v>
      </ns0:c>
      <ns0:c r="W4" s="66" t="str">
        <ns0:v>Product marketing reviewer</ns0:v>
      </ns0:c>
      <ns0:c r="X4" s="67" t="n">
        <ns0:v>46236</ns0:v>
      </ns0:c>
      <ns0:c r="Y4" s="66" t="str">
        <ns0:v>Resolve the qualifier and issue the next governed version.</ns0:v>
      </ns0:c>
      <ns0:c r="Z4" s="66" t="str">
        <ns0:v>Reopened</ns0:v>
      </ns0:c>
      <ns0:c r="AA4" s="66"/>
      <ns0:c r="AB4" s="67"/>
      <ns0:c r="AC4" s="66"/>
      <ns0:c r="AD4" s="66" t="str">
        <ns0:v>Yes</ns0:v>
      </ns0:c>
      <ns0:c r="AE4" s="66" t="str">
        <ns0:v>None</ns0:v>
      </ns0:c>
      <ns0:c r="AF4" s="66" t="str">
        <ns0:v>Standard internal handling</ns0:v>
      </ns0:c>
      <ns0:c r="AG4" s="65" t="str">
        <ns0:v>ACE-2026-014</ns0:v>
      </ns0:c>
      <ns0:c r="AH4" s="65" t="inlineStr">
        <ns0:is>
          <ns0:t xml:space="preserve">1.0</ns0:t>
        </ns0:is>
      </ns0:c>
      <ns0:c r="AI4" s="66" t="str">
        <ns0:v>No</ns0:v>
      </ns0:c>
      <ns0:c r="AJ4" s="66"/>
      <ns0:c r="AK4" s="66"/>
      <ns0:c r="AL4" s="66"/>
      <ns0:c r="AM4" s="66"/>
      <ns0:c r="AN4" s="66"/>
      <ns0:c r="AO4" s="66"/>
      <ns0:c r="AP4" s="67"/>
      <ns0:c r="AQ4" s="66"/>
      <ns0:c r="AR4" s="66" t="str">
        <ns0:v>Review due</ns0:v>
      </ns0:c>
      <ns0:c r="AS4" s="66" t="str">
        <ns0:v>Reopen</ns0:v>
      </ns0:c>
      <ns0:c r="AT4" s="45">
        <ns0:f>IF(A4="","",IFERROR(VLOOKUP(AU4,'Controlled Vocabulary'!$AA$2:$AD$200,2,FALSE),"Controlled input invalid"))</ns0:f>
      </ns0:c>
      <ns0:c r="AU4" s="45">
        <ns0:f>IF(A4="","",IF(AND(AND(IF(OR(AG4="",AH4=""),0,IFERROR(MATCH(UPPER(TRIM(AG4))&amp;"|"&amp;TRIM(AH4),$BN$2:$BN$101,0),0))&gt;0,AX4=UPPER(TRIM(AG4)),AY4=TRIM(AH4)),D4&lt;&gt;INDEX($D$2:$D$101,IF(OR(AG4="",AH4=""),0,IFERROR(MATCH(UPPER(TRIM(AG4))&amp;"|"&amp;TRIM(AH4),$BN$2:$BN$101,0),0)))),"VERSION_REQUIRED_FOR_CLAIM_CHANGE",IF(AND(AND(IF(OR(AG4="",AH4=""),0,IFERROR(MATCH(UPPER(TRIM(AG4))&amp;"|"&amp;TRIM(AH4),$BN$2:$BN$101,0),0))&gt;0,AX4=UPPER(TRIM(AG4)),AY4=TRIM(AH4)),U4&lt;&gt;INDEX($U$2:$U$101,IF(OR(AG4="",AH4=""),0,IFERROR(MATCH(UPPER(TRIM(AG4))&amp;"|"&amp;TRIM(AH4),$BN$2:$BN$101,0),0)))),"VERSION_REQUIRED_FOR_USE_CHANGE",IF(AND(AND(IF(OR(AG4="",AH4=""),0,IFERROR(MATCH(UPPER(TRIM(AG4))&amp;"|"&amp;TRIM(AH4),$BN$2:$BN$101,0),0))&gt;0,AX4=UPPER(TRIM(AG4)),AY4=TRIM(AH4)),AC4&lt;&gt;INDEX($AC$2:$AC$101,IF(OR(AG4="",AH4=""),0,IFERROR(MATCH(UPPER(TRIM(AG4))&amp;"|"&amp;TRIM(AH4),$BN$2:$BN$101,0),0)))),"VERSION_REQUIRED_FOR_APPROVAL_CHANGE",IF(BA4&lt;&gt;"NONE",BA4,IF(BB4&lt;&gt;"NONE",BB4,IF(BC4&lt;&gt;"NONE",BC4,IF(BD4&lt;&gt;"NONE",BD4,IF(AZ4&gt;1,"DUPLICATE_RECORD_VERSION",IF(OR(BM4="REOPENED_APPROVAL_CONFLICT",BM4="APPROVAL_STATUS_MISMATCH"),BM4,IF(OR(BG4="AI_DETAILS_WITHOUT_AI_USE",BG4="INVALID_AI_ACTIVITY_TYPE",BG4="DUPLICATED_AI_ACTIVITY",BG4="CONTROLLED_INPUT_INVALID"),BG4,IF(BH4&lt;&gt;"NONE",BH4,IF(BI4&lt;&gt;"NONE",BI4,IF(BJ4&lt;&gt;"NONE",BJ4,IF(BK4&lt;&gt;"NONE",BK4,IF(BL4&lt;&gt;"NONE",BL4,BM4))))))))))))))))</ns0:f>
      </ns0:c>
      <ns0:c r="AV4" s="45">
        <ns0:f>IF(A4="","",IFERROR(VLOOKUP(AU4,'Controlled Vocabulary'!$AA$2:$AD$200,3,FALSE),"Blocked"))</ns0:f>
      </ns0:c>
      <ns0:c r="AW4" s="45">
        <ns0:f>IF(A4="","",IFERROR(VLOOKUP(AU4,'Controlled Vocabulary'!$AA$2:$AD$200,4,FALSE),"Review the controlled inputs."))</ns0:f>
      </ns0:c>
      <ns0:c r="AX4" s="53">
        <ns0:f>IF(A4="","",UPPER(TRIM(A4)))</ns0:f>
      </ns0:c>
      <ns0:c r="AY4" s="53">
        <ns0:f>IF(B4="","",TRIM(B4))</ns0:f>
      </ns0:c>
      <ns0:c r="AZ4" s="53">
        <ns0:f>IF(BN4="",0,COUNTIF($BN$2:$BN$101,BN4))</ns0:f>
      </ns0:c>
      <ns0:c r="BA4" s="53">
        <ns0:f>IF(AX4="","MISSING_RECORD_ID",IF(OR(LEN(AX4)&lt;3,LEN(AX4)&gt;64),"INVALID_RECORD_ID_LENGTH",IF(OR(LEFT(AX4,1)="-",RIGHT(AX4,1)="-"),"INVALID_RECORD_ID_BOUNDARY",IF(ISNUMBER(SEARCH("--",AX4)),"CONSECUTIVE_HYPHENS",IF(SUMPRODUCT(--(ROW($1:$64)&lt;=LEN(AX4)),--ISNUMBER(SEARCH(MID(AX4,ROW($1:$64),1),"ABCDEFGHIJKLMNOPQRSTUVWXYZ0123456789-")))=LEN(AX4),"NONE","INVALID_RECORD_ID_CHARACTER")))))</ns0:f>
      </ns0:c>
      <ns0:c r="BB4" s="53">
        <ns0:f>IF(AY4="","MISSING_VERSION",IF(OR(NOT(OR((LEN(AY4)-LEN(SUBSTITUTE(AY4,".","")))=1,(LEN(AY4)-LEN(SUBSTITUTE(AY4,".","")))=2)),IFERROR(LEFT(AY4,IFERROR(FIND(".",AY4),0)-1),"")="",IF((LEN(AY4)-LEN(SUBSTITUTE(AY4,".","")))=1,IFERROR(MID(AY4,IFERROR(FIND(".",AY4),0)+1,999),""),IF((LEN(AY4)-LEN(SUBSTITUTE(AY4,".","")))=2,IFERROR(MID(AY4,IFERROR(FIND(".",AY4),0)+1,IFERROR(FIND(".",AY4,IFERROR(FIND(".",AY4),0)+1),0)-IFERROR(FIND(".",AY4),0)-1),""),""))="",IF((LEN(AY4)-LEN(SUBSTITUTE(AY4,".","")))=2,IF((LEN(AY4)-LEN(SUBSTITUTE(AY4,".","")))=2,IFERROR(MID(AY4,IFERROR(FIND(".",AY4,IFERROR(FIND(".",AY4),0)+1),0)+1,999),""),"")="",FALSE),NOT(IFERROR(ISNUMBER(--IFERROR(LEFT(AY4,IFERROR(FIND(".",AY4),0)-1),"")),FALSE)),NOT(IFERROR(ISNUMBER(--IF((LEN(AY4)-LEN(SUBSTITUTE(AY4,".","")))=1,IFERROR(MID(AY4,IFERROR(FIND(".",AY4),0)+1,999),""),IF((LEN(AY4)-LEN(SUBSTITUTE(AY4,".","")))=2,IFERROR(MID(AY4,IFERROR(FIND(".",AY4),0)+1,IFERROR(FIND(".",AY4,IFERROR(FIND(".",AY4),0)+1),0)-IFERROR(FIND(".",AY4),0)-1),""),""))),FALSE)),IF((LEN(AY4)-LEN(SUBSTITUTE(AY4,".","")))=2,NOT(IFERROR(ISNUMBER(--IF((LEN(AY4)-LEN(SUBSTITUTE(AY4,".","")))=2,IFERROR(MID(AY4,IFERROR(FIND(".",AY4,IFERROR(FIND(".",AY4),0)+1),0)+1,999),""),"")),FALSE)),FALSE)),"INVALID_VERSION",IF(OR(AND(LEN(IFERROR(LEFT(AY4,IFERROR(FIND(".",AY4),0)-1),""))&gt;1,LEFT(IFERROR(LEFT(AY4,IFERROR(FIND(".",AY4),0)-1),""),1)="0"),AND(LEN(IF((LEN(AY4)-LEN(SUBSTITUTE(AY4,".","")))=1,IFERROR(MID(AY4,IFERROR(FIND(".",AY4),0)+1,999),""),IF((LEN(AY4)-LEN(SUBSTITUTE(AY4,".","")))=2,IFERROR(MID(AY4,IFERROR(FIND(".",AY4),0)+1,IFERROR(FIND(".",AY4,IFERROR(FIND(".",AY4),0)+1),0)-IFERROR(FIND(".",AY4),0)-1),""),"")))&gt;1,LEFT(IF((LEN(AY4)-LEN(SUBSTITUTE(AY4,".","")))=1,IFERROR(MID(AY4,IFERROR(FIND(".",AY4),0)+1,999),""),IF((LEN(AY4)-LEN(SUBSTITUTE(AY4,".","")))=2,IFERROR(MID(AY4,IFERROR(FIND(".",AY4),0)+1,IFERROR(FIND(".",AY4,IFERROR(FIND(".",AY4),0)+1),0)-IFERROR(FIND(".",AY4),0)-1),""),"")),1)="0"),IF((LEN(AY4)-LEN(SUBSTITUTE(AY4,".","")))=2,AND(LEN(IF((LEN(AY4)-LEN(SUBSTITUTE(AY4,".","")))=2,IFERROR(MID(AY4,IFERROR(FIND(".",AY4,IFERROR(FIND(".",AY4),0)+1),0)+1,999),""),""))&gt;1,LEFT(IF((LEN(AY4)-LEN(SUBSTITUTE(AY4,".","")))=2,IFERROR(MID(AY4,IFERROR(FIND(".",AY4,IFERROR(FIND(".",AY4),0)+1),0)+1,999),""),""),1)="0"),FALSE)),"INVALID_VERSION_LEADING_ZERO",IF(AND(IFERROR(TEXT(--IFERROR(LEFT(AY4,IFERROR(FIND(".",AY4),0)-1),""),"0")=IFERROR(LEFT(AY4,IFERROR(FIND(".",AY4),0)-1),""),FALSE),IFERROR(TEXT(--IF((LEN(AY4)-LEN(SUBSTITUTE(AY4,".","")))=1,IFERROR(MID(AY4,IFERROR(FIND(".",AY4),0)+1,999),""),IF((LEN(AY4)-LEN(SUBSTITUTE(AY4,".","")))=2,IFERROR(MID(AY4,IFERROR(FIND(".",AY4),0)+1,IFERROR(FIND(".",AY4,IFERROR(FIND(".",AY4),0)+1),0)-IFERROR(FIND(".",AY4),0)-1),""),"")),"0")=IF((LEN(AY4)-LEN(SUBSTITUTE(AY4,".","")))=1,IFERROR(MID(AY4,IFERROR(FIND(".",AY4),0)+1,999),""),IF((LEN(AY4)-LEN(SUBSTITUTE(AY4,".","")))=2,IFERROR(MID(AY4,IFERROR(FIND(".",AY4),0)+1,IFERROR(FIND(".",AY4,IFERROR(FIND(".",AY4),0)+1),0)-IFERROR(FIND(".",AY4),0)-1),""),"")),FALSE),IF((LEN(AY4)-LEN(SUBSTITUTE(AY4,".","")))=2,IFERROR(TEXT(--IF((LEN(AY4)-LEN(SUBSTITUTE(AY4,".","")))=2,IFERROR(MID(AY4,IFERROR(FIND(".",AY4,IFERROR(FIND(".",AY4),0)+1),0)+1,999),""),""),"0")=IF((LEN(AY4)-LEN(SUBSTITUTE(AY4,".","")))=2,IFERROR(MID(AY4,IFERROR(FIND(".",AY4,IFERROR(FIND(".",AY4),0)+1),0)+1,999),""),""),FALSE),TRUE)),"NONE","INVALID_VERSION"))))</ns0:f>
      </ns0:c>
      <ns0:c r="BC4" s="53">
        <ns0:f>IF(C4="","MISSING_RECORD_STATUS",IF(COUNTIF('Controlled Vocabulary'!$A$2:$A$7,C4)=1,"NONE","INVALID_RECORD_STATUS"))</ns0:f>
      </ns0:c>
      <ns0:c r="BD4" s="53">
        <ns0:f>IF(Z4="","INVALID_APPROVAL_STATUS",IF(COUNTIF('Controlled Vocabulary'!$B$2:$B$7,Z4)=1,"NONE","INVALID_APPROVAL_STATUS"))</ns0:f>
      </ns0:c>
      <ns0:c r="BE4" s="53">
        <ns0:f>IF(BN4="",0,COUNTIFS('Claim–Evidence Links'!$T$2:$T$201,BN4,'Claim–Evidence Links'!$H$2:$H$201,"Active"))</ns0:f>
      </ns0:c>
      <ns0:c r="BF4" s="53">
        <ns0:f>IF(BN4="",0,COUNTIFS('Change History'!$N$2:$N$101,BN4,'Change History'!$H$2:$H$101,"Yes"))</ns0:f>
      </ns0:c>
      <ns0:c r="BG4" s="53">
        <ns0:f>IF(AI4="","CONTROLLED_INPUT_INVALID",IF(AI4="No",IF(COUNTA(AJ4:AQ4)&gt;0,"AI_DETAILS_WITHOUT_AI_USE","NONE"),IF(AI4&lt;&gt;"Yes","CONTROLLED_INPUT_INVALID",IF(AJ4="","AI_ACTIVITY_TYPE_REQUIRED",IF(AND(AL4&lt;&gt;"",COUNTIF('Evidence Items'!$W$2:$W$101,AL4)&gt;0,COUNTIF('Controlled Vocabulary'!$S$2:$S$9,AJ4)&gt;0),"DUPLICATED_AI_ACTIVITY",IF(COUNTIF('Controlled Vocabulary'!$R$2:$R$9,AJ4)=0,"INVALID_AI_ACTIVITY_TYPE",IF(AK4="","AI_TOOL_MODEL_REQUIRED",IF(AN4="Rejected","AI_OUTPUT_REJECTED",IF(AN4="Verified",IF(AO4="","HUMAN_VERIFIER_REQUIRED",IF(AP4="","HUMAN_VERIFICATION_DATE_REQUIRED","NONE")),IF(OR(AN4="Pending",AN4="Verification incomplete"),IF(AND(OR(C4="Draft",C4="Under review",C4="Reopened"),OR(U4="Exploratory only",U4="Review required before use")),IF(AN4="Pending","AI_VERIFICATION_PENDING","AI_VERIFICATION_INCOMPLETE"),"AI_VERIFICATION_REQUIRED"),"AI_VERIFICATION_REQUIRED"))))))))))</ns0:f>
      </ns0:c>
      <ns0:c r="BH4" s="53">
        <ns0:f>IF(D4="","MISSING_EXACT_CLAIM",IF(E4="","MISSING_AFFECTED_DECISION",IF(COUNTA(F4:K4)=0,"MISSING_SCOPE_BOUNDARY",IF(BE4=0,"MISSING_EVIDENCE_RELATIONSHIP",IF(L4="","MISSING_OBSERVATION","NONE")))))</ns0:f>
      </ns0:c>
      <ns0:c r="BI4" s="53">
        <ns0:f>IF(AD4="","REVIEWER_ACCESS_REQUIRED",IF(AD4="No","REVIEWER_ACCESS_REQUIRED",IF(AND(AD4="Conditional",OR(AE4="",AF4="")),"HANDLING_CONDITION_REQUIRED",IF(OR(LEFT(BG4,3)="AI_",LEFT(BG4,6)="HUMAN_"),BG4,"NONE"))))</ns0:f>
      </ns0:c>
      <ns0:c r="BJ4" s="53">
        <ns0:f>IF(M4="","MISSING_INTERPRETATION",IF(N4="","MISSING_ASSUMPTIONS",IF(P4="","MISSING_EVIDENCE_STATE",IF(Q4="","MISSING_CONFIDENCE_BOUNDARY",IF(R4="","MISSING_CONTRADICTION_STATUS",IF(O4="","MISSING_LIMITATIONS",IF(S4="","MISSING_MATERIALITY",IF(T4="","MISSING_REVERSIBILITY",IF(U4="","MISSING_PERMITTED_USE",IF(AS4="","MISSING_FINAL_DISPOSITION","NONE"))))))))))</ns0:f>
      </ns0:c>
      <ns0:c r="BK4" s="53">
        <ns0:f>IF(V4="","MISSING_OWNER",IF(W4="","MISSING_REVIEWER",IF(X4="","MISSING_REVIEW_DATE",IF(OR(Z4="Approved",Z4="Approved with conditions",Z4="Rejected"),IF(AA4="","APPROVER_REQUIRED",IF(AB4="","APPROVAL_DATE_REQUIRED",IF(AND(Z4="Approved with conditions",AC4=""),"APPROVAL_CONDITIONS_REQUIRED","NONE"))),"NONE"))))</ns0:f>
      </ns0:c>
      <ns0:c r="BL4" s="53">
        <ns0:f>IF(Y4="","REOPEN_TRIGGER_REQUIRED",IF(AND(C4="Reopened",BF4=0),"REOPEN_EVENT_REQUIRED","NONE"))</ns0:f>
      </ns0:c>
      <ns0:c r="BM4" s="53">
        <ns0:f>IF(AND(C4="Reopened",OR(Z4="Approved",Z4="Approved with conditions")),"REOPENED_APPROVAL_CONFLICT",IF(OR(AND(C4="Draft",AND(Z4&lt;&gt;"Not submitted",Z4&lt;&gt;"Rejected")),AND(C4="Under review",AND(Z4&lt;&gt;"Pending review",Z4&lt;&gt;"Rejected")),AND(C4="Approved",Z4&lt;&gt;"Approved"),AND(C4="Approved with conditions",Z4&lt;&gt;"Approved with conditions"),AND(C4="Reopened",Z4&lt;&gt;"Reopened"),AND(C4="Retired",AND(Z4&lt;&gt;"Not submitted",Z4&lt;&gt;"Approved",Z4&lt;&gt;"Approved with conditions",Z4&lt;&gt;"Rejected"))),"APPROVAL_STATUS_MISMATCH",IF(C4="Draft","STATUS_DRAFT",IF(C4="Under review","STATUS_UNDER_REVIEW",IF(C4="Reopened","STATUS_REOPENED",IF(C4="Retired","STATUS_RETIRED",IF(AD4="Conditional","CONDITIONAL_EVIDENCE_ACCESS",IF(BG4="AI_VERIFICATION_PENDING","AI_VERIFICATION_PENDING",IF(BG4="AI_VERIFICATION_INCOMPLETE","AI_VERIFICATION_INCOMPLETE",IF(AND(C4="Approved with conditions",Z4="Approved with conditions",AC4&lt;&gt;""),"STATUS_APPROVED_WITH_CONDITIONS",IF(AND(C4="Approved",Z4="Approved"),IF(P4="Unresolved","UNRESOLVED_USE_BOUNDED","STATUS_APPROVED"),"APPROVAL_STATUS_MISMATCH")))))))))))</ns0:f>
      </ns0:c>
      <ns0:c r="BN4" s="53">
        <ns0:f>IF(OR(AX4="",AY4=""),"",AX4&amp;"|"&amp;AY4)</ns0:f>
      </ns0:c>
    </ns0:row>
    <ns0:row r="5">
      <ns0:c r="A5" s="65"/>
      <ns0:c r="B5" s="65"/>
      <ns0:c r="C5" s="66"/>
      <ns0:c r="D5" s="66"/>
      <ns0:c r="E5" s="66"/>
      <ns0:c r="F5" s="66"/>
      <ns0:c r="G5" s="66"/>
      <ns0:c r="H5" s="66"/>
      <ns0:c r="I5" s="66"/>
      <ns0:c r="J5" s="66"/>
      <ns0:c r="K5" s="66"/>
      <ns0:c r="L5" s="66"/>
      <ns0:c r="M5" s="66"/>
      <ns0:c r="N5" s="66"/>
      <ns0:c r="O5" s="66"/>
      <ns0:c r="P5" s="66"/>
      <ns0:c r="Q5" s="66"/>
      <ns0:c r="R5" s="66"/>
      <ns0:c r="S5" s="66"/>
      <ns0:c r="T5" s="66"/>
      <ns0:c r="U5" s="66"/>
      <ns0:c r="V5" s="66"/>
      <ns0:c r="W5" s="66"/>
      <ns0:c r="X5" s="67"/>
      <ns0:c r="Y5" s="66"/>
      <ns0:c r="Z5" s="66"/>
      <ns0:c r="AA5" s="66"/>
      <ns0:c r="AB5" s="67"/>
      <ns0:c r="AC5" s="66"/>
      <ns0:c r="AD5" s="66"/>
      <ns0:c r="AE5" s="66"/>
      <ns0:c r="AF5" s="66"/>
      <ns0:c r="AG5" s="65"/>
      <ns0:c r="AH5" s="65"/>
      <ns0:c r="AI5" s="66"/>
      <ns0:c r="AJ5" s="66"/>
      <ns0:c r="AK5" s="66"/>
      <ns0:c r="AL5" s="66"/>
      <ns0:c r="AM5" s="66"/>
      <ns0:c r="AN5" s="66"/>
      <ns0:c r="AO5" s="66"/>
      <ns0:c r="AP5" s="67"/>
      <ns0:c r="AQ5" s="66"/>
      <ns0:c r="AR5" s="66"/>
      <ns0:c r="AS5" s="66"/>
      <ns0:c r="AT5" s="45">
        <ns0:f>IF(A5="","",IFERROR(VLOOKUP(AU5,'Controlled Vocabulary'!$AA$2:$AD$200,2,FALSE),"Controlled input invalid"))</ns0:f>
      </ns0:c>
      <ns0:c r="AU5" s="45">
        <ns0:f>IF(A5="","",IF(AND(AND(IF(OR(AG5="",AH5=""),0,IFERROR(MATCH(UPPER(TRIM(AG5))&amp;"|"&amp;TRIM(AH5),$BN$2:$BN$101,0),0))&gt;0,AX5=UPPER(TRIM(AG5)),AY5=TRIM(AH5)),D5&lt;&gt;INDEX($D$2:$D$101,IF(OR(AG5="",AH5=""),0,IFERROR(MATCH(UPPER(TRIM(AG5))&amp;"|"&amp;TRIM(AH5),$BN$2:$BN$101,0),0)))),"VERSION_REQUIRED_FOR_CLAIM_CHANGE",IF(AND(AND(IF(OR(AG5="",AH5=""),0,IFERROR(MATCH(UPPER(TRIM(AG5))&amp;"|"&amp;TRIM(AH5),$BN$2:$BN$101,0),0))&gt;0,AX5=UPPER(TRIM(AG5)),AY5=TRIM(AH5)),U5&lt;&gt;INDEX($U$2:$U$101,IF(OR(AG5="",AH5=""),0,IFERROR(MATCH(UPPER(TRIM(AG5))&amp;"|"&amp;TRIM(AH5),$BN$2:$BN$101,0),0)))),"VERSION_REQUIRED_FOR_USE_CHANGE",IF(AND(AND(IF(OR(AG5="",AH5=""),0,IFERROR(MATCH(UPPER(TRIM(AG5))&amp;"|"&amp;TRIM(AH5),$BN$2:$BN$101,0),0))&gt;0,AX5=UPPER(TRIM(AG5)),AY5=TRIM(AH5)),AC5&lt;&gt;INDEX($AC$2:$AC$101,IF(OR(AG5="",AH5=""),0,IFERROR(MATCH(UPPER(TRIM(AG5))&amp;"|"&amp;TRIM(AH5),$BN$2:$BN$101,0),0)))),"VERSION_REQUIRED_FOR_APPROVAL_CHANGE",IF(BA5&lt;&gt;"NONE",BA5,IF(BB5&lt;&gt;"NONE",BB5,IF(BC5&lt;&gt;"NONE",BC5,IF(BD5&lt;&gt;"NONE",BD5,IF(AZ5&gt;1,"DUPLICATE_RECORD_VERSION",IF(OR(BM5="REOPENED_APPROVAL_CONFLICT",BM5="APPROVAL_STATUS_MISMATCH"),BM5,IF(OR(BG5="AI_DETAILS_WITHOUT_AI_USE",BG5="INVALID_AI_ACTIVITY_TYPE",BG5="DUPLICATED_AI_ACTIVITY",BG5="CONTROLLED_INPUT_INVALID"),BG5,IF(BH5&lt;&gt;"NONE",BH5,IF(BI5&lt;&gt;"NONE",BI5,IF(BJ5&lt;&gt;"NONE",BJ5,IF(BK5&lt;&gt;"NONE",BK5,IF(BL5&lt;&gt;"NONE",BL5,BM5))))))))))))))))</ns0:f>
      </ns0:c>
      <ns0:c r="AV5" s="45">
        <ns0:f>IF(A5="","",IFERROR(VLOOKUP(AU5,'Controlled Vocabulary'!$AA$2:$AD$200,3,FALSE),"Blocked"))</ns0:f>
      </ns0:c>
      <ns0:c r="AW5" s="45">
        <ns0:f>IF(A5="","",IFERROR(VLOOKUP(AU5,'Controlled Vocabulary'!$AA$2:$AD$200,4,FALSE),"Review the controlled inputs."))</ns0:f>
      </ns0:c>
      <ns0:c r="AX5" s="53">
        <ns0:f>IF(A5="","",UPPER(TRIM(A5)))</ns0:f>
      </ns0:c>
      <ns0:c r="AY5" s="53">
        <ns0:f>IF(B5="","",TRIM(B5))</ns0:f>
      </ns0:c>
      <ns0:c r="AZ5" s="53">
        <ns0:f>IF(BN5="",0,COUNTIF($BN$2:$BN$101,BN5))</ns0:f>
      </ns0:c>
      <ns0:c r="BA5" s="53">
        <ns0:f>IF(AX5="","MISSING_RECORD_ID",IF(OR(LEN(AX5)&lt;3,LEN(AX5)&gt;64),"INVALID_RECORD_ID_LENGTH",IF(OR(LEFT(AX5,1)="-",RIGHT(AX5,1)="-"),"INVALID_RECORD_ID_BOUNDARY",IF(ISNUMBER(SEARCH("--",AX5)),"CONSECUTIVE_HYPHENS",IF(SUMPRODUCT(--(ROW($1:$64)&lt;=LEN(AX5)),--ISNUMBER(SEARCH(MID(AX5,ROW($1:$64),1),"ABCDEFGHIJKLMNOPQRSTUVWXYZ0123456789-")))=LEN(AX5),"NONE","INVALID_RECORD_ID_CHARACTER")))))</ns0:f>
      </ns0:c>
      <ns0:c r="BB5" s="53">
        <ns0:f>IF(AY5="","MISSING_VERSION",IF(OR(NOT(OR((LEN(AY5)-LEN(SUBSTITUTE(AY5,".","")))=1,(LEN(AY5)-LEN(SUBSTITUTE(AY5,".","")))=2)),IFERROR(LEFT(AY5,IFERROR(FIND(".",AY5),0)-1),"")="",IF((LEN(AY5)-LEN(SUBSTITUTE(AY5,".","")))=1,IFERROR(MID(AY5,IFERROR(FIND(".",AY5),0)+1,999),""),IF((LEN(AY5)-LEN(SUBSTITUTE(AY5,".","")))=2,IFERROR(MID(AY5,IFERROR(FIND(".",AY5),0)+1,IFERROR(FIND(".",AY5,IFERROR(FIND(".",AY5),0)+1),0)-IFERROR(FIND(".",AY5),0)-1),""),""))="",IF((LEN(AY5)-LEN(SUBSTITUTE(AY5,".","")))=2,IF((LEN(AY5)-LEN(SUBSTITUTE(AY5,".","")))=2,IFERROR(MID(AY5,IFERROR(FIND(".",AY5,IFERROR(FIND(".",AY5),0)+1),0)+1,999),""),"")="",FALSE),NOT(IFERROR(ISNUMBER(--IFERROR(LEFT(AY5,IFERROR(FIND(".",AY5),0)-1),"")),FALSE)),NOT(IFERROR(ISNUMBER(--IF((LEN(AY5)-LEN(SUBSTITUTE(AY5,".","")))=1,IFERROR(MID(AY5,IFERROR(FIND(".",AY5),0)+1,999),""),IF((LEN(AY5)-LEN(SUBSTITUTE(AY5,".","")))=2,IFERROR(MID(AY5,IFERROR(FIND(".",AY5),0)+1,IFERROR(FIND(".",AY5,IFERROR(FIND(".",AY5),0)+1),0)-IFERROR(FIND(".",AY5),0)-1),""),""))),FALSE)),IF((LEN(AY5)-LEN(SUBSTITUTE(AY5,".","")))=2,NOT(IFERROR(ISNUMBER(--IF((LEN(AY5)-LEN(SUBSTITUTE(AY5,".","")))=2,IFERROR(MID(AY5,IFERROR(FIND(".",AY5,IFERROR(FIND(".",AY5),0)+1),0)+1,999),""),"")),FALSE)),FALSE)),"INVALID_VERSION",IF(OR(AND(LEN(IFERROR(LEFT(AY5,IFERROR(FIND(".",AY5),0)-1),""))&gt;1,LEFT(IFERROR(LEFT(AY5,IFERROR(FIND(".",AY5),0)-1),""),1)="0"),AND(LEN(IF((LEN(AY5)-LEN(SUBSTITUTE(AY5,".","")))=1,IFERROR(MID(AY5,IFERROR(FIND(".",AY5),0)+1,999),""),IF((LEN(AY5)-LEN(SUBSTITUTE(AY5,".","")))=2,IFERROR(MID(AY5,IFERROR(FIND(".",AY5),0)+1,IFERROR(FIND(".",AY5,IFERROR(FIND(".",AY5),0)+1),0)-IFERROR(FIND(".",AY5),0)-1),""),"")))&gt;1,LEFT(IF((LEN(AY5)-LEN(SUBSTITUTE(AY5,".","")))=1,IFERROR(MID(AY5,IFERROR(FIND(".",AY5),0)+1,999),""),IF((LEN(AY5)-LEN(SUBSTITUTE(AY5,".","")))=2,IFERROR(MID(AY5,IFERROR(FIND(".",AY5),0)+1,IFERROR(FIND(".",AY5,IFERROR(FIND(".",AY5),0)+1),0)-IFERROR(FIND(".",AY5),0)-1),""),"")),1)="0"),IF((LEN(AY5)-LEN(SUBSTITUTE(AY5,".","")))=2,AND(LEN(IF((LEN(AY5)-LEN(SUBSTITUTE(AY5,".","")))=2,IFERROR(MID(AY5,IFERROR(FIND(".",AY5,IFERROR(FIND(".",AY5),0)+1),0)+1,999),""),""))&gt;1,LEFT(IF((LEN(AY5)-LEN(SUBSTITUTE(AY5,".","")))=2,IFERROR(MID(AY5,IFERROR(FIND(".",AY5,IFERROR(FIND(".",AY5),0)+1),0)+1,999),""),""),1)="0"),FALSE)),"INVALID_VERSION_LEADING_ZERO",IF(AND(IFERROR(TEXT(--IFERROR(LEFT(AY5,IFERROR(FIND(".",AY5),0)-1),""),"0")=IFERROR(LEFT(AY5,IFERROR(FIND(".",AY5),0)-1),""),FALSE),IFERROR(TEXT(--IF((LEN(AY5)-LEN(SUBSTITUTE(AY5,".","")))=1,IFERROR(MID(AY5,IFERROR(FIND(".",AY5),0)+1,999),""),IF((LEN(AY5)-LEN(SUBSTITUTE(AY5,".","")))=2,IFERROR(MID(AY5,IFERROR(FIND(".",AY5),0)+1,IFERROR(FIND(".",AY5,IFERROR(FIND(".",AY5),0)+1),0)-IFERROR(FIND(".",AY5),0)-1),""),"")),"0")=IF((LEN(AY5)-LEN(SUBSTITUTE(AY5,".","")))=1,IFERROR(MID(AY5,IFERROR(FIND(".",AY5),0)+1,999),""),IF((LEN(AY5)-LEN(SUBSTITUTE(AY5,".","")))=2,IFERROR(MID(AY5,IFERROR(FIND(".",AY5),0)+1,IFERROR(FIND(".",AY5,IFERROR(FIND(".",AY5),0)+1),0)-IFERROR(FIND(".",AY5),0)-1),""),"")),FALSE),IF((LEN(AY5)-LEN(SUBSTITUTE(AY5,".","")))=2,IFERROR(TEXT(--IF((LEN(AY5)-LEN(SUBSTITUTE(AY5,".","")))=2,IFERROR(MID(AY5,IFERROR(FIND(".",AY5,IFERROR(FIND(".",AY5),0)+1),0)+1,999),""),""),"0")=IF((LEN(AY5)-LEN(SUBSTITUTE(AY5,".","")))=2,IFERROR(MID(AY5,IFERROR(FIND(".",AY5,IFERROR(FIND(".",AY5),0)+1),0)+1,999),""),""),FALSE),TRUE)),"NONE","INVALID_VERSION"))))</ns0:f>
      </ns0:c>
      <ns0:c r="BC5" s="53">
        <ns0:f>IF(C5="","MISSING_RECORD_STATUS",IF(COUNTIF('Controlled Vocabulary'!$A$2:$A$7,C5)=1,"NONE","INVALID_RECORD_STATUS"))</ns0:f>
      </ns0:c>
      <ns0:c r="BD5" s="53">
        <ns0:f>IF(Z5="","INVALID_APPROVAL_STATUS",IF(COUNTIF('Controlled Vocabulary'!$B$2:$B$7,Z5)=1,"NONE","INVALID_APPROVAL_STATUS"))</ns0:f>
      </ns0:c>
      <ns0:c r="BE5" s="53">
        <ns0:f>IF(BN5="",0,COUNTIFS('Claim–Evidence Links'!$T$2:$T$201,BN5,'Claim–Evidence Links'!$H$2:$H$201,"Active"))</ns0:f>
      </ns0:c>
      <ns0:c r="BF5" s="53">
        <ns0:f>IF(BN5="",0,COUNTIFS('Change History'!$N$2:$N$101,BN5,'Change History'!$H$2:$H$101,"Yes"))</ns0:f>
      </ns0:c>
      <ns0:c r="BG5" s="53">
        <ns0:f>IF(AI5="","CONTROLLED_INPUT_INVALID",IF(AI5="No",IF(COUNTA(AJ5:AQ5)&gt;0,"AI_DETAILS_WITHOUT_AI_USE","NONE"),IF(AI5&lt;&gt;"Yes","CONTROLLED_INPUT_INVALID",IF(AJ5="","AI_ACTIVITY_TYPE_REQUIRED",IF(AND(AL5&lt;&gt;"",COUNTIF('Evidence Items'!$W$2:$W$101,AL5)&gt;0,COUNTIF('Controlled Vocabulary'!$S$2:$S$9,AJ5)&gt;0),"DUPLICATED_AI_ACTIVITY",IF(COUNTIF('Controlled Vocabulary'!$R$2:$R$9,AJ5)=0,"INVALID_AI_ACTIVITY_TYPE",IF(AK5="","AI_TOOL_MODEL_REQUIRED",IF(AN5="Rejected","AI_OUTPUT_REJECTED",IF(AN5="Verified",IF(AO5="","HUMAN_VERIFIER_REQUIRED",IF(AP5="","HUMAN_VERIFICATION_DATE_REQUIRED","NONE")),IF(OR(AN5="Pending",AN5="Verification incomplete"),IF(AND(OR(C5="Draft",C5="Under review",C5="Reopened"),OR(U5="Exploratory only",U5="Review required before use")),IF(AN5="Pending","AI_VERIFICATION_PENDING","AI_VERIFICATION_INCOMPLETE"),"AI_VERIFICATION_REQUIRED"),"AI_VERIFICATION_REQUIRED"))))))))))</ns0:f>
      </ns0:c>
      <ns0:c r="BH5" s="53">
        <ns0:f>IF(D5="","MISSING_EXACT_CLAIM",IF(E5="","MISSING_AFFECTED_DECISION",IF(COUNTA(F5:K5)=0,"MISSING_SCOPE_BOUNDARY",IF(BE5=0,"MISSING_EVIDENCE_RELATIONSHIP",IF(L5="","MISSING_OBSERVATION","NONE")))))</ns0:f>
      </ns0:c>
      <ns0:c r="BI5" s="53">
        <ns0:f>IF(AD5="","REVIEWER_ACCESS_REQUIRED",IF(AD5="No","REVIEWER_ACCESS_REQUIRED",IF(AND(AD5="Conditional",OR(AE5="",AF5="")),"HANDLING_CONDITION_REQUIRED",IF(OR(LEFT(BG5,3)="AI_",LEFT(BG5,6)="HUMAN_"),BG5,"NONE"))))</ns0:f>
      </ns0:c>
      <ns0:c r="BJ5" s="53">
        <ns0:f>IF(M5="","MISSING_INTERPRETATION",IF(N5="","MISSING_ASSUMPTIONS",IF(P5="","MISSING_EVIDENCE_STATE",IF(Q5="","MISSING_CONFIDENCE_BOUNDARY",IF(R5="","MISSING_CONTRADICTION_STATUS",IF(O5="","MISSING_LIMITATIONS",IF(S5="","MISSING_MATERIALITY",IF(T5="","MISSING_REVERSIBILITY",IF(U5="","MISSING_PERMITTED_USE",IF(AS5="","MISSING_FINAL_DISPOSITION","NONE"))))))))))</ns0:f>
      </ns0:c>
      <ns0:c r="BK5" s="53">
        <ns0:f>IF(V5="","MISSING_OWNER",IF(W5="","MISSING_REVIEWER",IF(X5="","MISSING_REVIEW_DATE",IF(OR(Z5="Approved",Z5="Approved with conditions",Z5="Rejected"),IF(AA5="","APPROVER_REQUIRED",IF(AB5="","APPROVAL_DATE_REQUIRED",IF(AND(Z5="Approved with conditions",AC5=""),"APPROVAL_CONDITIONS_REQUIRED","NONE"))),"NONE"))))</ns0:f>
      </ns0:c>
      <ns0:c r="BL5" s="53">
        <ns0:f>IF(Y5="","REOPEN_TRIGGER_REQUIRED",IF(AND(C5="Reopened",BF5=0),"REOPEN_EVENT_REQUIRED","NONE"))</ns0:f>
      </ns0:c>
      <ns0:c r="BM5" s="53">
        <ns0:f>IF(AND(C5="Reopened",OR(Z5="Approved",Z5="Approved with conditions")),"REOPENED_APPROVAL_CONFLICT",IF(OR(AND(C5="Draft",AND(Z5&lt;&gt;"Not submitted",Z5&lt;&gt;"Rejected")),AND(C5="Under review",AND(Z5&lt;&gt;"Pending review",Z5&lt;&gt;"Rejected")),AND(C5="Approved",Z5&lt;&gt;"Approved"),AND(C5="Approved with conditions",Z5&lt;&gt;"Approved with conditions"),AND(C5="Reopened",Z5&lt;&gt;"Reopened"),AND(C5="Retired",AND(Z5&lt;&gt;"Not submitted",Z5&lt;&gt;"Approved",Z5&lt;&gt;"Approved with conditions",Z5&lt;&gt;"Rejected"))),"APPROVAL_STATUS_MISMATCH",IF(C5="Draft","STATUS_DRAFT",IF(C5="Under review","STATUS_UNDER_REVIEW",IF(C5="Reopened","STATUS_REOPENED",IF(C5="Retired","STATUS_RETIRED",IF(AD5="Conditional","CONDITIONAL_EVIDENCE_ACCESS",IF(BG5="AI_VERIFICATION_PENDING","AI_VERIFICATION_PENDING",IF(BG5="AI_VERIFICATION_INCOMPLETE","AI_VERIFICATION_INCOMPLETE",IF(AND(C5="Approved with conditions",Z5="Approved with conditions",AC5&lt;&gt;""),"STATUS_APPROVED_WITH_CONDITIONS",IF(AND(C5="Approved",Z5="Approved"),IF(P5="Unresolved","UNRESOLVED_USE_BOUNDED","STATUS_APPROVED"),"APPROVAL_STATUS_MISMATCH")))))))))))</ns0:f>
      </ns0:c>
      <ns0:c r="BN5" s="53">
        <ns0:f>IF(OR(AX5="",AY5=""),"",AX5&amp;"|"&amp;AY5)</ns0:f>
      </ns0:c>
    </ns0:row>
    <ns0:row r="6">
      <ns0:c r="A6" s="65"/>
      <ns0:c r="B6" s="65"/>
      <ns0:c r="C6" s="66"/>
      <ns0:c r="D6" s="66"/>
      <ns0:c r="E6" s="66"/>
      <ns0:c r="F6" s="66"/>
      <ns0:c r="G6" s="66"/>
      <ns0:c r="H6" s="66"/>
      <ns0:c r="I6" s="66"/>
      <ns0:c r="J6" s="66"/>
      <ns0:c r="K6" s="66"/>
      <ns0:c r="L6" s="66"/>
      <ns0:c r="M6" s="66"/>
      <ns0:c r="N6" s="66"/>
      <ns0:c r="O6" s="66"/>
      <ns0:c r="P6" s="66"/>
      <ns0:c r="Q6" s="66"/>
      <ns0:c r="R6" s="66"/>
      <ns0:c r="S6" s="66"/>
      <ns0:c r="T6" s="66"/>
      <ns0:c r="U6" s="66"/>
      <ns0:c r="V6" s="66"/>
      <ns0:c r="W6" s="66"/>
      <ns0:c r="X6" s="67"/>
      <ns0:c r="Y6" s="66"/>
      <ns0:c r="Z6" s="66"/>
      <ns0:c r="AA6" s="66"/>
      <ns0:c r="AB6" s="67"/>
      <ns0:c r="AC6" s="66"/>
      <ns0:c r="AD6" s="66"/>
      <ns0:c r="AE6" s="66"/>
      <ns0:c r="AF6" s="66"/>
      <ns0:c r="AG6" s="65"/>
      <ns0:c r="AH6" s="65"/>
      <ns0:c r="AI6" s="66"/>
      <ns0:c r="AJ6" s="66"/>
      <ns0:c r="AK6" s="66"/>
      <ns0:c r="AL6" s="66"/>
      <ns0:c r="AM6" s="66"/>
      <ns0:c r="AN6" s="66"/>
      <ns0:c r="AO6" s="66"/>
      <ns0:c r="AP6" s="67"/>
      <ns0:c r="AQ6" s="66"/>
      <ns0:c r="AR6" s="66"/>
      <ns0:c r="AS6" s="66"/>
      <ns0:c r="AT6" s="45">
        <ns0:f>IF(A6="","",IFERROR(VLOOKUP(AU6,'Controlled Vocabulary'!$AA$2:$AD$200,2,FALSE),"Controlled input invalid"))</ns0:f>
      </ns0:c>
      <ns0:c r="AU6" s="45">
        <ns0:f>IF(A6="","",IF(AND(AND(IF(OR(AG6="",AH6=""),0,IFERROR(MATCH(UPPER(TRIM(AG6))&amp;"|"&amp;TRIM(AH6),$BN$2:$BN$101,0),0))&gt;0,AX6=UPPER(TRIM(AG6)),AY6=TRIM(AH6)),D6&lt;&gt;INDEX($D$2:$D$101,IF(OR(AG6="",AH6=""),0,IFERROR(MATCH(UPPER(TRIM(AG6))&amp;"|"&amp;TRIM(AH6),$BN$2:$BN$101,0),0)))),"VERSION_REQUIRED_FOR_CLAIM_CHANGE",IF(AND(AND(IF(OR(AG6="",AH6=""),0,IFERROR(MATCH(UPPER(TRIM(AG6))&amp;"|"&amp;TRIM(AH6),$BN$2:$BN$101,0),0))&gt;0,AX6=UPPER(TRIM(AG6)),AY6=TRIM(AH6)),U6&lt;&gt;INDEX($U$2:$U$101,IF(OR(AG6="",AH6=""),0,IFERROR(MATCH(UPPER(TRIM(AG6))&amp;"|"&amp;TRIM(AH6),$BN$2:$BN$101,0),0)))),"VERSION_REQUIRED_FOR_USE_CHANGE",IF(AND(AND(IF(OR(AG6="",AH6=""),0,IFERROR(MATCH(UPPER(TRIM(AG6))&amp;"|"&amp;TRIM(AH6),$BN$2:$BN$101,0),0))&gt;0,AX6=UPPER(TRIM(AG6)),AY6=TRIM(AH6)),AC6&lt;&gt;INDEX($AC$2:$AC$101,IF(OR(AG6="",AH6=""),0,IFERROR(MATCH(UPPER(TRIM(AG6))&amp;"|"&amp;TRIM(AH6),$BN$2:$BN$101,0),0)))),"VERSION_REQUIRED_FOR_APPROVAL_CHANGE",IF(BA6&lt;&gt;"NONE",BA6,IF(BB6&lt;&gt;"NONE",BB6,IF(BC6&lt;&gt;"NONE",BC6,IF(BD6&lt;&gt;"NONE",BD6,IF(AZ6&gt;1,"DUPLICATE_RECORD_VERSION",IF(OR(BM6="REOPENED_APPROVAL_CONFLICT",BM6="APPROVAL_STATUS_MISMATCH"),BM6,IF(OR(BG6="AI_DETAILS_WITHOUT_AI_USE",BG6="INVALID_AI_ACTIVITY_TYPE",BG6="DUPLICATED_AI_ACTIVITY",BG6="CONTROLLED_INPUT_INVALID"),BG6,IF(BH6&lt;&gt;"NONE",BH6,IF(BI6&lt;&gt;"NONE",BI6,IF(BJ6&lt;&gt;"NONE",BJ6,IF(BK6&lt;&gt;"NONE",BK6,IF(BL6&lt;&gt;"NONE",BL6,BM6))))))))))))))))</ns0:f>
      </ns0:c>
      <ns0:c r="AV6" s="45">
        <ns0:f>IF(A6="","",IFERROR(VLOOKUP(AU6,'Controlled Vocabulary'!$AA$2:$AD$200,3,FALSE),"Blocked"))</ns0:f>
      </ns0:c>
      <ns0:c r="AW6" s="45">
        <ns0:f>IF(A6="","",IFERROR(VLOOKUP(AU6,'Controlled Vocabulary'!$AA$2:$AD$200,4,FALSE),"Review the controlled inputs."))</ns0:f>
      </ns0:c>
      <ns0:c r="AX6" s="53">
        <ns0:f>IF(A6="","",UPPER(TRIM(A6)))</ns0:f>
      </ns0:c>
      <ns0:c r="AY6" s="53">
        <ns0:f>IF(B6="","",TRIM(B6))</ns0:f>
      </ns0:c>
      <ns0:c r="AZ6" s="53">
        <ns0:f>IF(BN6="",0,COUNTIF($BN$2:$BN$101,BN6))</ns0:f>
      </ns0:c>
      <ns0:c r="BA6" s="53">
        <ns0:f>IF(AX6="","MISSING_RECORD_ID",IF(OR(LEN(AX6)&lt;3,LEN(AX6)&gt;64),"INVALID_RECORD_ID_LENGTH",IF(OR(LEFT(AX6,1)="-",RIGHT(AX6,1)="-"),"INVALID_RECORD_ID_BOUNDARY",IF(ISNUMBER(SEARCH("--",AX6)),"CONSECUTIVE_HYPHENS",IF(SUMPRODUCT(--(ROW($1:$64)&lt;=LEN(AX6)),--ISNUMBER(SEARCH(MID(AX6,ROW($1:$64),1),"ABCDEFGHIJKLMNOPQRSTUVWXYZ0123456789-")))=LEN(AX6),"NONE","INVALID_RECORD_ID_CHARACTER")))))</ns0:f>
      </ns0:c>
      <ns0:c r="BB6" s="53">
        <ns0:f>IF(AY6="","MISSING_VERSION",IF(OR(NOT(OR((LEN(AY6)-LEN(SUBSTITUTE(AY6,".","")))=1,(LEN(AY6)-LEN(SUBSTITUTE(AY6,".","")))=2)),IFERROR(LEFT(AY6,IFERROR(FIND(".",AY6),0)-1),"")="",IF((LEN(AY6)-LEN(SUBSTITUTE(AY6,".","")))=1,IFERROR(MID(AY6,IFERROR(FIND(".",AY6),0)+1,999),""),IF((LEN(AY6)-LEN(SUBSTITUTE(AY6,".","")))=2,IFERROR(MID(AY6,IFERROR(FIND(".",AY6),0)+1,IFERROR(FIND(".",AY6,IFERROR(FIND(".",AY6),0)+1),0)-IFERROR(FIND(".",AY6),0)-1),""),""))="",IF((LEN(AY6)-LEN(SUBSTITUTE(AY6,".","")))=2,IF((LEN(AY6)-LEN(SUBSTITUTE(AY6,".","")))=2,IFERROR(MID(AY6,IFERROR(FIND(".",AY6,IFERROR(FIND(".",AY6),0)+1),0)+1,999),""),"")="",FALSE),NOT(IFERROR(ISNUMBER(--IFERROR(LEFT(AY6,IFERROR(FIND(".",AY6),0)-1),"")),FALSE)),NOT(IFERROR(ISNUMBER(--IF((LEN(AY6)-LEN(SUBSTITUTE(AY6,".","")))=1,IFERROR(MID(AY6,IFERROR(FIND(".",AY6),0)+1,999),""),IF((LEN(AY6)-LEN(SUBSTITUTE(AY6,".","")))=2,IFERROR(MID(AY6,IFERROR(FIND(".",AY6),0)+1,IFERROR(FIND(".",AY6,IFERROR(FIND(".",AY6),0)+1),0)-IFERROR(FIND(".",AY6),0)-1),""),""))),FALSE)),IF((LEN(AY6)-LEN(SUBSTITUTE(AY6,".","")))=2,NOT(IFERROR(ISNUMBER(--IF((LEN(AY6)-LEN(SUBSTITUTE(AY6,".","")))=2,IFERROR(MID(AY6,IFERROR(FIND(".",AY6,IFERROR(FIND(".",AY6),0)+1),0)+1,999),""),"")),FALSE)),FALSE)),"INVALID_VERSION",IF(OR(AND(LEN(IFERROR(LEFT(AY6,IFERROR(FIND(".",AY6),0)-1),""))&gt;1,LEFT(IFERROR(LEFT(AY6,IFERROR(FIND(".",AY6),0)-1),""),1)="0"),AND(LEN(IF((LEN(AY6)-LEN(SUBSTITUTE(AY6,".","")))=1,IFERROR(MID(AY6,IFERROR(FIND(".",AY6),0)+1,999),""),IF((LEN(AY6)-LEN(SUBSTITUTE(AY6,".","")))=2,IFERROR(MID(AY6,IFERROR(FIND(".",AY6),0)+1,IFERROR(FIND(".",AY6,IFERROR(FIND(".",AY6),0)+1),0)-IFERROR(FIND(".",AY6),0)-1),""),"")))&gt;1,LEFT(IF((LEN(AY6)-LEN(SUBSTITUTE(AY6,".","")))=1,IFERROR(MID(AY6,IFERROR(FIND(".",AY6),0)+1,999),""),IF((LEN(AY6)-LEN(SUBSTITUTE(AY6,".","")))=2,IFERROR(MID(AY6,IFERROR(FIND(".",AY6),0)+1,IFERROR(FIND(".",AY6,IFERROR(FIND(".",AY6),0)+1),0)-IFERROR(FIND(".",AY6),0)-1),""),"")),1)="0"),IF((LEN(AY6)-LEN(SUBSTITUTE(AY6,".","")))=2,AND(LEN(IF((LEN(AY6)-LEN(SUBSTITUTE(AY6,".","")))=2,IFERROR(MID(AY6,IFERROR(FIND(".",AY6,IFERROR(FIND(".",AY6),0)+1),0)+1,999),""),""))&gt;1,LEFT(IF((LEN(AY6)-LEN(SUBSTITUTE(AY6,".","")))=2,IFERROR(MID(AY6,IFERROR(FIND(".",AY6,IFERROR(FIND(".",AY6),0)+1),0)+1,999),""),""),1)="0"),FALSE)),"INVALID_VERSION_LEADING_ZERO",IF(AND(IFERROR(TEXT(--IFERROR(LEFT(AY6,IFERROR(FIND(".",AY6),0)-1),""),"0")=IFERROR(LEFT(AY6,IFERROR(FIND(".",AY6),0)-1),""),FALSE),IFERROR(TEXT(--IF((LEN(AY6)-LEN(SUBSTITUTE(AY6,".","")))=1,IFERROR(MID(AY6,IFERROR(FIND(".",AY6),0)+1,999),""),IF((LEN(AY6)-LEN(SUBSTITUTE(AY6,".","")))=2,IFERROR(MID(AY6,IFERROR(FIND(".",AY6),0)+1,IFERROR(FIND(".",AY6,IFERROR(FIND(".",AY6),0)+1),0)-IFERROR(FIND(".",AY6),0)-1),""),"")),"0")=IF((LEN(AY6)-LEN(SUBSTITUTE(AY6,".","")))=1,IFERROR(MID(AY6,IFERROR(FIND(".",AY6),0)+1,999),""),IF((LEN(AY6)-LEN(SUBSTITUTE(AY6,".","")))=2,IFERROR(MID(AY6,IFERROR(FIND(".",AY6),0)+1,IFERROR(FIND(".",AY6,IFERROR(FIND(".",AY6),0)+1),0)-IFERROR(FIND(".",AY6),0)-1),""),"")),FALSE),IF((LEN(AY6)-LEN(SUBSTITUTE(AY6,".","")))=2,IFERROR(TEXT(--IF((LEN(AY6)-LEN(SUBSTITUTE(AY6,".","")))=2,IFERROR(MID(AY6,IFERROR(FIND(".",AY6,IFERROR(FIND(".",AY6),0)+1),0)+1,999),""),""),"0")=IF((LEN(AY6)-LEN(SUBSTITUTE(AY6,".","")))=2,IFERROR(MID(AY6,IFERROR(FIND(".",AY6,IFERROR(FIND(".",AY6),0)+1),0)+1,999),""),""),FALSE),TRUE)),"NONE","INVALID_VERSION"))))</ns0:f>
      </ns0:c>
      <ns0:c r="BC6" s="53">
        <ns0:f>IF(C6="","MISSING_RECORD_STATUS",IF(COUNTIF('Controlled Vocabulary'!$A$2:$A$7,C6)=1,"NONE","INVALID_RECORD_STATUS"))</ns0:f>
      </ns0:c>
      <ns0:c r="BD6" s="53">
        <ns0:f>IF(Z6="","INVALID_APPROVAL_STATUS",IF(COUNTIF('Controlled Vocabulary'!$B$2:$B$7,Z6)=1,"NONE","INVALID_APPROVAL_STATUS"))</ns0:f>
      </ns0:c>
      <ns0:c r="BE6" s="53">
        <ns0:f>IF(BN6="",0,COUNTIFS('Claim–Evidence Links'!$T$2:$T$201,BN6,'Claim–Evidence Links'!$H$2:$H$201,"Active"))</ns0:f>
      </ns0:c>
      <ns0:c r="BF6" s="53">
        <ns0:f>IF(BN6="",0,COUNTIFS('Change History'!$N$2:$N$101,BN6,'Change History'!$H$2:$H$101,"Yes"))</ns0:f>
      </ns0:c>
      <ns0:c r="BG6" s="53">
        <ns0:f>IF(AI6="","CONTROLLED_INPUT_INVALID",IF(AI6="No",IF(COUNTA(AJ6:AQ6)&gt;0,"AI_DETAILS_WITHOUT_AI_USE","NONE"),IF(AI6&lt;&gt;"Yes","CONTROLLED_INPUT_INVALID",IF(AJ6="","AI_ACTIVITY_TYPE_REQUIRED",IF(AND(AL6&lt;&gt;"",COUNTIF('Evidence Items'!$W$2:$W$101,AL6)&gt;0,COUNTIF('Controlled Vocabulary'!$S$2:$S$9,AJ6)&gt;0),"DUPLICATED_AI_ACTIVITY",IF(COUNTIF('Controlled Vocabulary'!$R$2:$R$9,AJ6)=0,"INVALID_AI_ACTIVITY_TYPE",IF(AK6="","AI_TOOL_MODEL_REQUIRED",IF(AN6="Rejected","AI_OUTPUT_REJECTED",IF(AN6="Verified",IF(AO6="","HUMAN_VERIFIER_REQUIRED",IF(AP6="","HUMAN_VERIFICATION_DATE_REQUIRED","NONE")),IF(OR(AN6="Pending",AN6="Verification incomplete"),IF(AND(OR(C6="Draft",C6="Under review",C6="Reopened"),OR(U6="Exploratory only",U6="Review required before use")),IF(AN6="Pending","AI_VERIFICATION_PENDING","AI_VERIFICATION_INCOMPLETE"),"AI_VERIFICATION_REQUIRED"),"AI_VERIFICATION_REQUIRED"))))))))))</ns0:f>
      </ns0:c>
      <ns0:c r="BH6" s="53">
        <ns0:f>IF(D6="","MISSING_EXACT_CLAIM",IF(E6="","MISSING_AFFECTED_DECISION",IF(COUNTA(F6:K6)=0,"MISSING_SCOPE_BOUNDARY",IF(BE6=0,"MISSING_EVIDENCE_RELATIONSHIP",IF(L6="","MISSING_OBSERVATION","NONE")))))</ns0:f>
      </ns0:c>
      <ns0:c r="BI6" s="53">
        <ns0:f>IF(AD6="","REVIEWER_ACCESS_REQUIRED",IF(AD6="No","REVIEWER_ACCESS_REQUIRED",IF(AND(AD6="Conditional",OR(AE6="",AF6="")),"HANDLING_CONDITION_REQUIRED",IF(OR(LEFT(BG6,3)="AI_",LEFT(BG6,6)="HUMAN_"),BG6,"NONE"))))</ns0:f>
      </ns0:c>
      <ns0:c r="BJ6" s="53">
        <ns0:f>IF(M6="","MISSING_INTERPRETATION",IF(N6="","MISSING_ASSUMPTIONS",IF(P6="","MISSING_EVIDENCE_STATE",IF(Q6="","MISSING_CONFIDENCE_BOUNDARY",IF(R6="","MISSING_CONTRADICTION_STATUS",IF(O6="","MISSING_LIMITATIONS",IF(S6="","MISSING_MATERIALITY",IF(T6="","MISSING_REVERSIBILITY",IF(U6="","MISSING_PERMITTED_USE",IF(AS6="","MISSING_FINAL_DISPOSITION","NONE"))))))))))</ns0:f>
      </ns0:c>
      <ns0:c r="BK6" s="53">
        <ns0:f>IF(V6="","MISSING_OWNER",IF(W6="","MISSING_REVIEWER",IF(X6="","MISSING_REVIEW_DATE",IF(OR(Z6="Approved",Z6="Approved with conditions",Z6="Rejected"),IF(AA6="","APPROVER_REQUIRED",IF(AB6="","APPROVAL_DATE_REQUIRED",IF(AND(Z6="Approved with conditions",AC6=""),"APPROVAL_CONDITIONS_REQUIRED","NONE"))),"NONE"))))</ns0:f>
      </ns0:c>
      <ns0:c r="BL6" s="53">
        <ns0:f>IF(Y6="","REOPEN_TRIGGER_REQUIRED",IF(AND(C6="Reopened",BF6=0),"REOPEN_EVENT_REQUIRED","NONE"))</ns0:f>
      </ns0:c>
      <ns0:c r="BM6" s="53">
        <ns0:f>IF(AND(C6="Reopened",OR(Z6="Approved",Z6="Approved with conditions")),"REOPENED_APPROVAL_CONFLICT",IF(OR(AND(C6="Draft",AND(Z6&lt;&gt;"Not submitted",Z6&lt;&gt;"Rejected")),AND(C6="Under review",AND(Z6&lt;&gt;"Pending review",Z6&lt;&gt;"Rejected")),AND(C6="Approved",Z6&lt;&gt;"Approved"),AND(C6="Approved with conditions",Z6&lt;&gt;"Approved with conditions"),AND(C6="Reopened",Z6&lt;&gt;"Reopened"),AND(C6="Retired",AND(Z6&lt;&gt;"Not submitted",Z6&lt;&gt;"Approved",Z6&lt;&gt;"Approved with conditions",Z6&lt;&gt;"Rejected"))),"APPROVAL_STATUS_MISMATCH",IF(C6="Draft","STATUS_DRAFT",IF(C6="Under review","STATUS_UNDER_REVIEW",IF(C6="Reopened","STATUS_REOPENED",IF(C6="Retired","STATUS_RETIRED",IF(AD6="Conditional","CONDITIONAL_EVIDENCE_ACCESS",IF(BG6="AI_VERIFICATION_PENDING","AI_VERIFICATION_PENDING",IF(BG6="AI_VERIFICATION_INCOMPLETE","AI_VERIFICATION_INCOMPLETE",IF(AND(C6="Approved with conditions",Z6="Approved with conditions",AC6&lt;&gt;""),"STATUS_APPROVED_WITH_CONDITIONS",IF(AND(C6="Approved",Z6="Approved"),IF(P6="Unresolved","UNRESOLVED_USE_BOUNDED","STATUS_APPROVED"),"APPROVAL_STATUS_MISMATCH")))))))))))</ns0:f>
      </ns0:c>
      <ns0:c r="BN6" s="53">
        <ns0:f>IF(OR(AX6="",AY6=""),"",AX6&amp;"|"&amp;AY6)</ns0:f>
      </ns0:c>
    </ns0:row>
    <ns0:row r="7">
      <ns0:c r="A7" s="65"/>
      <ns0:c r="B7" s="65"/>
      <ns0:c r="C7" s="66"/>
      <ns0:c r="D7" s="66"/>
      <ns0:c r="E7" s="66"/>
      <ns0:c r="F7" s="66"/>
      <ns0:c r="G7" s="66"/>
      <ns0:c r="H7" s="66"/>
      <ns0:c r="I7" s="66"/>
      <ns0:c r="J7" s="66"/>
      <ns0:c r="K7" s="66"/>
      <ns0:c r="L7" s="66"/>
      <ns0:c r="M7" s="66"/>
      <ns0:c r="N7" s="66"/>
      <ns0:c r="O7" s="66"/>
      <ns0:c r="P7" s="66"/>
      <ns0:c r="Q7" s="66"/>
      <ns0:c r="R7" s="66"/>
      <ns0:c r="S7" s="66"/>
      <ns0:c r="T7" s="66"/>
      <ns0:c r="U7" s="66"/>
      <ns0:c r="V7" s="66"/>
      <ns0:c r="W7" s="66"/>
      <ns0:c r="X7" s="67"/>
      <ns0:c r="Y7" s="66"/>
      <ns0:c r="Z7" s="66"/>
      <ns0:c r="AA7" s="66"/>
      <ns0:c r="AB7" s="67"/>
      <ns0:c r="AC7" s="66"/>
      <ns0:c r="AD7" s="66"/>
      <ns0:c r="AE7" s="66"/>
      <ns0:c r="AF7" s="66"/>
      <ns0:c r="AG7" s="65"/>
      <ns0:c r="AH7" s="65"/>
      <ns0:c r="AI7" s="66"/>
      <ns0:c r="AJ7" s="66"/>
      <ns0:c r="AK7" s="66"/>
      <ns0:c r="AL7" s="66"/>
      <ns0:c r="AM7" s="66"/>
      <ns0:c r="AN7" s="66"/>
      <ns0:c r="AO7" s="66"/>
      <ns0:c r="AP7" s="67"/>
      <ns0:c r="AQ7" s="66"/>
      <ns0:c r="AR7" s="66"/>
      <ns0:c r="AS7" s="66"/>
      <ns0:c r="AT7" s="45">
        <ns0:f>IF(A7="","",IFERROR(VLOOKUP(AU7,'Controlled Vocabulary'!$AA$2:$AD$200,2,FALSE),"Controlled input invalid"))</ns0:f>
      </ns0:c>
      <ns0:c r="AU7" s="45">
        <ns0:f>IF(A7="","",IF(AND(AND(IF(OR(AG7="",AH7=""),0,IFERROR(MATCH(UPPER(TRIM(AG7))&amp;"|"&amp;TRIM(AH7),$BN$2:$BN$101,0),0))&gt;0,AX7=UPPER(TRIM(AG7)),AY7=TRIM(AH7)),D7&lt;&gt;INDEX($D$2:$D$101,IF(OR(AG7="",AH7=""),0,IFERROR(MATCH(UPPER(TRIM(AG7))&amp;"|"&amp;TRIM(AH7),$BN$2:$BN$101,0),0)))),"VERSION_REQUIRED_FOR_CLAIM_CHANGE",IF(AND(AND(IF(OR(AG7="",AH7=""),0,IFERROR(MATCH(UPPER(TRIM(AG7))&amp;"|"&amp;TRIM(AH7),$BN$2:$BN$101,0),0))&gt;0,AX7=UPPER(TRIM(AG7)),AY7=TRIM(AH7)),U7&lt;&gt;INDEX($U$2:$U$101,IF(OR(AG7="",AH7=""),0,IFERROR(MATCH(UPPER(TRIM(AG7))&amp;"|"&amp;TRIM(AH7),$BN$2:$BN$101,0),0)))),"VERSION_REQUIRED_FOR_USE_CHANGE",IF(AND(AND(IF(OR(AG7="",AH7=""),0,IFERROR(MATCH(UPPER(TRIM(AG7))&amp;"|"&amp;TRIM(AH7),$BN$2:$BN$101,0),0))&gt;0,AX7=UPPER(TRIM(AG7)),AY7=TRIM(AH7)),AC7&lt;&gt;INDEX($AC$2:$AC$101,IF(OR(AG7="",AH7=""),0,IFERROR(MATCH(UPPER(TRIM(AG7))&amp;"|"&amp;TRIM(AH7),$BN$2:$BN$101,0),0)))),"VERSION_REQUIRED_FOR_APPROVAL_CHANGE",IF(BA7&lt;&gt;"NONE",BA7,IF(BB7&lt;&gt;"NONE",BB7,IF(BC7&lt;&gt;"NONE",BC7,IF(BD7&lt;&gt;"NONE",BD7,IF(AZ7&gt;1,"DUPLICATE_RECORD_VERSION",IF(OR(BM7="REOPENED_APPROVAL_CONFLICT",BM7="APPROVAL_STATUS_MISMATCH"),BM7,IF(OR(BG7="AI_DETAILS_WITHOUT_AI_USE",BG7="INVALID_AI_ACTIVITY_TYPE",BG7="DUPLICATED_AI_ACTIVITY",BG7="CONTROLLED_INPUT_INVALID"),BG7,IF(BH7&lt;&gt;"NONE",BH7,IF(BI7&lt;&gt;"NONE",BI7,IF(BJ7&lt;&gt;"NONE",BJ7,IF(BK7&lt;&gt;"NONE",BK7,IF(BL7&lt;&gt;"NONE",BL7,BM7))))))))))))))))</ns0:f>
      </ns0:c>
      <ns0:c r="AV7" s="45">
        <ns0:f>IF(A7="","",IFERROR(VLOOKUP(AU7,'Controlled Vocabulary'!$AA$2:$AD$200,3,FALSE),"Blocked"))</ns0:f>
      </ns0:c>
      <ns0:c r="AW7" s="45">
        <ns0:f>IF(A7="","",IFERROR(VLOOKUP(AU7,'Controlled Vocabulary'!$AA$2:$AD$200,4,FALSE),"Review the controlled inputs."))</ns0:f>
      </ns0:c>
      <ns0:c r="AX7" s="53">
        <ns0:f>IF(A7="","",UPPER(TRIM(A7)))</ns0:f>
      </ns0:c>
      <ns0:c r="AY7" s="53">
        <ns0:f>IF(B7="","",TRIM(B7))</ns0:f>
      </ns0:c>
      <ns0:c r="AZ7" s="53">
        <ns0:f>IF(BN7="",0,COUNTIF($BN$2:$BN$101,BN7))</ns0:f>
      </ns0:c>
      <ns0:c r="BA7" s="53">
        <ns0:f>IF(AX7="","MISSING_RECORD_ID",IF(OR(LEN(AX7)&lt;3,LEN(AX7)&gt;64),"INVALID_RECORD_ID_LENGTH",IF(OR(LEFT(AX7,1)="-",RIGHT(AX7,1)="-"),"INVALID_RECORD_ID_BOUNDARY",IF(ISNUMBER(SEARCH("--",AX7)),"CONSECUTIVE_HYPHENS",IF(SUMPRODUCT(--(ROW($1:$64)&lt;=LEN(AX7)),--ISNUMBER(SEARCH(MID(AX7,ROW($1:$64),1),"ABCDEFGHIJKLMNOPQRSTUVWXYZ0123456789-")))=LEN(AX7),"NONE","INVALID_RECORD_ID_CHARACTER")))))</ns0:f>
      </ns0:c>
      <ns0:c r="BB7" s="53">
        <ns0:f>IF(AY7="","MISSING_VERSION",IF(OR(NOT(OR((LEN(AY7)-LEN(SUBSTITUTE(AY7,".","")))=1,(LEN(AY7)-LEN(SUBSTITUTE(AY7,".","")))=2)),IFERROR(LEFT(AY7,IFERROR(FIND(".",AY7),0)-1),"")="",IF((LEN(AY7)-LEN(SUBSTITUTE(AY7,".","")))=1,IFERROR(MID(AY7,IFERROR(FIND(".",AY7),0)+1,999),""),IF((LEN(AY7)-LEN(SUBSTITUTE(AY7,".","")))=2,IFERROR(MID(AY7,IFERROR(FIND(".",AY7),0)+1,IFERROR(FIND(".",AY7,IFERROR(FIND(".",AY7),0)+1),0)-IFERROR(FIND(".",AY7),0)-1),""),""))="",IF((LEN(AY7)-LEN(SUBSTITUTE(AY7,".","")))=2,IF((LEN(AY7)-LEN(SUBSTITUTE(AY7,".","")))=2,IFERROR(MID(AY7,IFERROR(FIND(".",AY7,IFERROR(FIND(".",AY7),0)+1),0)+1,999),""),"")="",FALSE),NOT(IFERROR(ISNUMBER(--IFERROR(LEFT(AY7,IFERROR(FIND(".",AY7),0)-1),"")),FALSE)),NOT(IFERROR(ISNUMBER(--IF((LEN(AY7)-LEN(SUBSTITUTE(AY7,".","")))=1,IFERROR(MID(AY7,IFERROR(FIND(".",AY7),0)+1,999),""),IF((LEN(AY7)-LEN(SUBSTITUTE(AY7,".","")))=2,IFERROR(MID(AY7,IFERROR(FIND(".",AY7),0)+1,IFERROR(FIND(".",AY7,IFERROR(FIND(".",AY7),0)+1),0)-IFERROR(FIND(".",AY7),0)-1),""),""))),FALSE)),IF((LEN(AY7)-LEN(SUBSTITUTE(AY7,".","")))=2,NOT(IFERROR(ISNUMBER(--IF((LEN(AY7)-LEN(SUBSTITUTE(AY7,".","")))=2,IFERROR(MID(AY7,IFERROR(FIND(".",AY7,IFERROR(FIND(".",AY7),0)+1),0)+1,999),""),"")),FALSE)),FALSE)),"INVALID_VERSION",IF(OR(AND(LEN(IFERROR(LEFT(AY7,IFERROR(FIND(".",AY7),0)-1),""))&gt;1,LEFT(IFERROR(LEFT(AY7,IFERROR(FIND(".",AY7),0)-1),""),1)="0"),AND(LEN(IF((LEN(AY7)-LEN(SUBSTITUTE(AY7,".","")))=1,IFERROR(MID(AY7,IFERROR(FIND(".",AY7),0)+1,999),""),IF((LEN(AY7)-LEN(SUBSTITUTE(AY7,".","")))=2,IFERROR(MID(AY7,IFERROR(FIND(".",AY7),0)+1,IFERROR(FIND(".",AY7,IFERROR(FIND(".",AY7),0)+1),0)-IFERROR(FIND(".",AY7),0)-1),""),"")))&gt;1,LEFT(IF((LEN(AY7)-LEN(SUBSTITUTE(AY7,".","")))=1,IFERROR(MID(AY7,IFERROR(FIND(".",AY7),0)+1,999),""),IF((LEN(AY7)-LEN(SUBSTITUTE(AY7,".","")))=2,IFERROR(MID(AY7,IFERROR(FIND(".",AY7),0)+1,IFERROR(FIND(".",AY7,IFERROR(FIND(".",AY7),0)+1),0)-IFERROR(FIND(".",AY7),0)-1),""),"")),1)="0"),IF((LEN(AY7)-LEN(SUBSTITUTE(AY7,".","")))=2,AND(LEN(IF((LEN(AY7)-LEN(SUBSTITUTE(AY7,".","")))=2,IFERROR(MID(AY7,IFERROR(FIND(".",AY7,IFERROR(FIND(".",AY7),0)+1),0)+1,999),""),""))&gt;1,LEFT(IF((LEN(AY7)-LEN(SUBSTITUTE(AY7,".","")))=2,IFERROR(MID(AY7,IFERROR(FIND(".",AY7,IFERROR(FIND(".",AY7),0)+1),0)+1,999),""),""),1)="0"),FALSE)),"INVALID_VERSION_LEADING_ZERO",IF(AND(IFERROR(TEXT(--IFERROR(LEFT(AY7,IFERROR(FIND(".",AY7),0)-1),""),"0")=IFERROR(LEFT(AY7,IFERROR(FIND(".",AY7),0)-1),""),FALSE),IFERROR(TEXT(--IF((LEN(AY7)-LEN(SUBSTITUTE(AY7,".","")))=1,IFERROR(MID(AY7,IFERROR(FIND(".",AY7),0)+1,999),""),IF((LEN(AY7)-LEN(SUBSTITUTE(AY7,".","")))=2,IFERROR(MID(AY7,IFERROR(FIND(".",AY7),0)+1,IFERROR(FIND(".",AY7,IFERROR(FIND(".",AY7),0)+1),0)-IFERROR(FIND(".",AY7),0)-1),""),"")),"0")=IF((LEN(AY7)-LEN(SUBSTITUTE(AY7,".","")))=1,IFERROR(MID(AY7,IFERROR(FIND(".",AY7),0)+1,999),""),IF((LEN(AY7)-LEN(SUBSTITUTE(AY7,".","")))=2,IFERROR(MID(AY7,IFERROR(FIND(".",AY7),0)+1,IFERROR(FIND(".",AY7,IFERROR(FIND(".",AY7),0)+1),0)-IFERROR(FIND(".",AY7),0)-1),""),"")),FALSE),IF((LEN(AY7)-LEN(SUBSTITUTE(AY7,".","")))=2,IFERROR(TEXT(--IF((LEN(AY7)-LEN(SUBSTITUTE(AY7,".","")))=2,IFERROR(MID(AY7,IFERROR(FIND(".",AY7,IFERROR(FIND(".",AY7),0)+1),0)+1,999),""),""),"0")=IF((LEN(AY7)-LEN(SUBSTITUTE(AY7,".","")))=2,IFERROR(MID(AY7,IFERROR(FIND(".",AY7,IFERROR(FIND(".",AY7),0)+1),0)+1,999),""),""),FALSE),TRUE)),"NONE","INVALID_VERSION"))))</ns0:f>
      </ns0:c>
      <ns0:c r="BC7" s="53">
        <ns0:f>IF(C7="","MISSING_RECORD_STATUS",IF(COUNTIF('Controlled Vocabulary'!$A$2:$A$7,C7)=1,"NONE","INVALID_RECORD_STATUS"))</ns0:f>
      </ns0:c>
      <ns0:c r="BD7" s="53">
        <ns0:f>IF(Z7="","INVALID_APPROVAL_STATUS",IF(COUNTIF('Controlled Vocabulary'!$B$2:$B$7,Z7)=1,"NONE","INVALID_APPROVAL_STATUS"))</ns0:f>
      </ns0:c>
      <ns0:c r="BE7" s="53">
        <ns0:f>IF(BN7="",0,COUNTIFS('Claim–Evidence Links'!$T$2:$T$201,BN7,'Claim–Evidence Links'!$H$2:$H$201,"Active"))</ns0:f>
      </ns0:c>
      <ns0:c r="BF7" s="53">
        <ns0:f>IF(BN7="",0,COUNTIFS('Change History'!$N$2:$N$101,BN7,'Change History'!$H$2:$H$101,"Yes"))</ns0:f>
      </ns0:c>
      <ns0:c r="BG7" s="53">
        <ns0:f>IF(AI7="","CONTROLLED_INPUT_INVALID",IF(AI7="No",IF(COUNTA(AJ7:AQ7)&gt;0,"AI_DETAILS_WITHOUT_AI_USE","NONE"),IF(AI7&lt;&gt;"Yes","CONTROLLED_INPUT_INVALID",IF(AJ7="","AI_ACTIVITY_TYPE_REQUIRED",IF(AND(AL7&lt;&gt;"",COUNTIF('Evidence Items'!$W$2:$W$101,AL7)&gt;0,COUNTIF('Controlled Vocabulary'!$S$2:$S$9,AJ7)&gt;0),"DUPLICATED_AI_ACTIVITY",IF(COUNTIF('Controlled Vocabulary'!$R$2:$R$9,AJ7)=0,"INVALID_AI_ACTIVITY_TYPE",IF(AK7="","AI_TOOL_MODEL_REQUIRED",IF(AN7="Rejected","AI_OUTPUT_REJECTED",IF(AN7="Verified",IF(AO7="","HUMAN_VERIFIER_REQUIRED",IF(AP7="","HUMAN_VERIFICATION_DATE_REQUIRED","NONE")),IF(OR(AN7="Pending",AN7="Verification incomplete"),IF(AND(OR(C7="Draft",C7="Under review",C7="Reopened"),OR(U7="Exploratory only",U7="Review required before use")),IF(AN7="Pending","AI_VERIFICATION_PENDING","AI_VERIFICATION_INCOMPLETE"),"AI_VERIFICATION_REQUIRED"),"AI_VERIFICATION_REQUIRED"))))))))))</ns0:f>
      </ns0:c>
      <ns0:c r="BH7" s="53">
        <ns0:f>IF(D7="","MISSING_EXACT_CLAIM",IF(E7="","MISSING_AFFECTED_DECISION",IF(COUNTA(F7:K7)=0,"MISSING_SCOPE_BOUNDARY",IF(BE7=0,"MISSING_EVIDENCE_RELATIONSHIP",IF(L7="","MISSING_OBSERVATION","NONE")))))</ns0:f>
      </ns0:c>
      <ns0:c r="BI7" s="53">
        <ns0:f>IF(AD7="","REVIEWER_ACCESS_REQUIRED",IF(AD7="No","REVIEWER_ACCESS_REQUIRED",IF(AND(AD7="Conditional",OR(AE7="",AF7="")),"HANDLING_CONDITION_REQUIRED",IF(OR(LEFT(BG7,3)="AI_",LEFT(BG7,6)="HUMAN_"),BG7,"NONE"))))</ns0:f>
      </ns0:c>
      <ns0:c r="BJ7" s="53">
        <ns0:f>IF(M7="","MISSING_INTERPRETATION",IF(N7="","MISSING_ASSUMPTIONS",IF(P7="","MISSING_EVIDENCE_STATE",IF(Q7="","MISSING_CONFIDENCE_BOUNDARY",IF(R7="","MISSING_CONTRADICTION_STATUS",IF(O7="","MISSING_LIMITATIONS",IF(S7="","MISSING_MATERIALITY",IF(T7="","MISSING_REVERSIBILITY",IF(U7="","MISSING_PERMITTED_USE",IF(AS7="","MISSING_FINAL_DISPOSITION","NONE"))))))))))</ns0:f>
      </ns0:c>
      <ns0:c r="BK7" s="53">
        <ns0:f>IF(V7="","MISSING_OWNER",IF(W7="","MISSING_REVIEWER",IF(X7="","MISSING_REVIEW_DATE",IF(OR(Z7="Approved",Z7="Approved with conditions",Z7="Rejected"),IF(AA7="","APPROVER_REQUIRED",IF(AB7="","APPROVAL_DATE_REQUIRED",IF(AND(Z7="Approved with conditions",AC7=""),"APPROVAL_CONDITIONS_REQUIRED","NONE"))),"NONE"))))</ns0:f>
      </ns0:c>
      <ns0:c r="BL7" s="53">
        <ns0:f>IF(Y7="","REOPEN_TRIGGER_REQUIRED",IF(AND(C7="Reopened",BF7=0),"REOPEN_EVENT_REQUIRED","NONE"))</ns0:f>
      </ns0:c>
      <ns0:c r="BM7" s="53">
        <ns0:f>IF(AND(C7="Reopened",OR(Z7="Approved",Z7="Approved with conditions")),"REOPENED_APPROVAL_CONFLICT",IF(OR(AND(C7="Draft",AND(Z7&lt;&gt;"Not submitted",Z7&lt;&gt;"Rejected")),AND(C7="Under review",AND(Z7&lt;&gt;"Pending review",Z7&lt;&gt;"Rejected")),AND(C7="Approved",Z7&lt;&gt;"Approved"),AND(C7="Approved with conditions",Z7&lt;&gt;"Approved with conditions"),AND(C7="Reopened",Z7&lt;&gt;"Reopened"),AND(C7="Retired",AND(Z7&lt;&gt;"Not submitted",Z7&lt;&gt;"Approved",Z7&lt;&gt;"Approved with conditions",Z7&lt;&gt;"Rejected"))),"APPROVAL_STATUS_MISMATCH",IF(C7="Draft","STATUS_DRAFT",IF(C7="Under review","STATUS_UNDER_REVIEW",IF(C7="Reopened","STATUS_REOPENED",IF(C7="Retired","STATUS_RETIRED",IF(AD7="Conditional","CONDITIONAL_EVIDENCE_ACCESS",IF(BG7="AI_VERIFICATION_PENDING","AI_VERIFICATION_PENDING",IF(BG7="AI_VERIFICATION_INCOMPLETE","AI_VERIFICATION_INCOMPLETE",IF(AND(C7="Approved with conditions",Z7="Approved with conditions",AC7&lt;&gt;""),"STATUS_APPROVED_WITH_CONDITIONS",IF(AND(C7="Approved",Z7="Approved"),IF(P7="Unresolved","UNRESOLVED_USE_BOUNDED","STATUS_APPROVED"),"APPROVAL_STATUS_MISMATCH")))))))))))</ns0:f>
      </ns0:c>
      <ns0:c r="BN7" s="53">
        <ns0:f>IF(OR(AX7="",AY7=""),"",AX7&amp;"|"&amp;AY7)</ns0:f>
      </ns0:c>
    </ns0:row>
    <ns0:row r="8">
      <ns0:c r="A8" s="65"/>
      <ns0:c r="B8" s="65"/>
      <ns0:c r="C8" s="66"/>
      <ns0:c r="D8" s="66"/>
      <ns0:c r="E8" s="66"/>
      <ns0:c r="F8" s="66"/>
      <ns0:c r="G8" s="66"/>
      <ns0:c r="H8" s="66"/>
      <ns0:c r="I8" s="66"/>
      <ns0:c r="J8" s="66"/>
      <ns0:c r="K8" s="66"/>
      <ns0:c r="L8" s="66"/>
      <ns0:c r="M8" s="66"/>
      <ns0:c r="N8" s="66"/>
      <ns0:c r="O8" s="66"/>
      <ns0:c r="P8" s="66"/>
      <ns0:c r="Q8" s="66"/>
      <ns0:c r="R8" s="66"/>
      <ns0:c r="S8" s="66"/>
      <ns0:c r="T8" s="66"/>
      <ns0:c r="U8" s="66"/>
      <ns0:c r="V8" s="66"/>
      <ns0:c r="W8" s="66"/>
      <ns0:c r="X8" s="67"/>
      <ns0:c r="Y8" s="66"/>
      <ns0:c r="Z8" s="66"/>
      <ns0:c r="AA8" s="66"/>
      <ns0:c r="AB8" s="67"/>
      <ns0:c r="AC8" s="66"/>
      <ns0:c r="AD8" s="66"/>
      <ns0:c r="AE8" s="66"/>
      <ns0:c r="AF8" s="66"/>
      <ns0:c r="AG8" s="65"/>
      <ns0:c r="AH8" s="65"/>
      <ns0:c r="AI8" s="66"/>
      <ns0:c r="AJ8" s="66"/>
      <ns0:c r="AK8" s="66"/>
      <ns0:c r="AL8" s="66"/>
      <ns0:c r="AM8" s="66"/>
      <ns0:c r="AN8" s="66"/>
      <ns0:c r="AO8" s="66"/>
      <ns0:c r="AP8" s="67"/>
      <ns0:c r="AQ8" s="66"/>
      <ns0:c r="AR8" s="66"/>
      <ns0:c r="AS8" s="66"/>
      <ns0:c r="AT8" s="45">
        <ns0:f>IF(A8="","",IFERROR(VLOOKUP(AU8,'Controlled Vocabulary'!$AA$2:$AD$200,2,FALSE),"Controlled input invalid"))</ns0:f>
      </ns0:c>
      <ns0:c r="AU8" s="45">
        <ns0:f>IF(A8="","",IF(AND(AND(IF(OR(AG8="",AH8=""),0,IFERROR(MATCH(UPPER(TRIM(AG8))&amp;"|"&amp;TRIM(AH8),$BN$2:$BN$101,0),0))&gt;0,AX8=UPPER(TRIM(AG8)),AY8=TRIM(AH8)),D8&lt;&gt;INDEX($D$2:$D$101,IF(OR(AG8="",AH8=""),0,IFERROR(MATCH(UPPER(TRIM(AG8))&amp;"|"&amp;TRIM(AH8),$BN$2:$BN$101,0),0)))),"VERSION_REQUIRED_FOR_CLAIM_CHANGE",IF(AND(AND(IF(OR(AG8="",AH8=""),0,IFERROR(MATCH(UPPER(TRIM(AG8))&amp;"|"&amp;TRIM(AH8),$BN$2:$BN$101,0),0))&gt;0,AX8=UPPER(TRIM(AG8)),AY8=TRIM(AH8)),U8&lt;&gt;INDEX($U$2:$U$101,IF(OR(AG8="",AH8=""),0,IFERROR(MATCH(UPPER(TRIM(AG8))&amp;"|"&amp;TRIM(AH8),$BN$2:$BN$101,0),0)))),"VERSION_REQUIRED_FOR_USE_CHANGE",IF(AND(AND(IF(OR(AG8="",AH8=""),0,IFERROR(MATCH(UPPER(TRIM(AG8))&amp;"|"&amp;TRIM(AH8),$BN$2:$BN$101,0),0))&gt;0,AX8=UPPER(TRIM(AG8)),AY8=TRIM(AH8)),AC8&lt;&gt;INDEX($AC$2:$AC$101,IF(OR(AG8="",AH8=""),0,IFERROR(MATCH(UPPER(TRIM(AG8))&amp;"|"&amp;TRIM(AH8),$BN$2:$BN$101,0),0)))),"VERSION_REQUIRED_FOR_APPROVAL_CHANGE",IF(BA8&lt;&gt;"NONE",BA8,IF(BB8&lt;&gt;"NONE",BB8,IF(BC8&lt;&gt;"NONE",BC8,IF(BD8&lt;&gt;"NONE",BD8,IF(AZ8&gt;1,"DUPLICATE_RECORD_VERSION",IF(OR(BM8="REOPENED_APPROVAL_CONFLICT",BM8="APPROVAL_STATUS_MISMATCH"),BM8,IF(OR(BG8="AI_DETAILS_WITHOUT_AI_USE",BG8="INVALID_AI_ACTIVITY_TYPE",BG8="DUPLICATED_AI_ACTIVITY",BG8="CONTROLLED_INPUT_INVALID"),BG8,IF(BH8&lt;&gt;"NONE",BH8,IF(BI8&lt;&gt;"NONE",BI8,IF(BJ8&lt;&gt;"NONE",BJ8,IF(BK8&lt;&gt;"NONE",BK8,IF(BL8&lt;&gt;"NONE",BL8,BM8))))))))))))))))</ns0:f>
      </ns0:c>
      <ns0:c r="AV8" s="45">
        <ns0:f>IF(A8="","",IFERROR(VLOOKUP(AU8,'Controlled Vocabulary'!$AA$2:$AD$200,3,FALSE),"Blocked"))</ns0:f>
      </ns0:c>
      <ns0:c r="AW8" s="45">
        <ns0:f>IF(A8="","",IFERROR(VLOOKUP(AU8,'Controlled Vocabulary'!$AA$2:$AD$200,4,FALSE),"Review the controlled inputs."))</ns0:f>
      </ns0:c>
      <ns0:c r="AX8" s="53">
        <ns0:f>IF(A8="","",UPPER(TRIM(A8)))</ns0:f>
      </ns0:c>
      <ns0:c r="AY8" s="53">
        <ns0:f>IF(B8="","",TRIM(B8))</ns0:f>
      </ns0:c>
      <ns0:c r="AZ8" s="53">
        <ns0:f>IF(BN8="",0,COUNTIF($BN$2:$BN$101,BN8))</ns0:f>
      </ns0:c>
      <ns0:c r="BA8" s="53">
        <ns0:f>IF(AX8="","MISSING_RECORD_ID",IF(OR(LEN(AX8)&lt;3,LEN(AX8)&gt;64),"INVALID_RECORD_ID_LENGTH",IF(OR(LEFT(AX8,1)="-",RIGHT(AX8,1)="-"),"INVALID_RECORD_ID_BOUNDARY",IF(ISNUMBER(SEARCH("--",AX8)),"CONSECUTIVE_HYPHENS",IF(SUMPRODUCT(--(ROW($1:$64)&lt;=LEN(AX8)),--ISNUMBER(SEARCH(MID(AX8,ROW($1:$64),1),"ABCDEFGHIJKLMNOPQRSTUVWXYZ0123456789-")))=LEN(AX8),"NONE","INVALID_RECORD_ID_CHARACTER")))))</ns0:f>
      </ns0:c>
      <ns0:c r="BB8" s="53">
        <ns0:f>IF(AY8="","MISSING_VERSION",IF(OR(NOT(OR((LEN(AY8)-LEN(SUBSTITUTE(AY8,".","")))=1,(LEN(AY8)-LEN(SUBSTITUTE(AY8,".","")))=2)),IFERROR(LEFT(AY8,IFERROR(FIND(".",AY8),0)-1),"")="",IF((LEN(AY8)-LEN(SUBSTITUTE(AY8,".","")))=1,IFERROR(MID(AY8,IFERROR(FIND(".",AY8),0)+1,999),""),IF((LEN(AY8)-LEN(SUBSTITUTE(AY8,".","")))=2,IFERROR(MID(AY8,IFERROR(FIND(".",AY8),0)+1,IFERROR(FIND(".",AY8,IFERROR(FIND(".",AY8),0)+1),0)-IFERROR(FIND(".",AY8),0)-1),""),""))="",IF((LEN(AY8)-LEN(SUBSTITUTE(AY8,".","")))=2,IF((LEN(AY8)-LEN(SUBSTITUTE(AY8,".","")))=2,IFERROR(MID(AY8,IFERROR(FIND(".",AY8,IFERROR(FIND(".",AY8),0)+1),0)+1,999),""),"")="",FALSE),NOT(IFERROR(ISNUMBER(--IFERROR(LEFT(AY8,IFERROR(FIND(".",AY8),0)-1),"")),FALSE)),NOT(IFERROR(ISNUMBER(--IF((LEN(AY8)-LEN(SUBSTITUTE(AY8,".","")))=1,IFERROR(MID(AY8,IFERROR(FIND(".",AY8),0)+1,999),""),IF((LEN(AY8)-LEN(SUBSTITUTE(AY8,".","")))=2,IFERROR(MID(AY8,IFERROR(FIND(".",AY8),0)+1,IFERROR(FIND(".",AY8,IFERROR(FIND(".",AY8),0)+1),0)-IFERROR(FIND(".",AY8),0)-1),""),""))),FALSE)),IF((LEN(AY8)-LEN(SUBSTITUTE(AY8,".","")))=2,NOT(IFERROR(ISNUMBER(--IF((LEN(AY8)-LEN(SUBSTITUTE(AY8,".","")))=2,IFERROR(MID(AY8,IFERROR(FIND(".",AY8,IFERROR(FIND(".",AY8),0)+1),0)+1,999),""),"")),FALSE)),FALSE)),"INVALID_VERSION",IF(OR(AND(LEN(IFERROR(LEFT(AY8,IFERROR(FIND(".",AY8),0)-1),""))&gt;1,LEFT(IFERROR(LEFT(AY8,IFERROR(FIND(".",AY8),0)-1),""),1)="0"),AND(LEN(IF((LEN(AY8)-LEN(SUBSTITUTE(AY8,".","")))=1,IFERROR(MID(AY8,IFERROR(FIND(".",AY8),0)+1,999),""),IF((LEN(AY8)-LEN(SUBSTITUTE(AY8,".","")))=2,IFERROR(MID(AY8,IFERROR(FIND(".",AY8),0)+1,IFERROR(FIND(".",AY8,IFERROR(FIND(".",AY8),0)+1),0)-IFERROR(FIND(".",AY8),0)-1),""),"")))&gt;1,LEFT(IF((LEN(AY8)-LEN(SUBSTITUTE(AY8,".","")))=1,IFERROR(MID(AY8,IFERROR(FIND(".",AY8),0)+1,999),""),IF((LEN(AY8)-LEN(SUBSTITUTE(AY8,".","")))=2,IFERROR(MID(AY8,IFERROR(FIND(".",AY8),0)+1,IFERROR(FIND(".",AY8,IFERROR(FIND(".",AY8),0)+1),0)-IFERROR(FIND(".",AY8),0)-1),""),"")),1)="0"),IF((LEN(AY8)-LEN(SUBSTITUTE(AY8,".","")))=2,AND(LEN(IF((LEN(AY8)-LEN(SUBSTITUTE(AY8,".","")))=2,IFERROR(MID(AY8,IFERROR(FIND(".",AY8,IFERROR(FIND(".",AY8),0)+1),0)+1,999),""),""))&gt;1,LEFT(IF((LEN(AY8)-LEN(SUBSTITUTE(AY8,".","")))=2,IFERROR(MID(AY8,IFERROR(FIND(".",AY8,IFERROR(FIND(".",AY8),0)+1),0)+1,999),""),""),1)="0"),FALSE)),"INVALID_VERSION_LEADING_ZERO",IF(AND(IFERROR(TEXT(--IFERROR(LEFT(AY8,IFERROR(FIND(".",AY8),0)-1),""),"0")=IFERROR(LEFT(AY8,IFERROR(FIND(".",AY8),0)-1),""),FALSE),IFERROR(TEXT(--IF((LEN(AY8)-LEN(SUBSTITUTE(AY8,".","")))=1,IFERROR(MID(AY8,IFERROR(FIND(".",AY8),0)+1,999),""),IF((LEN(AY8)-LEN(SUBSTITUTE(AY8,".","")))=2,IFERROR(MID(AY8,IFERROR(FIND(".",AY8),0)+1,IFERROR(FIND(".",AY8,IFERROR(FIND(".",AY8),0)+1),0)-IFERROR(FIND(".",AY8),0)-1),""),"")),"0")=IF((LEN(AY8)-LEN(SUBSTITUTE(AY8,".","")))=1,IFERROR(MID(AY8,IFERROR(FIND(".",AY8),0)+1,999),""),IF((LEN(AY8)-LEN(SUBSTITUTE(AY8,".","")))=2,IFERROR(MID(AY8,IFERROR(FIND(".",AY8),0)+1,IFERROR(FIND(".",AY8,IFERROR(FIND(".",AY8),0)+1),0)-IFERROR(FIND(".",AY8),0)-1),""),"")),FALSE),IF((LEN(AY8)-LEN(SUBSTITUTE(AY8,".","")))=2,IFERROR(TEXT(--IF((LEN(AY8)-LEN(SUBSTITUTE(AY8,".","")))=2,IFERROR(MID(AY8,IFERROR(FIND(".",AY8,IFERROR(FIND(".",AY8),0)+1),0)+1,999),""),""),"0")=IF((LEN(AY8)-LEN(SUBSTITUTE(AY8,".","")))=2,IFERROR(MID(AY8,IFERROR(FIND(".",AY8,IFERROR(FIND(".",AY8),0)+1),0)+1,999),""),""),FALSE),TRUE)),"NONE","INVALID_VERSION"))))</ns0:f>
      </ns0:c>
      <ns0:c r="BC8" s="53">
        <ns0:f>IF(C8="","MISSING_RECORD_STATUS",IF(COUNTIF('Controlled Vocabulary'!$A$2:$A$7,C8)=1,"NONE","INVALID_RECORD_STATUS"))</ns0:f>
      </ns0:c>
      <ns0:c r="BD8" s="53">
        <ns0:f>IF(Z8="","INVALID_APPROVAL_STATUS",IF(COUNTIF('Controlled Vocabulary'!$B$2:$B$7,Z8)=1,"NONE","INVALID_APPROVAL_STATUS"))</ns0:f>
      </ns0:c>
      <ns0:c r="BE8" s="53">
        <ns0:f>IF(BN8="",0,COUNTIFS('Claim–Evidence Links'!$T$2:$T$201,BN8,'Claim–Evidence Links'!$H$2:$H$201,"Active"))</ns0:f>
      </ns0:c>
      <ns0:c r="BF8" s="53">
        <ns0:f>IF(BN8="",0,COUNTIFS('Change History'!$N$2:$N$101,BN8,'Change History'!$H$2:$H$101,"Yes"))</ns0:f>
      </ns0:c>
      <ns0:c r="BG8" s="53">
        <ns0:f>IF(AI8="","CONTROLLED_INPUT_INVALID",IF(AI8="No",IF(COUNTA(AJ8:AQ8)&gt;0,"AI_DETAILS_WITHOUT_AI_USE","NONE"),IF(AI8&lt;&gt;"Yes","CONTROLLED_INPUT_INVALID",IF(AJ8="","AI_ACTIVITY_TYPE_REQUIRED",IF(AND(AL8&lt;&gt;"",COUNTIF('Evidence Items'!$W$2:$W$101,AL8)&gt;0,COUNTIF('Controlled Vocabulary'!$S$2:$S$9,AJ8)&gt;0),"DUPLICATED_AI_ACTIVITY",IF(COUNTIF('Controlled Vocabulary'!$R$2:$R$9,AJ8)=0,"INVALID_AI_ACTIVITY_TYPE",IF(AK8="","AI_TOOL_MODEL_REQUIRED",IF(AN8="Rejected","AI_OUTPUT_REJECTED",IF(AN8="Verified",IF(AO8="","HUMAN_VERIFIER_REQUIRED",IF(AP8="","HUMAN_VERIFICATION_DATE_REQUIRED","NONE")),IF(OR(AN8="Pending",AN8="Verification incomplete"),IF(AND(OR(C8="Draft",C8="Under review",C8="Reopened"),OR(U8="Exploratory only",U8="Review required before use")),IF(AN8="Pending","AI_VERIFICATION_PENDING","AI_VERIFICATION_INCOMPLETE"),"AI_VERIFICATION_REQUIRED"),"AI_VERIFICATION_REQUIRED"))))))))))</ns0:f>
      </ns0:c>
      <ns0:c r="BH8" s="53">
        <ns0:f>IF(D8="","MISSING_EXACT_CLAIM",IF(E8="","MISSING_AFFECTED_DECISION",IF(COUNTA(F8:K8)=0,"MISSING_SCOPE_BOUNDARY",IF(BE8=0,"MISSING_EVIDENCE_RELATIONSHIP",IF(L8="","MISSING_OBSERVATION","NONE")))))</ns0:f>
      </ns0:c>
      <ns0:c r="BI8" s="53">
        <ns0:f>IF(AD8="","REVIEWER_ACCESS_REQUIRED",IF(AD8="No","REVIEWER_ACCESS_REQUIRED",IF(AND(AD8="Conditional",OR(AE8="",AF8="")),"HANDLING_CONDITION_REQUIRED",IF(OR(LEFT(BG8,3)="AI_",LEFT(BG8,6)="HUMAN_"),BG8,"NONE"))))</ns0:f>
      </ns0:c>
      <ns0:c r="BJ8" s="53">
        <ns0:f>IF(M8="","MISSING_INTERPRETATION",IF(N8="","MISSING_ASSUMPTIONS",IF(P8="","MISSING_EVIDENCE_STATE",IF(Q8="","MISSING_CONFIDENCE_BOUNDARY",IF(R8="","MISSING_CONTRADICTION_STATUS",IF(O8="","MISSING_LIMITATIONS",IF(S8="","MISSING_MATERIALITY",IF(T8="","MISSING_REVERSIBILITY",IF(U8="","MISSING_PERMITTED_USE",IF(AS8="","MISSING_FINAL_DISPOSITION","NONE"))))))))))</ns0:f>
      </ns0:c>
      <ns0:c r="BK8" s="53">
        <ns0:f>IF(V8="","MISSING_OWNER",IF(W8="","MISSING_REVIEWER",IF(X8="","MISSING_REVIEW_DATE",IF(OR(Z8="Approved",Z8="Approved with conditions",Z8="Rejected"),IF(AA8="","APPROVER_REQUIRED",IF(AB8="","APPROVAL_DATE_REQUIRED",IF(AND(Z8="Approved with conditions",AC8=""),"APPROVAL_CONDITIONS_REQUIRED","NONE"))),"NONE"))))</ns0:f>
      </ns0:c>
      <ns0:c r="BL8" s="53">
        <ns0:f>IF(Y8="","REOPEN_TRIGGER_REQUIRED",IF(AND(C8="Reopened",BF8=0),"REOPEN_EVENT_REQUIRED","NONE"))</ns0:f>
      </ns0:c>
      <ns0:c r="BM8" s="53">
        <ns0:f>IF(AND(C8="Reopened",OR(Z8="Approved",Z8="Approved with conditions")),"REOPENED_APPROVAL_CONFLICT",IF(OR(AND(C8="Draft",AND(Z8&lt;&gt;"Not submitted",Z8&lt;&gt;"Rejected")),AND(C8="Under review",AND(Z8&lt;&gt;"Pending review",Z8&lt;&gt;"Rejected")),AND(C8="Approved",Z8&lt;&gt;"Approved"),AND(C8="Approved with conditions",Z8&lt;&gt;"Approved with conditions"),AND(C8="Reopened",Z8&lt;&gt;"Reopened"),AND(C8="Retired",AND(Z8&lt;&gt;"Not submitted",Z8&lt;&gt;"Approved",Z8&lt;&gt;"Approved with conditions",Z8&lt;&gt;"Rejected"))),"APPROVAL_STATUS_MISMATCH",IF(C8="Draft","STATUS_DRAFT",IF(C8="Under review","STATUS_UNDER_REVIEW",IF(C8="Reopened","STATUS_REOPENED",IF(C8="Retired","STATUS_RETIRED",IF(AD8="Conditional","CONDITIONAL_EVIDENCE_ACCESS",IF(BG8="AI_VERIFICATION_PENDING","AI_VERIFICATION_PENDING",IF(BG8="AI_VERIFICATION_INCOMPLETE","AI_VERIFICATION_INCOMPLETE",IF(AND(C8="Approved with conditions",Z8="Approved with conditions",AC8&lt;&gt;""),"STATUS_APPROVED_WITH_CONDITIONS",IF(AND(C8="Approved",Z8="Approved"),IF(P8="Unresolved","UNRESOLVED_USE_BOUNDED","STATUS_APPROVED"),"APPROVAL_STATUS_MISMATCH")))))))))))</ns0:f>
      </ns0:c>
      <ns0:c r="BN8" s="53">
        <ns0:f>IF(OR(AX8="",AY8=""),"",AX8&amp;"|"&amp;AY8)</ns0:f>
      </ns0:c>
    </ns0:row>
    <ns0:row r="9">
      <ns0:c r="A9" s="65"/>
      <ns0:c r="B9" s="65"/>
      <ns0:c r="C9" s="66"/>
      <ns0:c r="D9" s="66"/>
      <ns0:c r="E9" s="66"/>
      <ns0:c r="F9" s="66"/>
      <ns0:c r="G9" s="66"/>
      <ns0:c r="H9" s="66"/>
      <ns0:c r="I9" s="66"/>
      <ns0:c r="J9" s="66"/>
      <ns0:c r="K9" s="66"/>
      <ns0:c r="L9" s="66"/>
      <ns0:c r="M9" s="66"/>
      <ns0:c r="N9" s="66"/>
      <ns0:c r="O9" s="66"/>
      <ns0:c r="P9" s="66"/>
      <ns0:c r="Q9" s="66"/>
      <ns0:c r="R9" s="66"/>
      <ns0:c r="S9" s="66"/>
      <ns0:c r="T9" s="66"/>
      <ns0:c r="U9" s="66"/>
      <ns0:c r="V9" s="66"/>
      <ns0:c r="W9" s="66"/>
      <ns0:c r="X9" s="67"/>
      <ns0:c r="Y9" s="66"/>
      <ns0:c r="Z9" s="66"/>
      <ns0:c r="AA9" s="66"/>
      <ns0:c r="AB9" s="67"/>
      <ns0:c r="AC9" s="66"/>
      <ns0:c r="AD9" s="66"/>
      <ns0:c r="AE9" s="66"/>
      <ns0:c r="AF9" s="66"/>
      <ns0:c r="AG9" s="65"/>
      <ns0:c r="AH9" s="65"/>
      <ns0:c r="AI9" s="66"/>
      <ns0:c r="AJ9" s="66"/>
      <ns0:c r="AK9" s="66"/>
      <ns0:c r="AL9" s="66"/>
      <ns0:c r="AM9" s="66"/>
      <ns0:c r="AN9" s="66"/>
      <ns0:c r="AO9" s="66"/>
      <ns0:c r="AP9" s="67"/>
      <ns0:c r="AQ9" s="66"/>
      <ns0:c r="AR9" s="66"/>
      <ns0:c r="AS9" s="66"/>
      <ns0:c r="AT9" s="45">
        <ns0:f>IF(A9="","",IFERROR(VLOOKUP(AU9,'Controlled Vocabulary'!$AA$2:$AD$200,2,FALSE),"Controlled input invalid"))</ns0:f>
      </ns0:c>
      <ns0:c r="AU9" s="45">
        <ns0:f>IF(A9="","",IF(AND(AND(IF(OR(AG9="",AH9=""),0,IFERROR(MATCH(UPPER(TRIM(AG9))&amp;"|"&amp;TRIM(AH9),$BN$2:$BN$101,0),0))&gt;0,AX9=UPPER(TRIM(AG9)),AY9=TRIM(AH9)),D9&lt;&gt;INDEX($D$2:$D$101,IF(OR(AG9="",AH9=""),0,IFERROR(MATCH(UPPER(TRIM(AG9))&amp;"|"&amp;TRIM(AH9),$BN$2:$BN$101,0),0)))),"VERSION_REQUIRED_FOR_CLAIM_CHANGE",IF(AND(AND(IF(OR(AG9="",AH9=""),0,IFERROR(MATCH(UPPER(TRIM(AG9))&amp;"|"&amp;TRIM(AH9),$BN$2:$BN$101,0),0))&gt;0,AX9=UPPER(TRIM(AG9)),AY9=TRIM(AH9)),U9&lt;&gt;INDEX($U$2:$U$101,IF(OR(AG9="",AH9=""),0,IFERROR(MATCH(UPPER(TRIM(AG9))&amp;"|"&amp;TRIM(AH9),$BN$2:$BN$101,0),0)))),"VERSION_REQUIRED_FOR_USE_CHANGE",IF(AND(AND(IF(OR(AG9="",AH9=""),0,IFERROR(MATCH(UPPER(TRIM(AG9))&amp;"|"&amp;TRIM(AH9),$BN$2:$BN$101,0),0))&gt;0,AX9=UPPER(TRIM(AG9)),AY9=TRIM(AH9)),AC9&lt;&gt;INDEX($AC$2:$AC$101,IF(OR(AG9="",AH9=""),0,IFERROR(MATCH(UPPER(TRIM(AG9))&amp;"|"&amp;TRIM(AH9),$BN$2:$BN$101,0),0)))),"VERSION_REQUIRED_FOR_APPROVAL_CHANGE",IF(BA9&lt;&gt;"NONE",BA9,IF(BB9&lt;&gt;"NONE",BB9,IF(BC9&lt;&gt;"NONE",BC9,IF(BD9&lt;&gt;"NONE",BD9,IF(AZ9&gt;1,"DUPLICATE_RECORD_VERSION",IF(OR(BM9="REOPENED_APPROVAL_CONFLICT",BM9="APPROVAL_STATUS_MISMATCH"),BM9,IF(OR(BG9="AI_DETAILS_WITHOUT_AI_USE",BG9="INVALID_AI_ACTIVITY_TYPE",BG9="DUPLICATED_AI_ACTIVITY",BG9="CONTROLLED_INPUT_INVALID"),BG9,IF(BH9&lt;&gt;"NONE",BH9,IF(BI9&lt;&gt;"NONE",BI9,IF(BJ9&lt;&gt;"NONE",BJ9,IF(BK9&lt;&gt;"NONE",BK9,IF(BL9&lt;&gt;"NONE",BL9,BM9))))))))))))))))</ns0:f>
      </ns0:c>
      <ns0:c r="AV9" s="45">
        <ns0:f>IF(A9="","",IFERROR(VLOOKUP(AU9,'Controlled Vocabulary'!$AA$2:$AD$200,3,FALSE),"Blocked"))</ns0:f>
      </ns0:c>
      <ns0:c r="AW9" s="45">
        <ns0:f>IF(A9="","",IFERROR(VLOOKUP(AU9,'Controlled Vocabulary'!$AA$2:$AD$200,4,FALSE),"Review the controlled inputs."))</ns0:f>
      </ns0:c>
      <ns0:c r="AX9" s="53">
        <ns0:f>IF(A9="","",UPPER(TRIM(A9)))</ns0:f>
      </ns0:c>
      <ns0:c r="AY9" s="53">
        <ns0:f>IF(B9="","",TRIM(B9))</ns0:f>
      </ns0:c>
      <ns0:c r="AZ9" s="53">
        <ns0:f>IF(BN9="",0,COUNTIF($BN$2:$BN$101,BN9))</ns0:f>
      </ns0:c>
      <ns0:c r="BA9" s="53">
        <ns0:f>IF(AX9="","MISSING_RECORD_ID",IF(OR(LEN(AX9)&lt;3,LEN(AX9)&gt;64),"INVALID_RECORD_ID_LENGTH",IF(OR(LEFT(AX9,1)="-",RIGHT(AX9,1)="-"),"INVALID_RECORD_ID_BOUNDARY",IF(ISNUMBER(SEARCH("--",AX9)),"CONSECUTIVE_HYPHENS",IF(SUMPRODUCT(--(ROW($1:$64)&lt;=LEN(AX9)),--ISNUMBER(SEARCH(MID(AX9,ROW($1:$64),1),"ABCDEFGHIJKLMNOPQRSTUVWXYZ0123456789-")))=LEN(AX9),"NONE","INVALID_RECORD_ID_CHARACTER")))))</ns0:f>
      </ns0:c>
      <ns0:c r="BB9" s="53">
        <ns0:f>IF(AY9="","MISSING_VERSION",IF(OR(NOT(OR((LEN(AY9)-LEN(SUBSTITUTE(AY9,".","")))=1,(LEN(AY9)-LEN(SUBSTITUTE(AY9,".","")))=2)),IFERROR(LEFT(AY9,IFERROR(FIND(".",AY9),0)-1),"")="",IF((LEN(AY9)-LEN(SUBSTITUTE(AY9,".","")))=1,IFERROR(MID(AY9,IFERROR(FIND(".",AY9),0)+1,999),""),IF((LEN(AY9)-LEN(SUBSTITUTE(AY9,".","")))=2,IFERROR(MID(AY9,IFERROR(FIND(".",AY9),0)+1,IFERROR(FIND(".",AY9,IFERROR(FIND(".",AY9),0)+1),0)-IFERROR(FIND(".",AY9),0)-1),""),""))="",IF((LEN(AY9)-LEN(SUBSTITUTE(AY9,".","")))=2,IF((LEN(AY9)-LEN(SUBSTITUTE(AY9,".","")))=2,IFERROR(MID(AY9,IFERROR(FIND(".",AY9,IFERROR(FIND(".",AY9),0)+1),0)+1,999),""),"")="",FALSE),NOT(IFERROR(ISNUMBER(--IFERROR(LEFT(AY9,IFERROR(FIND(".",AY9),0)-1),"")),FALSE)),NOT(IFERROR(ISNUMBER(--IF((LEN(AY9)-LEN(SUBSTITUTE(AY9,".","")))=1,IFERROR(MID(AY9,IFERROR(FIND(".",AY9),0)+1,999),""),IF((LEN(AY9)-LEN(SUBSTITUTE(AY9,".","")))=2,IFERROR(MID(AY9,IFERROR(FIND(".",AY9),0)+1,IFERROR(FIND(".",AY9,IFERROR(FIND(".",AY9),0)+1),0)-IFERROR(FIND(".",AY9),0)-1),""),""))),FALSE)),IF((LEN(AY9)-LEN(SUBSTITUTE(AY9,".","")))=2,NOT(IFERROR(ISNUMBER(--IF((LEN(AY9)-LEN(SUBSTITUTE(AY9,".","")))=2,IFERROR(MID(AY9,IFERROR(FIND(".",AY9,IFERROR(FIND(".",AY9),0)+1),0)+1,999),""),"")),FALSE)),FALSE)),"INVALID_VERSION",IF(OR(AND(LEN(IFERROR(LEFT(AY9,IFERROR(FIND(".",AY9),0)-1),""))&gt;1,LEFT(IFERROR(LEFT(AY9,IFERROR(FIND(".",AY9),0)-1),""),1)="0"),AND(LEN(IF((LEN(AY9)-LEN(SUBSTITUTE(AY9,".","")))=1,IFERROR(MID(AY9,IFERROR(FIND(".",AY9),0)+1,999),""),IF((LEN(AY9)-LEN(SUBSTITUTE(AY9,".","")))=2,IFERROR(MID(AY9,IFERROR(FIND(".",AY9),0)+1,IFERROR(FIND(".",AY9,IFERROR(FIND(".",AY9),0)+1),0)-IFERROR(FIND(".",AY9),0)-1),""),"")))&gt;1,LEFT(IF((LEN(AY9)-LEN(SUBSTITUTE(AY9,".","")))=1,IFERROR(MID(AY9,IFERROR(FIND(".",AY9),0)+1,999),""),IF((LEN(AY9)-LEN(SUBSTITUTE(AY9,".","")))=2,IFERROR(MID(AY9,IFERROR(FIND(".",AY9),0)+1,IFERROR(FIND(".",AY9,IFERROR(FIND(".",AY9),0)+1),0)-IFERROR(FIND(".",AY9),0)-1),""),"")),1)="0"),IF((LEN(AY9)-LEN(SUBSTITUTE(AY9,".","")))=2,AND(LEN(IF((LEN(AY9)-LEN(SUBSTITUTE(AY9,".","")))=2,IFERROR(MID(AY9,IFERROR(FIND(".",AY9,IFERROR(FIND(".",AY9),0)+1),0)+1,999),""),""))&gt;1,LEFT(IF((LEN(AY9)-LEN(SUBSTITUTE(AY9,".","")))=2,IFERROR(MID(AY9,IFERROR(FIND(".",AY9,IFERROR(FIND(".",AY9),0)+1),0)+1,999),""),""),1)="0"),FALSE)),"INVALID_VERSION_LEADING_ZERO",IF(AND(IFERROR(TEXT(--IFERROR(LEFT(AY9,IFERROR(FIND(".",AY9),0)-1),""),"0")=IFERROR(LEFT(AY9,IFERROR(FIND(".",AY9),0)-1),""),FALSE),IFERROR(TEXT(--IF((LEN(AY9)-LEN(SUBSTITUTE(AY9,".","")))=1,IFERROR(MID(AY9,IFERROR(FIND(".",AY9),0)+1,999),""),IF((LEN(AY9)-LEN(SUBSTITUTE(AY9,".","")))=2,IFERROR(MID(AY9,IFERROR(FIND(".",AY9),0)+1,IFERROR(FIND(".",AY9,IFERROR(FIND(".",AY9),0)+1),0)-IFERROR(FIND(".",AY9),0)-1),""),"")),"0")=IF((LEN(AY9)-LEN(SUBSTITUTE(AY9,".","")))=1,IFERROR(MID(AY9,IFERROR(FIND(".",AY9),0)+1,999),""),IF((LEN(AY9)-LEN(SUBSTITUTE(AY9,".","")))=2,IFERROR(MID(AY9,IFERROR(FIND(".",AY9),0)+1,IFERROR(FIND(".",AY9,IFERROR(FIND(".",AY9),0)+1),0)-IFERROR(FIND(".",AY9),0)-1),""),"")),FALSE),IF((LEN(AY9)-LEN(SUBSTITUTE(AY9,".","")))=2,IFERROR(TEXT(--IF((LEN(AY9)-LEN(SUBSTITUTE(AY9,".","")))=2,IFERROR(MID(AY9,IFERROR(FIND(".",AY9,IFERROR(FIND(".",AY9),0)+1),0)+1,999),""),""),"0")=IF((LEN(AY9)-LEN(SUBSTITUTE(AY9,".","")))=2,IFERROR(MID(AY9,IFERROR(FIND(".",AY9,IFERROR(FIND(".",AY9),0)+1),0)+1,999),""),""),FALSE),TRUE)),"NONE","INVALID_VERSION"))))</ns0:f>
      </ns0:c>
      <ns0:c r="BC9" s="53">
        <ns0:f>IF(C9="","MISSING_RECORD_STATUS",IF(COUNTIF('Controlled Vocabulary'!$A$2:$A$7,C9)=1,"NONE","INVALID_RECORD_STATUS"))</ns0:f>
      </ns0:c>
      <ns0:c r="BD9" s="53">
        <ns0:f>IF(Z9="","INVALID_APPROVAL_STATUS",IF(COUNTIF('Controlled Vocabulary'!$B$2:$B$7,Z9)=1,"NONE","INVALID_APPROVAL_STATUS"))</ns0:f>
      </ns0:c>
      <ns0:c r="BE9" s="53">
        <ns0:f>IF(BN9="",0,COUNTIFS('Claim–Evidence Links'!$T$2:$T$201,BN9,'Claim–Evidence Links'!$H$2:$H$201,"Active"))</ns0:f>
      </ns0:c>
      <ns0:c r="BF9" s="53">
        <ns0:f>IF(BN9="",0,COUNTIFS('Change History'!$N$2:$N$101,BN9,'Change History'!$H$2:$H$101,"Yes"))</ns0:f>
      </ns0:c>
      <ns0:c r="BG9" s="53">
        <ns0:f>IF(AI9="","CONTROLLED_INPUT_INVALID",IF(AI9="No",IF(COUNTA(AJ9:AQ9)&gt;0,"AI_DETAILS_WITHOUT_AI_USE","NONE"),IF(AI9&lt;&gt;"Yes","CONTROLLED_INPUT_INVALID",IF(AJ9="","AI_ACTIVITY_TYPE_REQUIRED",IF(AND(AL9&lt;&gt;"",COUNTIF('Evidence Items'!$W$2:$W$101,AL9)&gt;0,COUNTIF('Controlled Vocabulary'!$S$2:$S$9,AJ9)&gt;0),"DUPLICATED_AI_ACTIVITY",IF(COUNTIF('Controlled Vocabulary'!$R$2:$R$9,AJ9)=0,"INVALID_AI_ACTIVITY_TYPE",IF(AK9="","AI_TOOL_MODEL_REQUIRED",IF(AN9="Rejected","AI_OUTPUT_REJECTED",IF(AN9="Verified",IF(AO9="","HUMAN_VERIFIER_REQUIRED",IF(AP9="","HUMAN_VERIFICATION_DATE_REQUIRED","NONE")),IF(OR(AN9="Pending",AN9="Verification incomplete"),IF(AND(OR(C9="Draft",C9="Under review",C9="Reopened"),OR(U9="Exploratory only",U9="Review required before use")),IF(AN9="Pending","AI_VERIFICATION_PENDING","AI_VERIFICATION_INCOMPLETE"),"AI_VERIFICATION_REQUIRED"),"AI_VERIFICATION_REQUIRED"))))))))))</ns0:f>
      </ns0:c>
      <ns0:c r="BH9" s="53">
        <ns0:f>IF(D9="","MISSING_EXACT_CLAIM",IF(E9="","MISSING_AFFECTED_DECISION",IF(COUNTA(F9:K9)=0,"MISSING_SCOPE_BOUNDARY",IF(BE9=0,"MISSING_EVIDENCE_RELATIONSHIP",IF(L9="","MISSING_OBSERVATION","NONE")))))</ns0:f>
      </ns0:c>
      <ns0:c r="BI9" s="53">
        <ns0:f>IF(AD9="","REVIEWER_ACCESS_REQUIRED",IF(AD9="No","REVIEWER_ACCESS_REQUIRED",IF(AND(AD9="Conditional",OR(AE9="",AF9="")),"HANDLING_CONDITION_REQUIRED",IF(OR(LEFT(BG9,3)="AI_",LEFT(BG9,6)="HUMAN_"),BG9,"NONE"))))</ns0:f>
      </ns0:c>
      <ns0:c r="BJ9" s="53">
        <ns0:f>IF(M9="","MISSING_INTERPRETATION",IF(N9="","MISSING_ASSUMPTIONS",IF(P9="","MISSING_EVIDENCE_STATE",IF(Q9="","MISSING_CONFIDENCE_BOUNDARY",IF(R9="","MISSING_CONTRADICTION_STATUS",IF(O9="","MISSING_LIMITATIONS",IF(S9="","MISSING_MATERIALITY",IF(T9="","MISSING_REVERSIBILITY",IF(U9="","MISSING_PERMITTED_USE",IF(AS9="","MISSING_FINAL_DISPOSITION","NONE"))))))))))</ns0:f>
      </ns0:c>
      <ns0:c r="BK9" s="53">
        <ns0:f>IF(V9="","MISSING_OWNER",IF(W9="","MISSING_REVIEWER",IF(X9="","MISSING_REVIEW_DATE",IF(OR(Z9="Approved",Z9="Approved with conditions",Z9="Rejected"),IF(AA9="","APPROVER_REQUIRED",IF(AB9="","APPROVAL_DATE_REQUIRED",IF(AND(Z9="Approved with conditions",AC9=""),"APPROVAL_CONDITIONS_REQUIRED","NONE"))),"NONE"))))</ns0:f>
      </ns0:c>
      <ns0:c r="BL9" s="53">
        <ns0:f>IF(Y9="","REOPEN_TRIGGER_REQUIRED",IF(AND(C9="Reopened",BF9=0),"REOPEN_EVENT_REQUIRED","NONE"))</ns0:f>
      </ns0:c>
      <ns0:c r="BM9" s="53">
        <ns0:f>IF(AND(C9="Reopened",OR(Z9="Approved",Z9="Approved with conditions")),"REOPENED_APPROVAL_CONFLICT",IF(OR(AND(C9="Draft",AND(Z9&lt;&gt;"Not submitted",Z9&lt;&gt;"Rejected")),AND(C9="Under review",AND(Z9&lt;&gt;"Pending review",Z9&lt;&gt;"Rejected")),AND(C9="Approved",Z9&lt;&gt;"Approved"),AND(C9="Approved with conditions",Z9&lt;&gt;"Approved with conditions"),AND(C9="Reopened",Z9&lt;&gt;"Reopened"),AND(C9="Retired",AND(Z9&lt;&gt;"Not submitted",Z9&lt;&gt;"Approved",Z9&lt;&gt;"Approved with conditions",Z9&lt;&gt;"Rejected"))),"APPROVAL_STATUS_MISMATCH",IF(C9="Draft","STATUS_DRAFT",IF(C9="Under review","STATUS_UNDER_REVIEW",IF(C9="Reopened","STATUS_REOPENED",IF(C9="Retired","STATUS_RETIRED",IF(AD9="Conditional","CONDITIONAL_EVIDENCE_ACCESS",IF(BG9="AI_VERIFICATION_PENDING","AI_VERIFICATION_PENDING",IF(BG9="AI_VERIFICATION_INCOMPLETE","AI_VERIFICATION_INCOMPLETE",IF(AND(C9="Approved with conditions",Z9="Approved with conditions",AC9&lt;&gt;""),"STATUS_APPROVED_WITH_CONDITIONS",IF(AND(C9="Approved",Z9="Approved"),IF(P9="Unresolved","UNRESOLVED_USE_BOUNDED","STATUS_APPROVED"),"APPROVAL_STATUS_MISMATCH")))))))))))</ns0:f>
      </ns0:c>
      <ns0:c r="BN9" s="53">
        <ns0:f>IF(OR(AX9="",AY9=""),"",AX9&amp;"|"&amp;AY9)</ns0:f>
      </ns0:c>
    </ns0:row>
    <ns0:row r="10">
      <ns0:c r="A10" s="65"/>
      <ns0:c r="B10" s="65"/>
      <ns0:c r="C10" s="66"/>
      <ns0:c r="D10" s="66"/>
      <ns0:c r="E10" s="66"/>
      <ns0:c r="F10" s="66"/>
      <ns0:c r="G10" s="66"/>
      <ns0:c r="H10" s="66"/>
      <ns0:c r="I10" s="66"/>
      <ns0:c r="J10" s="66"/>
      <ns0:c r="K10" s="66"/>
      <ns0:c r="L10" s="66"/>
      <ns0:c r="M10" s="66"/>
      <ns0:c r="N10" s="66"/>
      <ns0:c r="O10" s="66"/>
      <ns0:c r="P10" s="66"/>
      <ns0:c r="Q10" s="66"/>
      <ns0:c r="R10" s="66"/>
      <ns0:c r="S10" s="66"/>
      <ns0:c r="T10" s="66"/>
      <ns0:c r="U10" s="66"/>
      <ns0:c r="V10" s="66"/>
      <ns0:c r="W10" s="66"/>
      <ns0:c r="X10" s="67"/>
      <ns0:c r="Y10" s="66"/>
      <ns0:c r="Z10" s="66"/>
      <ns0:c r="AA10" s="66"/>
      <ns0:c r="AB10" s="67"/>
      <ns0:c r="AC10" s="66"/>
      <ns0:c r="AD10" s="66"/>
      <ns0:c r="AE10" s="66"/>
      <ns0:c r="AF10" s="66"/>
      <ns0:c r="AG10" s="65"/>
      <ns0:c r="AH10" s="65"/>
      <ns0:c r="AI10" s="66"/>
      <ns0:c r="AJ10" s="66"/>
      <ns0:c r="AK10" s="66"/>
      <ns0:c r="AL10" s="66"/>
      <ns0:c r="AM10" s="66"/>
      <ns0:c r="AN10" s="66"/>
      <ns0:c r="AO10" s="66"/>
      <ns0:c r="AP10" s="67"/>
      <ns0:c r="AQ10" s="66"/>
      <ns0:c r="AR10" s="66"/>
      <ns0:c r="AS10" s="66"/>
      <ns0:c r="AT10" s="45">
        <ns0:f>IF(A10="","",IFERROR(VLOOKUP(AU10,'Controlled Vocabulary'!$AA$2:$AD$200,2,FALSE),"Controlled input invalid"))</ns0:f>
      </ns0:c>
      <ns0:c r="AU10" s="45">
        <ns0:f>IF(A10="","",IF(AND(AND(IF(OR(AG10="",AH10=""),0,IFERROR(MATCH(UPPER(TRIM(AG10))&amp;"|"&amp;TRIM(AH10),$BN$2:$BN$101,0),0))&gt;0,AX10=UPPER(TRIM(AG10)),AY10=TRIM(AH10)),D10&lt;&gt;INDEX($D$2:$D$101,IF(OR(AG10="",AH10=""),0,IFERROR(MATCH(UPPER(TRIM(AG10))&amp;"|"&amp;TRIM(AH10),$BN$2:$BN$101,0),0)))),"VERSION_REQUIRED_FOR_CLAIM_CHANGE",IF(AND(AND(IF(OR(AG10="",AH10=""),0,IFERROR(MATCH(UPPER(TRIM(AG10))&amp;"|"&amp;TRIM(AH10),$BN$2:$BN$101,0),0))&gt;0,AX10=UPPER(TRIM(AG10)),AY10=TRIM(AH10)),U10&lt;&gt;INDEX($U$2:$U$101,IF(OR(AG10="",AH10=""),0,IFERROR(MATCH(UPPER(TRIM(AG10))&amp;"|"&amp;TRIM(AH10),$BN$2:$BN$101,0),0)))),"VERSION_REQUIRED_FOR_USE_CHANGE",IF(AND(AND(IF(OR(AG10="",AH10=""),0,IFERROR(MATCH(UPPER(TRIM(AG10))&amp;"|"&amp;TRIM(AH10),$BN$2:$BN$101,0),0))&gt;0,AX10=UPPER(TRIM(AG10)),AY10=TRIM(AH10)),AC10&lt;&gt;INDEX($AC$2:$AC$101,IF(OR(AG10="",AH10=""),0,IFERROR(MATCH(UPPER(TRIM(AG10))&amp;"|"&amp;TRIM(AH10),$BN$2:$BN$101,0),0)))),"VERSION_REQUIRED_FOR_APPROVAL_CHANGE",IF(BA10&lt;&gt;"NONE",BA10,IF(BB10&lt;&gt;"NONE",BB10,IF(BC10&lt;&gt;"NONE",BC10,IF(BD10&lt;&gt;"NONE",BD10,IF(AZ10&gt;1,"DUPLICATE_RECORD_VERSION",IF(OR(BM10="REOPENED_APPROVAL_CONFLICT",BM10="APPROVAL_STATUS_MISMATCH"),BM10,IF(OR(BG10="AI_DETAILS_WITHOUT_AI_USE",BG10="INVALID_AI_ACTIVITY_TYPE",BG10="DUPLICATED_AI_ACTIVITY",BG10="CONTROLLED_INPUT_INVALID"),BG10,IF(BH10&lt;&gt;"NONE",BH10,IF(BI10&lt;&gt;"NONE",BI10,IF(BJ10&lt;&gt;"NONE",BJ10,IF(BK10&lt;&gt;"NONE",BK10,IF(BL10&lt;&gt;"NONE",BL10,BM10))))))))))))))))</ns0:f>
      </ns0:c>
      <ns0:c r="AV10" s="45">
        <ns0:f>IF(A10="","",IFERROR(VLOOKUP(AU10,'Controlled Vocabulary'!$AA$2:$AD$200,3,FALSE),"Blocked"))</ns0:f>
      </ns0:c>
      <ns0:c r="AW10" s="45">
        <ns0:f>IF(A10="","",IFERROR(VLOOKUP(AU10,'Controlled Vocabulary'!$AA$2:$AD$200,4,FALSE),"Review the controlled inputs."))</ns0:f>
      </ns0:c>
      <ns0:c r="AX10" s="53">
        <ns0:f>IF(A10="","",UPPER(TRIM(A10)))</ns0:f>
      </ns0:c>
      <ns0:c r="AY10" s="53">
        <ns0:f>IF(B10="","",TRIM(B10))</ns0:f>
      </ns0:c>
      <ns0:c r="AZ10" s="53">
        <ns0:f>IF(BN10="",0,COUNTIF($BN$2:$BN$101,BN10))</ns0:f>
      </ns0:c>
      <ns0:c r="BA10" s="53">
        <ns0:f>IF(AX10="","MISSING_RECORD_ID",IF(OR(LEN(AX10)&lt;3,LEN(AX10)&gt;64),"INVALID_RECORD_ID_LENGTH",IF(OR(LEFT(AX10,1)="-",RIGHT(AX10,1)="-"),"INVALID_RECORD_ID_BOUNDARY",IF(ISNUMBER(SEARCH("--",AX10)),"CONSECUTIVE_HYPHENS",IF(SUMPRODUCT(--(ROW($1:$64)&lt;=LEN(AX10)),--ISNUMBER(SEARCH(MID(AX10,ROW($1:$64),1),"ABCDEFGHIJKLMNOPQRSTUVWXYZ0123456789-")))=LEN(AX10),"NONE","INVALID_RECORD_ID_CHARACTER")))))</ns0:f>
      </ns0:c>
      <ns0:c r="BB10" s="53">
        <ns0:f>IF(AY10="","MISSING_VERSION",IF(OR(NOT(OR((LEN(AY10)-LEN(SUBSTITUTE(AY10,".","")))=1,(LEN(AY10)-LEN(SUBSTITUTE(AY10,".","")))=2)),IFERROR(LEFT(AY10,IFERROR(FIND(".",AY10),0)-1),"")="",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="",IF((LEN(AY10)-LEN(SUBSTITUTE(AY10,".","")))=2,IF((LEN(AY10)-LEN(SUBSTITUTE(AY10,".","")))=2,IFERROR(MID(AY10,IFERROR(FIND(".",AY10,IFERROR(FIND(".",AY10),0)+1),0)+1,999),""),"")="",FALSE),NOT(IFERROR(ISNUMBER(--IFERROR(LEFT(AY10,IFERROR(FIND(".",AY10),0)-1),"")),FALSE)),NOT(IFERROR(ISNUMBER(--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),FALSE)),IF((LEN(AY10)-LEN(SUBSTITUTE(AY10,".","")))=2,NOT(IFERROR(ISNUMBER(--IF((LEN(AY10)-LEN(SUBSTITUTE(AY10,".","")))=2,IFERROR(MID(AY10,IFERROR(FIND(".",AY10,IFERROR(FIND(".",AY10),0)+1),0)+1,999),""),"")),FALSE)),FALSE)),"INVALID_VERSION",IF(OR(AND(LEN(IFERROR(LEFT(AY10,IFERROR(FIND(".",AY10),0)-1),""))&gt;1,LEFT(IFERROR(LEFT(AY10,IFERROR(FIND(".",AY10),0)-1),""),1)="0"),AND(LEN(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)&gt;1,LEFT(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,1)="0"),IF((LEN(AY10)-LEN(SUBSTITUTE(AY10,".","")))=2,AND(LEN(IF((LEN(AY10)-LEN(SUBSTITUTE(AY10,".","")))=2,IFERROR(MID(AY10,IFERROR(FIND(".",AY10,IFERROR(FIND(".",AY10),0)+1),0)+1,999),""),""))&gt;1,LEFT(IF((LEN(AY10)-LEN(SUBSTITUTE(AY10,".","")))=2,IFERROR(MID(AY10,IFERROR(FIND(".",AY10,IFERROR(FIND(".",AY10),0)+1),0)+1,999),""),""),1)="0"),FALSE)),"INVALID_VERSION_LEADING_ZERO",IF(AND(IFERROR(TEXT(--IFERROR(LEFT(AY10,IFERROR(FIND(".",AY10),0)-1),""),"0")=IFERROR(LEFT(AY10,IFERROR(FIND(".",AY10),0)-1),""),FALSE),IFERROR(TEXT(--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,"0")=IF((LEN(AY10)-LEN(SUBSTITUTE(AY10,".","")))=1,IFERROR(MID(AY10,IFERROR(FIND(".",AY10),0)+1,999),""),IF((LEN(AY10)-LEN(SUBSTITUTE(AY10,".","")))=2,IFERROR(MID(AY10,IFERROR(FIND(".",AY10),0)+1,IFERROR(FIND(".",AY10,IFERROR(FIND(".",AY10),0)+1),0)-IFERROR(FIND(".",AY10),0)-1),""),"")),FALSE),IF((LEN(AY10)-LEN(SUBSTITUTE(AY10,".","")))=2,IFERROR(TEXT(--IF((LEN(AY10)-LEN(SUBSTITUTE(AY10,".","")))=2,IFERROR(MID(AY10,IFERROR(FIND(".",AY10,IFERROR(FIND(".",AY10),0)+1),0)+1,999),""),""),"0")=IF((LEN(AY10)-LEN(SUBSTITUTE(AY10,".","")))=2,IFERROR(MID(AY10,IFERROR(FIND(".",AY10,IFERROR(FIND(".",AY10),0)+1),0)+1,999),""),""),FALSE),TRUE)),"NONE","INVALID_VERSION"))))</ns0:f>
      </ns0:c>
      <ns0:c r="BC10" s="53">
        <ns0:f>IF(C10="","MISSING_RECORD_STATUS",IF(COUNTIF('Controlled Vocabulary'!$A$2:$A$7,C10)=1,"NONE","INVALID_RECORD_STATUS"))</ns0:f>
      </ns0:c>
      <ns0:c r="BD10" s="53">
        <ns0:f>IF(Z10="","INVALID_APPROVAL_STATUS",IF(COUNTIF('Controlled Vocabulary'!$B$2:$B$7,Z10)=1,"NONE","INVALID_APPROVAL_STATUS"))</ns0:f>
      </ns0:c>
      <ns0:c r="BE10" s="53">
        <ns0:f>IF(BN10="",0,COUNTIFS('Claim–Evidence Links'!$T$2:$T$201,BN10,'Claim–Evidence Links'!$H$2:$H$201,"Active"))</ns0:f>
      </ns0:c>
      <ns0:c r="BF10" s="53">
        <ns0:f>IF(BN10="",0,COUNTIFS('Change History'!$N$2:$N$101,BN10,'Change History'!$H$2:$H$101,"Yes"))</ns0:f>
      </ns0:c>
      <ns0:c r="BG10" s="53">
        <ns0:f>IF(AI10="","CONTROLLED_INPUT_INVALID",IF(AI10="No",IF(COUNTA(AJ10:AQ10)&gt;0,"AI_DETAILS_WITHOUT_AI_USE","NONE"),IF(AI10&lt;&gt;"Yes","CONTROLLED_INPUT_INVALID",IF(AJ10="","AI_ACTIVITY_TYPE_REQUIRED",IF(AND(AL10&lt;&gt;"",COUNTIF('Evidence Items'!$W$2:$W$101,AL10)&gt;0,COUNTIF('Controlled Vocabulary'!$S$2:$S$9,AJ10)&gt;0),"DUPLICATED_AI_ACTIVITY",IF(COUNTIF('Controlled Vocabulary'!$R$2:$R$9,AJ10)=0,"INVALID_AI_ACTIVITY_TYPE",IF(AK10="","AI_TOOL_MODEL_REQUIRED",IF(AN10="Rejected","AI_OUTPUT_REJECTED",IF(AN10="Verified",IF(AO10="","HUMAN_VERIFIER_REQUIRED",IF(AP10="","HUMAN_VERIFICATION_DATE_REQUIRED","NONE")),IF(OR(AN10="Pending",AN10="Verification incomplete"),IF(AND(OR(C10="Draft",C10="Under review",C10="Reopened"),OR(U10="Exploratory only",U10="Review required before use")),IF(AN10="Pending","AI_VERIFICATION_PENDING","AI_VERIFICATION_INCOMPLETE"),"AI_VERIFICATION_REQUIRED"),"AI_VERIFICATION_REQUIRED"))))))))))</ns0:f>
      </ns0:c>
      <ns0:c r="BH10" s="53">
        <ns0:f>IF(D10="","MISSING_EXACT_CLAIM",IF(E10="","MISSING_AFFECTED_DECISION",IF(COUNTA(F10:K10)=0,"MISSING_SCOPE_BOUNDARY",IF(BE10=0,"MISSING_EVIDENCE_RELATIONSHIP",IF(L10="","MISSING_OBSERVATION","NONE")))))</ns0:f>
      </ns0:c>
      <ns0:c r="BI10" s="53">
        <ns0:f>IF(AD10="","REVIEWER_ACCESS_REQUIRED",IF(AD10="No","REVIEWER_ACCESS_REQUIRED",IF(AND(AD10="Conditional",OR(AE10="",AF10="")),"HANDLING_CONDITION_REQUIRED",IF(OR(LEFT(BG10,3)="AI_",LEFT(BG10,6)="HUMAN_"),BG10,"NONE"))))</ns0:f>
      </ns0:c>
      <ns0:c r="BJ10" s="53">
        <ns0:f>IF(M10="","MISSING_INTERPRETATION",IF(N10="","MISSING_ASSUMPTIONS",IF(P10="","MISSING_EVIDENCE_STATE",IF(Q10="","MISSING_CONFIDENCE_BOUNDARY",IF(R10="","MISSING_CONTRADICTION_STATUS",IF(O10="","MISSING_LIMITATIONS",IF(S10="","MISSING_MATERIALITY",IF(T10="","MISSING_REVERSIBILITY",IF(U10="","MISSING_PERMITTED_USE",IF(AS10="","MISSING_FINAL_DISPOSITION","NONE"))))))))))</ns0:f>
      </ns0:c>
      <ns0:c r="BK10" s="53">
        <ns0:f>IF(V10="","MISSING_OWNER",IF(W10="","MISSING_REVIEWER",IF(X10="","MISSING_REVIEW_DATE",IF(OR(Z10="Approved",Z10="Approved with conditions",Z10="Rejected"),IF(AA10="","APPROVER_REQUIRED",IF(AB10="","APPROVAL_DATE_REQUIRED",IF(AND(Z10="Approved with conditions",AC10=""),"APPROVAL_CONDITIONS_REQUIRED","NONE"))),"NONE"))))</ns0:f>
      </ns0:c>
      <ns0:c r="BL10" s="53">
        <ns0:f>IF(Y10="","REOPEN_TRIGGER_REQUIRED",IF(AND(C10="Reopened",BF10=0),"REOPEN_EVENT_REQUIRED","NONE"))</ns0:f>
      </ns0:c>
      <ns0:c r="BM10" s="53">
        <ns0:f>IF(AND(C10="Reopened",OR(Z10="Approved",Z10="Approved with conditions")),"REOPENED_APPROVAL_CONFLICT",IF(OR(AND(C10="Draft",AND(Z10&lt;&gt;"Not submitted",Z10&lt;&gt;"Rejected")),AND(C10="Under review",AND(Z10&lt;&gt;"Pending review",Z10&lt;&gt;"Rejected")),AND(C10="Approved",Z10&lt;&gt;"Approved"),AND(C10="Approved with conditions",Z10&lt;&gt;"Approved with conditions"),AND(C10="Reopened",Z10&lt;&gt;"Reopened"),AND(C10="Retired",AND(Z10&lt;&gt;"Not submitted",Z10&lt;&gt;"Approved",Z10&lt;&gt;"Approved with conditions",Z10&lt;&gt;"Rejected"))),"APPROVAL_STATUS_MISMATCH",IF(C10="Draft","STATUS_DRAFT",IF(C10="Under review","STATUS_UNDER_REVIEW",IF(C10="Reopened","STATUS_REOPENED",IF(C10="Retired","STATUS_RETIRED",IF(AD10="Conditional","CONDITIONAL_EVIDENCE_ACCESS",IF(BG10="AI_VERIFICATION_PENDING","AI_VERIFICATION_PENDING",IF(BG10="AI_VERIFICATION_INCOMPLETE","AI_VERIFICATION_INCOMPLETE",IF(AND(C10="Approved with conditions",Z10="Approved with conditions",AC10&lt;&gt;""),"STATUS_APPROVED_WITH_CONDITIONS",IF(AND(C10="Approved",Z10="Approved"),IF(P10="Unresolved","UNRESOLVED_USE_BOUNDED","STATUS_APPROVED"),"APPROVAL_STATUS_MISMATCH")))))))))))</ns0:f>
      </ns0:c>
      <ns0:c r="BN10" s="53">
        <ns0:f>IF(OR(AX10="",AY10=""),"",AX10&amp;"|"&amp;AY10)</ns0:f>
      </ns0:c>
    </ns0:row>
    <ns0:row r="11">
      <ns0:c r="A11" s="65"/>
      <ns0:c r="B11" s="65"/>
      <ns0:c r="C11" s="66"/>
      <ns0:c r="D11" s="66"/>
      <ns0:c r="E11" s="66"/>
      <ns0:c r="F11" s="66"/>
      <ns0:c r="G11" s="66"/>
      <ns0:c r="H11" s="66"/>
      <ns0:c r="I11" s="66"/>
      <ns0:c r="J11" s="66"/>
      <ns0:c r="K11" s="66"/>
      <ns0:c r="L11" s="66"/>
      <ns0:c r="M11" s="66"/>
      <ns0:c r="N11" s="66"/>
      <ns0:c r="O11" s="66"/>
      <ns0:c r="P11" s="66"/>
      <ns0:c r="Q11" s="66"/>
      <ns0:c r="R11" s="66"/>
      <ns0:c r="S11" s="66"/>
      <ns0:c r="T11" s="66"/>
      <ns0:c r="U11" s="66"/>
      <ns0:c r="V11" s="66"/>
      <ns0:c r="W11" s="66"/>
      <ns0:c r="X11" s="67"/>
      <ns0:c r="Y11" s="66"/>
      <ns0:c r="Z11" s="66"/>
      <ns0:c r="AA11" s="66"/>
      <ns0:c r="AB11" s="67"/>
      <ns0:c r="AC11" s="66"/>
      <ns0:c r="AD11" s="66"/>
      <ns0:c r="AE11" s="66"/>
      <ns0:c r="AF11" s="66"/>
      <ns0:c r="AG11" s="65"/>
      <ns0:c r="AH11" s="65"/>
      <ns0:c r="AI11" s="66"/>
      <ns0:c r="AJ11" s="66"/>
      <ns0:c r="AK11" s="66"/>
      <ns0:c r="AL11" s="66"/>
      <ns0:c r="AM11" s="66"/>
      <ns0:c r="AN11" s="66"/>
      <ns0:c r="AO11" s="66"/>
      <ns0:c r="AP11" s="67"/>
      <ns0:c r="AQ11" s="66"/>
      <ns0:c r="AR11" s="66"/>
      <ns0:c r="AS11" s="66"/>
      <ns0:c r="AT11" s="45">
        <ns0:f>IF(A11="","",IFERROR(VLOOKUP(AU11,'Controlled Vocabulary'!$AA$2:$AD$200,2,FALSE),"Controlled input invalid"))</ns0:f>
      </ns0:c>
      <ns0:c r="AU11" s="45">
        <ns0:f>IF(A11="","",IF(AND(AND(IF(OR(AG11="",AH11=""),0,IFERROR(MATCH(UPPER(TRIM(AG11))&amp;"|"&amp;TRIM(AH11),$BN$2:$BN$101,0),0))&gt;0,AX11=UPPER(TRIM(AG11)),AY11=TRIM(AH11)),D11&lt;&gt;INDEX($D$2:$D$101,IF(OR(AG11="",AH11=""),0,IFERROR(MATCH(UPPER(TRIM(AG11))&amp;"|"&amp;TRIM(AH11),$BN$2:$BN$101,0),0)))),"VERSION_REQUIRED_FOR_CLAIM_CHANGE",IF(AND(AND(IF(OR(AG11="",AH11=""),0,IFERROR(MATCH(UPPER(TRIM(AG11))&amp;"|"&amp;TRIM(AH11),$BN$2:$BN$101,0),0))&gt;0,AX11=UPPER(TRIM(AG11)),AY11=TRIM(AH11)),U11&lt;&gt;INDEX($U$2:$U$101,IF(OR(AG11="",AH11=""),0,IFERROR(MATCH(UPPER(TRIM(AG11))&amp;"|"&amp;TRIM(AH11),$BN$2:$BN$101,0),0)))),"VERSION_REQUIRED_FOR_USE_CHANGE",IF(AND(AND(IF(OR(AG11="",AH11=""),0,IFERROR(MATCH(UPPER(TRIM(AG11))&amp;"|"&amp;TRIM(AH11),$BN$2:$BN$101,0),0))&gt;0,AX11=UPPER(TRIM(AG11)),AY11=TRIM(AH11)),AC11&lt;&gt;INDEX($AC$2:$AC$101,IF(OR(AG11="",AH11=""),0,IFERROR(MATCH(UPPER(TRIM(AG11))&amp;"|"&amp;TRIM(AH11),$BN$2:$BN$101,0),0)))),"VERSION_REQUIRED_FOR_APPROVAL_CHANGE",IF(BA11&lt;&gt;"NONE",BA11,IF(BB11&lt;&gt;"NONE",BB11,IF(BC11&lt;&gt;"NONE",BC11,IF(BD11&lt;&gt;"NONE",BD11,IF(AZ11&gt;1,"DUPLICATE_RECORD_VERSION",IF(OR(BM11="REOPENED_APPROVAL_CONFLICT",BM11="APPROVAL_STATUS_MISMATCH"),BM11,IF(OR(BG11="AI_DETAILS_WITHOUT_AI_USE",BG11="INVALID_AI_ACTIVITY_TYPE",BG11="DUPLICATED_AI_ACTIVITY",BG11="CONTROLLED_INPUT_INVALID"),BG11,IF(BH11&lt;&gt;"NONE",BH11,IF(BI11&lt;&gt;"NONE",BI11,IF(BJ11&lt;&gt;"NONE",BJ11,IF(BK11&lt;&gt;"NONE",BK11,IF(BL11&lt;&gt;"NONE",BL11,BM11))))))))))))))))</ns0:f>
      </ns0:c>
      <ns0:c r="AV11" s="45">
        <ns0:f>IF(A11="","",IFERROR(VLOOKUP(AU11,'Controlled Vocabulary'!$AA$2:$AD$200,3,FALSE),"Blocked"))</ns0:f>
      </ns0:c>
      <ns0:c r="AW11" s="45">
        <ns0:f>IF(A11="","",IFERROR(VLOOKUP(AU11,'Controlled Vocabulary'!$AA$2:$AD$200,4,FALSE),"Review the controlled inputs."))</ns0:f>
      </ns0:c>
      <ns0:c r="AX11" s="53">
        <ns0:f>IF(A11="","",UPPER(TRIM(A11)))</ns0:f>
      </ns0:c>
      <ns0:c r="AY11" s="53">
        <ns0:f>IF(B11="","",TRIM(B11))</ns0:f>
      </ns0:c>
      <ns0:c r="AZ11" s="53">
        <ns0:f>IF(BN11="",0,COUNTIF($BN$2:$BN$101,BN11))</ns0:f>
      </ns0:c>
      <ns0:c r="BA11" s="53">
        <ns0:f>IF(AX11="","MISSING_RECORD_ID",IF(OR(LEN(AX11)&lt;3,LEN(AX11)&gt;64),"INVALID_RECORD_ID_LENGTH",IF(OR(LEFT(AX11,1)="-",RIGHT(AX11,1)="-"),"INVALID_RECORD_ID_BOUNDARY",IF(ISNUMBER(SEARCH("--",AX11)),"CONSECUTIVE_HYPHENS",IF(SUMPRODUCT(--(ROW($1:$64)&lt;=LEN(AX11)),--ISNUMBER(SEARCH(MID(AX11,ROW($1:$64),1),"ABCDEFGHIJKLMNOPQRSTUVWXYZ0123456789-")))=LEN(AX11),"NONE","INVALID_RECORD_ID_CHARACTER")))))</ns0:f>
      </ns0:c>
      <ns0:c r="BB11" s="53">
        <ns0:f>IF(AY11="","MISSING_VERSION",IF(OR(NOT(OR((LEN(AY11)-LEN(SUBSTITUTE(AY11,".","")))=1,(LEN(AY11)-LEN(SUBSTITUTE(AY11,".","")))=2)),IFERROR(LEFT(AY11,IFERROR(FIND(".",AY11),0)-1),"")="",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="",IF((LEN(AY11)-LEN(SUBSTITUTE(AY11,".","")))=2,IF((LEN(AY11)-LEN(SUBSTITUTE(AY11,".","")))=2,IFERROR(MID(AY11,IFERROR(FIND(".",AY11,IFERROR(FIND(".",AY11),0)+1),0)+1,999),""),"")="",FALSE),NOT(IFERROR(ISNUMBER(--IFERROR(LEFT(AY11,IFERROR(FIND(".",AY11),0)-1),"")),FALSE)),NOT(IFERROR(ISNUMBER(--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),FALSE)),IF((LEN(AY11)-LEN(SUBSTITUTE(AY11,".","")))=2,NOT(IFERROR(ISNUMBER(--IF((LEN(AY11)-LEN(SUBSTITUTE(AY11,".","")))=2,IFERROR(MID(AY11,IFERROR(FIND(".",AY11,IFERROR(FIND(".",AY11),0)+1),0)+1,999),""),"")),FALSE)),FALSE)),"INVALID_VERSION",IF(OR(AND(LEN(IFERROR(LEFT(AY11,IFERROR(FIND(".",AY11),0)-1),""))&gt;1,LEFT(IFERROR(LEFT(AY11,IFERROR(FIND(".",AY11),0)-1),""),1)="0"),AND(LEN(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)&gt;1,LEFT(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,1)="0"),IF((LEN(AY11)-LEN(SUBSTITUTE(AY11,".","")))=2,AND(LEN(IF((LEN(AY11)-LEN(SUBSTITUTE(AY11,".","")))=2,IFERROR(MID(AY11,IFERROR(FIND(".",AY11,IFERROR(FIND(".",AY11),0)+1),0)+1,999),""),""))&gt;1,LEFT(IF((LEN(AY11)-LEN(SUBSTITUTE(AY11,".","")))=2,IFERROR(MID(AY11,IFERROR(FIND(".",AY11,IFERROR(FIND(".",AY11),0)+1),0)+1,999),""),""),1)="0"),FALSE)),"INVALID_VERSION_LEADING_ZERO",IF(AND(IFERROR(TEXT(--IFERROR(LEFT(AY11,IFERROR(FIND(".",AY11),0)-1),""),"0")=IFERROR(LEFT(AY11,IFERROR(FIND(".",AY11),0)-1),""),FALSE),IFERROR(TEXT(--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,"0")=IF((LEN(AY11)-LEN(SUBSTITUTE(AY11,".","")))=1,IFERROR(MID(AY11,IFERROR(FIND(".",AY11),0)+1,999),""),IF((LEN(AY11)-LEN(SUBSTITUTE(AY11,".","")))=2,IFERROR(MID(AY11,IFERROR(FIND(".",AY11),0)+1,IFERROR(FIND(".",AY11,IFERROR(FIND(".",AY11),0)+1),0)-IFERROR(FIND(".",AY11),0)-1),""),"")),FALSE),IF((LEN(AY11)-LEN(SUBSTITUTE(AY11,".","")))=2,IFERROR(TEXT(--IF((LEN(AY11)-LEN(SUBSTITUTE(AY11,".","")))=2,IFERROR(MID(AY11,IFERROR(FIND(".",AY11,IFERROR(FIND(".",AY11),0)+1),0)+1,999),""),""),"0")=IF((LEN(AY11)-LEN(SUBSTITUTE(AY11,".","")))=2,IFERROR(MID(AY11,IFERROR(FIND(".",AY11,IFERROR(FIND(".",AY11),0)+1),0)+1,999),""),""),FALSE),TRUE)),"NONE","INVALID_VERSION"))))</ns0:f>
      </ns0:c>
      <ns0:c r="BC11" s="53">
        <ns0:f>IF(C11="","MISSING_RECORD_STATUS",IF(COUNTIF('Controlled Vocabulary'!$A$2:$A$7,C11)=1,"NONE","INVALID_RECORD_STATUS"))</ns0:f>
      </ns0:c>
      <ns0:c r="BD11" s="53">
        <ns0:f>IF(Z11="","INVALID_APPROVAL_STATUS",IF(COUNTIF('Controlled Vocabulary'!$B$2:$B$7,Z11)=1,"NONE","INVALID_APPROVAL_STATUS"))</ns0:f>
      </ns0:c>
      <ns0:c r="BE11" s="53">
        <ns0:f>IF(BN11="",0,COUNTIFS('Claim–Evidence Links'!$T$2:$T$201,BN11,'Claim–Evidence Links'!$H$2:$H$201,"Active"))</ns0:f>
      </ns0:c>
      <ns0:c r="BF11" s="53">
        <ns0:f>IF(BN11="",0,COUNTIFS('Change History'!$N$2:$N$101,BN11,'Change History'!$H$2:$H$101,"Yes"))</ns0:f>
      </ns0:c>
      <ns0:c r="BG11" s="53">
        <ns0:f>IF(AI11="","CONTROLLED_INPUT_INVALID",IF(AI11="No",IF(COUNTA(AJ11:AQ11)&gt;0,"AI_DETAILS_WITHOUT_AI_USE","NONE"),IF(AI11&lt;&gt;"Yes","CONTROLLED_INPUT_INVALID",IF(AJ11="","AI_ACTIVITY_TYPE_REQUIRED",IF(AND(AL11&lt;&gt;"",COUNTIF('Evidence Items'!$W$2:$W$101,AL11)&gt;0,COUNTIF('Controlled Vocabulary'!$S$2:$S$9,AJ11)&gt;0),"DUPLICATED_AI_ACTIVITY",IF(COUNTIF('Controlled Vocabulary'!$R$2:$R$9,AJ11)=0,"INVALID_AI_ACTIVITY_TYPE",IF(AK11="","AI_TOOL_MODEL_REQUIRED",IF(AN11="Rejected","AI_OUTPUT_REJECTED",IF(AN11="Verified",IF(AO11="","HUMAN_VERIFIER_REQUIRED",IF(AP11="","HUMAN_VERIFICATION_DATE_REQUIRED","NONE")),IF(OR(AN11="Pending",AN11="Verification incomplete"),IF(AND(OR(C11="Draft",C11="Under review",C11="Reopened"),OR(U11="Exploratory only",U11="Review required before use")),IF(AN11="Pending","AI_VERIFICATION_PENDING","AI_VERIFICATION_INCOMPLETE"),"AI_VERIFICATION_REQUIRED"),"AI_VERIFICATION_REQUIRED"))))))))))</ns0:f>
      </ns0:c>
      <ns0:c r="BH11" s="53">
        <ns0:f>IF(D11="","MISSING_EXACT_CLAIM",IF(E11="","MISSING_AFFECTED_DECISION",IF(COUNTA(F11:K11)=0,"MISSING_SCOPE_BOUNDARY",IF(BE11=0,"MISSING_EVIDENCE_RELATIONSHIP",IF(L11="","MISSING_OBSERVATION","NONE")))))</ns0:f>
      </ns0:c>
      <ns0:c r="BI11" s="53">
        <ns0:f>IF(AD11="","REVIEWER_ACCESS_REQUIRED",IF(AD11="No","REVIEWER_ACCESS_REQUIRED",IF(AND(AD11="Conditional",OR(AE11="",AF11="")),"HANDLING_CONDITION_REQUIRED",IF(OR(LEFT(BG11,3)="AI_",LEFT(BG11,6)="HUMAN_"),BG11,"NONE"))))</ns0:f>
      </ns0:c>
      <ns0:c r="BJ11" s="53">
        <ns0:f>IF(M11="","MISSING_INTERPRETATION",IF(N11="","MISSING_ASSUMPTIONS",IF(P11="","MISSING_EVIDENCE_STATE",IF(Q11="","MISSING_CONFIDENCE_BOUNDARY",IF(R11="","MISSING_CONTRADICTION_STATUS",IF(O11="","MISSING_LIMITATIONS",IF(S11="","MISSING_MATERIALITY",IF(T11="","MISSING_REVERSIBILITY",IF(U11="","MISSING_PERMITTED_USE",IF(AS11="","MISSING_FINAL_DISPOSITION","NONE"))))))))))</ns0:f>
      </ns0:c>
      <ns0:c r="BK11" s="53">
        <ns0:f>IF(V11="","MISSING_OWNER",IF(W11="","MISSING_REVIEWER",IF(X11="","MISSING_REVIEW_DATE",IF(OR(Z11="Approved",Z11="Approved with conditions",Z11="Rejected"),IF(AA11="","APPROVER_REQUIRED",IF(AB11="","APPROVAL_DATE_REQUIRED",IF(AND(Z11="Approved with conditions",AC11=""),"APPROVAL_CONDITIONS_REQUIRED","NONE"))),"NONE"))))</ns0:f>
      </ns0:c>
      <ns0:c r="BL11" s="53">
        <ns0:f>IF(Y11="","REOPEN_TRIGGER_REQUIRED",IF(AND(C11="Reopened",BF11=0),"REOPEN_EVENT_REQUIRED","NONE"))</ns0:f>
      </ns0:c>
      <ns0:c r="BM11" s="53">
        <ns0:f>IF(AND(C11="Reopened",OR(Z11="Approved",Z11="Approved with conditions")),"REOPENED_APPROVAL_CONFLICT",IF(OR(AND(C11="Draft",AND(Z11&lt;&gt;"Not submitted",Z11&lt;&gt;"Rejected")),AND(C11="Under review",AND(Z11&lt;&gt;"Pending review",Z11&lt;&gt;"Rejected")),AND(C11="Approved",Z11&lt;&gt;"Approved"),AND(C11="Approved with conditions",Z11&lt;&gt;"Approved with conditions"),AND(C11="Reopened",Z11&lt;&gt;"Reopened"),AND(C11="Retired",AND(Z11&lt;&gt;"Not submitted",Z11&lt;&gt;"Approved",Z11&lt;&gt;"Approved with conditions",Z11&lt;&gt;"Rejected"))),"APPROVAL_STATUS_MISMATCH",IF(C11="Draft","STATUS_DRAFT",IF(C11="Under review","STATUS_UNDER_REVIEW",IF(C11="Reopened","STATUS_REOPENED",IF(C11="Retired","STATUS_RETIRED",IF(AD11="Conditional","CONDITIONAL_EVIDENCE_ACCESS",IF(BG11="AI_VERIFICATION_PENDING","AI_VERIFICATION_PENDING",IF(BG11="AI_VERIFICATION_INCOMPLETE","AI_VERIFICATION_INCOMPLETE",IF(AND(C11="Approved with conditions",Z11="Approved with conditions",AC11&lt;&gt;""),"STATUS_APPROVED_WITH_CONDITIONS",IF(AND(C11="Approved",Z11="Approved"),IF(P11="Unresolved","UNRESOLVED_USE_BOUNDED","STATUS_APPROVED"),"APPROVAL_STATUS_MISMATCH")))))))))))</ns0:f>
      </ns0:c>
      <ns0:c r="BN11" s="53">
        <ns0:f>IF(OR(AX11="",AY11=""),"",AX11&amp;"|"&amp;AY11)</ns0:f>
      </ns0:c>
    </ns0:row>
    <ns0:row r="12">
      <ns0:c r="A12" s="65"/>
      <ns0:c r="B12" s="65"/>
      <ns0:c r="C12" s="66"/>
      <ns0:c r="D12" s="66"/>
      <ns0:c r="E12" s="66"/>
      <ns0:c r="F12" s="66"/>
      <ns0:c r="G12" s="66"/>
      <ns0:c r="H12" s="66"/>
      <ns0:c r="I12" s="66"/>
      <ns0:c r="J12" s="66"/>
      <ns0:c r="K12" s="66"/>
      <ns0:c r="L12" s="66"/>
      <ns0:c r="M12" s="66"/>
      <ns0:c r="N12" s="66"/>
      <ns0:c r="O12" s="66"/>
      <ns0:c r="P12" s="66"/>
      <ns0:c r="Q12" s="66"/>
      <ns0:c r="R12" s="66"/>
      <ns0:c r="S12" s="66"/>
      <ns0:c r="T12" s="66"/>
      <ns0:c r="U12" s="66"/>
      <ns0:c r="V12" s="66"/>
      <ns0:c r="W12" s="66"/>
      <ns0:c r="X12" s="67"/>
      <ns0:c r="Y12" s="66"/>
      <ns0:c r="Z12" s="66"/>
      <ns0:c r="AA12" s="66"/>
      <ns0:c r="AB12" s="67"/>
      <ns0:c r="AC12" s="66"/>
      <ns0:c r="AD12" s="66"/>
      <ns0:c r="AE12" s="66"/>
      <ns0:c r="AF12" s="66"/>
      <ns0:c r="AG12" s="65"/>
      <ns0:c r="AH12" s="65"/>
      <ns0:c r="AI12" s="66"/>
      <ns0:c r="AJ12" s="66"/>
      <ns0:c r="AK12" s="66"/>
      <ns0:c r="AL12" s="66"/>
      <ns0:c r="AM12" s="66"/>
      <ns0:c r="AN12" s="66"/>
      <ns0:c r="AO12" s="66"/>
      <ns0:c r="AP12" s="67"/>
      <ns0:c r="AQ12" s="66"/>
      <ns0:c r="AR12" s="66"/>
      <ns0:c r="AS12" s="66"/>
      <ns0:c r="AT12" s="45">
        <ns0:f>IF(A12="","",IFERROR(VLOOKUP(AU12,'Controlled Vocabulary'!$AA$2:$AD$200,2,FALSE),"Controlled input invalid"))</ns0:f>
      </ns0:c>
      <ns0:c r="AU12" s="45">
        <ns0:f>IF(A12="","",IF(AND(AND(IF(OR(AG12="",AH12=""),0,IFERROR(MATCH(UPPER(TRIM(AG12))&amp;"|"&amp;TRIM(AH12),$BN$2:$BN$101,0),0))&gt;0,AX12=UPPER(TRIM(AG12)),AY12=TRIM(AH12)),D12&lt;&gt;INDEX($D$2:$D$101,IF(OR(AG12="",AH12=""),0,IFERROR(MATCH(UPPER(TRIM(AG12))&amp;"|"&amp;TRIM(AH12),$BN$2:$BN$101,0),0)))),"VERSION_REQUIRED_FOR_CLAIM_CHANGE",IF(AND(AND(IF(OR(AG12="",AH12=""),0,IFERROR(MATCH(UPPER(TRIM(AG12))&amp;"|"&amp;TRIM(AH12),$BN$2:$BN$101,0),0))&gt;0,AX12=UPPER(TRIM(AG12)),AY12=TRIM(AH12)),U12&lt;&gt;INDEX($U$2:$U$101,IF(OR(AG12="",AH12=""),0,IFERROR(MATCH(UPPER(TRIM(AG12))&amp;"|"&amp;TRIM(AH12),$BN$2:$BN$101,0),0)))),"VERSION_REQUIRED_FOR_USE_CHANGE",IF(AND(AND(IF(OR(AG12="",AH12=""),0,IFERROR(MATCH(UPPER(TRIM(AG12))&amp;"|"&amp;TRIM(AH12),$BN$2:$BN$101,0),0))&gt;0,AX12=UPPER(TRIM(AG12)),AY12=TRIM(AH12)),AC12&lt;&gt;INDEX($AC$2:$AC$101,IF(OR(AG12="",AH12=""),0,IFERROR(MATCH(UPPER(TRIM(AG12))&amp;"|"&amp;TRIM(AH12),$BN$2:$BN$101,0),0)))),"VERSION_REQUIRED_FOR_APPROVAL_CHANGE",IF(BA12&lt;&gt;"NONE",BA12,IF(BB12&lt;&gt;"NONE",BB12,IF(BC12&lt;&gt;"NONE",BC12,IF(BD12&lt;&gt;"NONE",BD12,IF(AZ12&gt;1,"DUPLICATE_RECORD_VERSION",IF(OR(BM12="REOPENED_APPROVAL_CONFLICT",BM12="APPROVAL_STATUS_MISMATCH"),BM12,IF(OR(BG12="AI_DETAILS_WITHOUT_AI_USE",BG12="INVALID_AI_ACTIVITY_TYPE",BG12="DUPLICATED_AI_ACTIVITY",BG12="CONTROLLED_INPUT_INVALID"),BG12,IF(BH12&lt;&gt;"NONE",BH12,IF(BI12&lt;&gt;"NONE",BI12,IF(BJ12&lt;&gt;"NONE",BJ12,IF(BK12&lt;&gt;"NONE",BK12,IF(BL12&lt;&gt;"NONE",BL12,BM12))))))))))))))))</ns0:f>
      </ns0:c>
      <ns0:c r="AV12" s="45">
        <ns0:f>IF(A12="","",IFERROR(VLOOKUP(AU12,'Controlled Vocabulary'!$AA$2:$AD$200,3,FALSE),"Blocked"))</ns0:f>
      </ns0:c>
      <ns0:c r="AW12" s="45">
        <ns0:f>IF(A12="","",IFERROR(VLOOKUP(AU12,'Controlled Vocabulary'!$AA$2:$AD$200,4,FALSE),"Review the controlled inputs."))</ns0:f>
      </ns0:c>
      <ns0:c r="AX12" s="53">
        <ns0:f>IF(A12="","",UPPER(TRIM(A12)))</ns0:f>
      </ns0:c>
      <ns0:c r="AY12" s="53">
        <ns0:f>IF(B12="","",TRIM(B12))</ns0:f>
      </ns0:c>
      <ns0:c r="AZ12" s="53">
        <ns0:f>IF(BN12="",0,COUNTIF($BN$2:$BN$101,BN12))</ns0:f>
      </ns0:c>
      <ns0:c r="BA12" s="53">
        <ns0:f>IF(AX12="","MISSING_RECORD_ID",IF(OR(LEN(AX12)&lt;3,LEN(AX12)&gt;64),"INVALID_RECORD_ID_LENGTH",IF(OR(LEFT(AX12,1)="-",RIGHT(AX12,1)="-"),"INVALID_RECORD_ID_BOUNDARY",IF(ISNUMBER(SEARCH("--",AX12)),"CONSECUTIVE_HYPHENS",IF(SUMPRODUCT(--(ROW($1:$64)&lt;=LEN(AX12)),--ISNUMBER(SEARCH(MID(AX12,ROW($1:$64),1),"ABCDEFGHIJKLMNOPQRSTUVWXYZ0123456789-")))=LEN(AX12),"NONE","INVALID_RECORD_ID_CHARACTER")))))</ns0:f>
      </ns0:c>
      <ns0:c r="BB12" s="53">
        <ns0:f>IF(AY12="","MISSING_VERSION",IF(OR(NOT(OR((LEN(AY12)-LEN(SUBSTITUTE(AY12,".","")))=1,(LEN(AY12)-LEN(SUBSTITUTE(AY12,".","")))=2)),IFERROR(LEFT(AY12,IFERROR(FIND(".",AY12),0)-1),"")="",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="",IF((LEN(AY12)-LEN(SUBSTITUTE(AY12,".","")))=2,IF((LEN(AY12)-LEN(SUBSTITUTE(AY12,".","")))=2,IFERROR(MID(AY12,IFERROR(FIND(".",AY12,IFERROR(FIND(".",AY12),0)+1),0)+1,999),""),"")="",FALSE),NOT(IFERROR(ISNUMBER(--IFERROR(LEFT(AY12,IFERROR(FIND(".",AY12),0)-1),"")),FALSE)),NOT(IFERROR(ISNUMBER(--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),FALSE)),IF((LEN(AY12)-LEN(SUBSTITUTE(AY12,".","")))=2,NOT(IFERROR(ISNUMBER(--IF((LEN(AY12)-LEN(SUBSTITUTE(AY12,".","")))=2,IFERROR(MID(AY12,IFERROR(FIND(".",AY12,IFERROR(FIND(".",AY12),0)+1),0)+1,999),""),"")),FALSE)),FALSE)),"INVALID_VERSION",IF(OR(AND(LEN(IFERROR(LEFT(AY12,IFERROR(FIND(".",AY12),0)-1),""))&gt;1,LEFT(IFERROR(LEFT(AY12,IFERROR(FIND(".",AY12),0)-1),""),1)="0"),AND(LEN(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)&gt;1,LEFT(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,1)="0"),IF((LEN(AY12)-LEN(SUBSTITUTE(AY12,".","")))=2,AND(LEN(IF((LEN(AY12)-LEN(SUBSTITUTE(AY12,".","")))=2,IFERROR(MID(AY12,IFERROR(FIND(".",AY12,IFERROR(FIND(".",AY12),0)+1),0)+1,999),""),""))&gt;1,LEFT(IF((LEN(AY12)-LEN(SUBSTITUTE(AY12,".","")))=2,IFERROR(MID(AY12,IFERROR(FIND(".",AY12,IFERROR(FIND(".",AY12),0)+1),0)+1,999),""),""),1)="0"),FALSE)),"INVALID_VERSION_LEADING_ZERO",IF(AND(IFERROR(TEXT(--IFERROR(LEFT(AY12,IFERROR(FIND(".",AY12),0)-1),""),"0")=IFERROR(LEFT(AY12,IFERROR(FIND(".",AY12),0)-1),""),FALSE),IFERROR(TEXT(--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,"0")=IF((LEN(AY12)-LEN(SUBSTITUTE(AY12,".","")))=1,IFERROR(MID(AY12,IFERROR(FIND(".",AY12),0)+1,999),""),IF((LEN(AY12)-LEN(SUBSTITUTE(AY12,".","")))=2,IFERROR(MID(AY12,IFERROR(FIND(".",AY12),0)+1,IFERROR(FIND(".",AY12,IFERROR(FIND(".",AY12),0)+1),0)-IFERROR(FIND(".",AY12),0)-1),""),"")),FALSE),IF((LEN(AY12)-LEN(SUBSTITUTE(AY12,".","")))=2,IFERROR(TEXT(--IF((LEN(AY12)-LEN(SUBSTITUTE(AY12,".","")))=2,IFERROR(MID(AY12,IFERROR(FIND(".",AY12,IFERROR(FIND(".",AY12),0)+1),0)+1,999),""),""),"0")=IF((LEN(AY12)-LEN(SUBSTITUTE(AY12,".","")))=2,IFERROR(MID(AY12,IFERROR(FIND(".",AY12,IFERROR(FIND(".",AY12),0)+1),0)+1,999),""),""),FALSE),TRUE)),"NONE","INVALID_VERSION"))))</ns0:f>
      </ns0:c>
      <ns0:c r="BC12" s="53">
        <ns0:f>IF(C12="","MISSING_RECORD_STATUS",IF(COUNTIF('Controlled Vocabulary'!$A$2:$A$7,C12)=1,"NONE","INVALID_RECORD_STATUS"))</ns0:f>
      </ns0:c>
      <ns0:c r="BD12" s="53">
        <ns0:f>IF(Z12="","INVALID_APPROVAL_STATUS",IF(COUNTIF('Controlled Vocabulary'!$B$2:$B$7,Z12)=1,"NONE","INVALID_APPROVAL_STATUS"))</ns0:f>
      </ns0:c>
      <ns0:c r="BE12" s="53">
        <ns0:f>IF(BN12="",0,COUNTIFS('Claim–Evidence Links'!$T$2:$T$201,BN12,'Claim–Evidence Links'!$H$2:$H$201,"Active"))</ns0:f>
      </ns0:c>
      <ns0:c r="BF12" s="53">
        <ns0:f>IF(BN12="",0,COUNTIFS('Change History'!$N$2:$N$101,BN12,'Change History'!$H$2:$H$101,"Yes"))</ns0:f>
      </ns0:c>
      <ns0:c r="BG12" s="53">
        <ns0:f>IF(AI12="","CONTROLLED_INPUT_INVALID",IF(AI12="No",IF(COUNTA(AJ12:AQ12)&gt;0,"AI_DETAILS_WITHOUT_AI_USE","NONE"),IF(AI12&lt;&gt;"Yes","CONTROLLED_INPUT_INVALID",IF(AJ12="","AI_ACTIVITY_TYPE_REQUIRED",IF(AND(AL12&lt;&gt;"",COUNTIF('Evidence Items'!$W$2:$W$101,AL12)&gt;0,COUNTIF('Controlled Vocabulary'!$S$2:$S$9,AJ12)&gt;0),"DUPLICATED_AI_ACTIVITY",IF(COUNTIF('Controlled Vocabulary'!$R$2:$R$9,AJ12)=0,"INVALID_AI_ACTIVITY_TYPE",IF(AK12="","AI_TOOL_MODEL_REQUIRED",IF(AN12="Rejected","AI_OUTPUT_REJECTED",IF(AN12="Verified",IF(AO12="","HUMAN_VERIFIER_REQUIRED",IF(AP12="","HUMAN_VERIFICATION_DATE_REQUIRED","NONE")),IF(OR(AN12="Pending",AN12="Verification incomplete"),IF(AND(OR(C12="Draft",C12="Under review",C12="Reopened"),OR(U12="Exploratory only",U12="Review required before use")),IF(AN12="Pending","AI_VERIFICATION_PENDING","AI_VERIFICATION_INCOMPLETE"),"AI_VERIFICATION_REQUIRED"),"AI_VERIFICATION_REQUIRED"))))))))))</ns0:f>
      </ns0:c>
      <ns0:c r="BH12" s="53">
        <ns0:f>IF(D12="","MISSING_EXACT_CLAIM",IF(E12="","MISSING_AFFECTED_DECISION",IF(COUNTA(F12:K12)=0,"MISSING_SCOPE_BOUNDARY",IF(BE12=0,"MISSING_EVIDENCE_RELATIONSHIP",IF(L12="","MISSING_OBSERVATION","NONE")))))</ns0:f>
      </ns0:c>
      <ns0:c r="BI12" s="53">
        <ns0:f>IF(AD12="","REVIEWER_ACCESS_REQUIRED",IF(AD12="No","REVIEWER_ACCESS_REQUIRED",IF(AND(AD12="Conditional",OR(AE12="",AF12="")),"HANDLING_CONDITION_REQUIRED",IF(OR(LEFT(BG12,3)="AI_",LEFT(BG12,6)="HUMAN_"),BG12,"NONE"))))</ns0:f>
      </ns0:c>
      <ns0:c r="BJ12" s="53">
        <ns0:f>IF(M12="","MISSING_INTERPRETATION",IF(N12="","MISSING_ASSUMPTIONS",IF(P12="","MISSING_EVIDENCE_STATE",IF(Q12="","MISSING_CONFIDENCE_BOUNDARY",IF(R12="","MISSING_CONTRADICTION_STATUS",IF(O12="","MISSING_LIMITATIONS",IF(S12="","MISSING_MATERIALITY",IF(T12="","MISSING_REVERSIBILITY",IF(U12="","MISSING_PERMITTED_USE",IF(AS12="","MISSING_FINAL_DISPOSITION","NONE"))))))))))</ns0:f>
      </ns0:c>
      <ns0:c r="BK12" s="53">
        <ns0:f>IF(V12="","MISSING_OWNER",IF(W12="","MISSING_REVIEWER",IF(X12="","MISSING_REVIEW_DATE",IF(OR(Z12="Approved",Z12="Approved with conditions",Z12="Rejected"),IF(AA12="","APPROVER_REQUIRED",IF(AB12="","APPROVAL_DATE_REQUIRED",IF(AND(Z12="Approved with conditions",AC12=""),"APPROVAL_CONDITIONS_REQUIRED","NONE"))),"NONE"))))</ns0:f>
      </ns0:c>
      <ns0:c r="BL12" s="53">
        <ns0:f>IF(Y12="","REOPEN_TRIGGER_REQUIRED",IF(AND(C12="Reopened",BF12=0),"REOPEN_EVENT_REQUIRED","NONE"))</ns0:f>
      </ns0:c>
      <ns0:c r="BM12" s="53">
        <ns0:f>IF(AND(C12="Reopened",OR(Z12="Approved",Z12="Approved with conditions")),"REOPENED_APPROVAL_CONFLICT",IF(OR(AND(C12="Draft",AND(Z12&lt;&gt;"Not submitted",Z12&lt;&gt;"Rejected")),AND(C12="Under review",AND(Z12&lt;&gt;"Pending review",Z12&lt;&gt;"Rejected")),AND(C12="Approved",Z12&lt;&gt;"Approved"),AND(C12="Approved with conditions",Z12&lt;&gt;"Approved with conditions"),AND(C12="Reopened",Z12&lt;&gt;"Reopened"),AND(C12="Retired",AND(Z12&lt;&gt;"Not submitted",Z12&lt;&gt;"Approved",Z12&lt;&gt;"Approved with conditions",Z12&lt;&gt;"Rejected"))),"APPROVAL_STATUS_MISMATCH",IF(C12="Draft","STATUS_DRAFT",IF(C12="Under review","STATUS_UNDER_REVIEW",IF(C12="Reopened","STATUS_REOPENED",IF(C12="Retired","STATUS_RETIRED",IF(AD12="Conditional","CONDITIONAL_EVIDENCE_ACCESS",IF(BG12="AI_VERIFICATION_PENDING","AI_VERIFICATION_PENDING",IF(BG12="AI_VERIFICATION_INCOMPLETE","AI_VERIFICATION_INCOMPLETE",IF(AND(C12="Approved with conditions",Z12="Approved with conditions",AC12&lt;&gt;""),"STATUS_APPROVED_WITH_CONDITIONS",IF(AND(C12="Approved",Z12="Approved"),IF(P12="Unresolved","UNRESOLVED_USE_BOUNDED","STATUS_APPROVED"),"APPROVAL_STATUS_MISMATCH")))))))))))</ns0:f>
      </ns0:c>
      <ns0:c r="BN12" s="53">
        <ns0:f>IF(OR(AX12="",AY12=""),"",AX12&amp;"|"&amp;AY12)</ns0:f>
      </ns0:c>
    </ns0:row>
    <ns0:row r="13">
      <ns0:c r="A13" s="65"/>
      <ns0:c r="B13" s="65"/>
      <ns0:c r="C13" s="66"/>
      <ns0:c r="D13" s="66"/>
      <ns0:c r="E13" s="66"/>
      <ns0:c r="F13" s="66"/>
      <ns0:c r="G13" s="66"/>
      <ns0:c r="H13" s="66"/>
      <ns0:c r="I13" s="66"/>
      <ns0:c r="J13" s="66"/>
      <ns0:c r="K13" s="66"/>
      <ns0:c r="L13" s="66"/>
      <ns0:c r="M13" s="66"/>
      <ns0:c r="N13" s="66"/>
      <ns0:c r="O13" s="66"/>
      <ns0:c r="P13" s="66"/>
      <ns0:c r="Q13" s="66"/>
      <ns0:c r="R13" s="66"/>
      <ns0:c r="S13" s="66"/>
      <ns0:c r="T13" s="66"/>
      <ns0:c r="U13" s="66"/>
      <ns0:c r="V13" s="66"/>
      <ns0:c r="W13" s="66"/>
      <ns0:c r="X13" s="67"/>
      <ns0:c r="Y13" s="66"/>
      <ns0:c r="Z13" s="66"/>
      <ns0:c r="AA13" s="66"/>
      <ns0:c r="AB13" s="67"/>
      <ns0:c r="AC13" s="66"/>
      <ns0:c r="AD13" s="66"/>
      <ns0:c r="AE13" s="66"/>
      <ns0:c r="AF13" s="66"/>
      <ns0:c r="AG13" s="65"/>
      <ns0:c r="AH13" s="65"/>
      <ns0:c r="AI13" s="66"/>
      <ns0:c r="AJ13" s="66"/>
      <ns0:c r="AK13" s="66"/>
      <ns0:c r="AL13" s="66"/>
      <ns0:c r="AM13" s="66"/>
      <ns0:c r="AN13" s="66"/>
      <ns0:c r="AO13" s="66"/>
      <ns0:c r="AP13" s="67"/>
      <ns0:c r="AQ13" s="66"/>
      <ns0:c r="AR13" s="66"/>
      <ns0:c r="AS13" s="66"/>
      <ns0:c r="AT13" s="45">
        <ns0:f>IF(A13="","",IFERROR(VLOOKUP(AU13,'Controlled Vocabulary'!$AA$2:$AD$200,2,FALSE),"Controlled input invalid"))</ns0:f>
      </ns0:c>
      <ns0:c r="AU13" s="45">
        <ns0:f>IF(A13="","",IF(AND(AND(IF(OR(AG13="",AH13=""),0,IFERROR(MATCH(UPPER(TRIM(AG13))&amp;"|"&amp;TRIM(AH13),$BN$2:$BN$101,0),0))&gt;0,AX13=UPPER(TRIM(AG13)),AY13=TRIM(AH13)),D13&lt;&gt;INDEX($D$2:$D$101,IF(OR(AG13="",AH13=""),0,IFERROR(MATCH(UPPER(TRIM(AG13))&amp;"|"&amp;TRIM(AH13),$BN$2:$BN$101,0),0)))),"VERSION_REQUIRED_FOR_CLAIM_CHANGE",IF(AND(AND(IF(OR(AG13="",AH13=""),0,IFERROR(MATCH(UPPER(TRIM(AG13))&amp;"|"&amp;TRIM(AH13),$BN$2:$BN$101,0),0))&gt;0,AX13=UPPER(TRIM(AG13)),AY13=TRIM(AH13)),U13&lt;&gt;INDEX($U$2:$U$101,IF(OR(AG13="",AH13=""),0,IFERROR(MATCH(UPPER(TRIM(AG13))&amp;"|"&amp;TRIM(AH13),$BN$2:$BN$101,0),0)))),"VERSION_REQUIRED_FOR_USE_CHANGE",IF(AND(AND(IF(OR(AG13="",AH13=""),0,IFERROR(MATCH(UPPER(TRIM(AG13))&amp;"|"&amp;TRIM(AH13),$BN$2:$BN$101,0),0))&gt;0,AX13=UPPER(TRIM(AG13)),AY13=TRIM(AH13)),AC13&lt;&gt;INDEX($AC$2:$AC$101,IF(OR(AG13="",AH13=""),0,IFERROR(MATCH(UPPER(TRIM(AG13))&amp;"|"&amp;TRIM(AH13),$BN$2:$BN$101,0),0)))),"VERSION_REQUIRED_FOR_APPROVAL_CHANGE",IF(BA13&lt;&gt;"NONE",BA13,IF(BB13&lt;&gt;"NONE",BB13,IF(BC13&lt;&gt;"NONE",BC13,IF(BD13&lt;&gt;"NONE",BD13,IF(AZ13&gt;1,"DUPLICATE_RECORD_VERSION",IF(OR(BM13="REOPENED_APPROVAL_CONFLICT",BM13="APPROVAL_STATUS_MISMATCH"),BM13,IF(OR(BG13="AI_DETAILS_WITHOUT_AI_USE",BG13="INVALID_AI_ACTIVITY_TYPE",BG13="DUPLICATED_AI_ACTIVITY",BG13="CONTROLLED_INPUT_INVALID"),BG13,IF(BH13&lt;&gt;"NONE",BH13,IF(BI13&lt;&gt;"NONE",BI13,IF(BJ13&lt;&gt;"NONE",BJ13,IF(BK13&lt;&gt;"NONE",BK13,IF(BL13&lt;&gt;"NONE",BL13,BM13))))))))))))))))</ns0:f>
      </ns0:c>
      <ns0:c r="AV13" s="45">
        <ns0:f>IF(A13="","",IFERROR(VLOOKUP(AU13,'Controlled Vocabulary'!$AA$2:$AD$200,3,FALSE),"Blocked"))</ns0:f>
      </ns0:c>
      <ns0:c r="AW13" s="45">
        <ns0:f>IF(A13="","",IFERROR(VLOOKUP(AU13,'Controlled Vocabulary'!$AA$2:$AD$200,4,FALSE),"Review the controlled inputs."))</ns0:f>
      </ns0:c>
      <ns0:c r="AX13" s="53">
        <ns0:f>IF(A13="","",UPPER(TRIM(A13)))</ns0:f>
      </ns0:c>
      <ns0:c r="AY13" s="53">
        <ns0:f>IF(B13="","",TRIM(B13))</ns0:f>
      </ns0:c>
      <ns0:c r="AZ13" s="53">
        <ns0:f>IF(BN13="",0,COUNTIF($BN$2:$BN$101,BN13))</ns0:f>
      </ns0:c>
      <ns0:c r="BA13" s="53">
        <ns0:f>IF(AX13="","MISSING_RECORD_ID",IF(OR(LEN(AX13)&lt;3,LEN(AX13)&gt;64),"INVALID_RECORD_ID_LENGTH",IF(OR(LEFT(AX13,1)="-",RIGHT(AX13,1)="-"),"INVALID_RECORD_ID_BOUNDARY",IF(ISNUMBER(SEARCH("--",AX13)),"CONSECUTIVE_HYPHENS",IF(SUMPRODUCT(--(ROW($1:$64)&lt;=LEN(AX13)),--ISNUMBER(SEARCH(MID(AX13,ROW($1:$64),1),"ABCDEFGHIJKLMNOPQRSTUVWXYZ0123456789-")))=LEN(AX13),"NONE","INVALID_RECORD_ID_CHARACTER")))))</ns0:f>
      </ns0:c>
      <ns0:c r="BB13" s="53">
        <ns0:f>IF(AY13="","MISSING_VERSION",IF(OR(NOT(OR((LEN(AY13)-LEN(SUBSTITUTE(AY13,".","")))=1,(LEN(AY13)-LEN(SUBSTITUTE(AY13,".","")))=2)),IFERROR(LEFT(AY13,IFERROR(FIND(".",AY13),0)-1),"")="",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="",IF((LEN(AY13)-LEN(SUBSTITUTE(AY13,".","")))=2,IF((LEN(AY13)-LEN(SUBSTITUTE(AY13,".","")))=2,IFERROR(MID(AY13,IFERROR(FIND(".",AY13,IFERROR(FIND(".",AY13),0)+1),0)+1,999),""),"")="",FALSE),NOT(IFERROR(ISNUMBER(--IFERROR(LEFT(AY13,IFERROR(FIND(".",AY13),0)-1),"")),FALSE)),NOT(IFERROR(ISNUMBER(--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),FALSE)),IF((LEN(AY13)-LEN(SUBSTITUTE(AY13,".","")))=2,NOT(IFERROR(ISNUMBER(--IF((LEN(AY13)-LEN(SUBSTITUTE(AY13,".","")))=2,IFERROR(MID(AY13,IFERROR(FIND(".",AY13,IFERROR(FIND(".",AY13),0)+1),0)+1,999),""),"")),FALSE)),FALSE)),"INVALID_VERSION",IF(OR(AND(LEN(IFERROR(LEFT(AY13,IFERROR(FIND(".",AY13),0)-1),""))&gt;1,LEFT(IFERROR(LEFT(AY13,IFERROR(FIND(".",AY13),0)-1),""),1)="0"),AND(LEN(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)&gt;1,LEFT(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,1)="0"),IF((LEN(AY13)-LEN(SUBSTITUTE(AY13,".","")))=2,AND(LEN(IF((LEN(AY13)-LEN(SUBSTITUTE(AY13,".","")))=2,IFERROR(MID(AY13,IFERROR(FIND(".",AY13,IFERROR(FIND(".",AY13),0)+1),0)+1,999),""),""))&gt;1,LEFT(IF((LEN(AY13)-LEN(SUBSTITUTE(AY13,".","")))=2,IFERROR(MID(AY13,IFERROR(FIND(".",AY13,IFERROR(FIND(".",AY13),0)+1),0)+1,999),""),""),1)="0"),FALSE)),"INVALID_VERSION_LEADING_ZERO",IF(AND(IFERROR(TEXT(--IFERROR(LEFT(AY13,IFERROR(FIND(".",AY13),0)-1),""),"0")=IFERROR(LEFT(AY13,IFERROR(FIND(".",AY13),0)-1),""),FALSE),IFERROR(TEXT(--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,"0")=IF((LEN(AY13)-LEN(SUBSTITUTE(AY13,".","")))=1,IFERROR(MID(AY13,IFERROR(FIND(".",AY13),0)+1,999),""),IF((LEN(AY13)-LEN(SUBSTITUTE(AY13,".","")))=2,IFERROR(MID(AY13,IFERROR(FIND(".",AY13),0)+1,IFERROR(FIND(".",AY13,IFERROR(FIND(".",AY13),0)+1),0)-IFERROR(FIND(".",AY13),0)-1),""),"")),FALSE),IF((LEN(AY13)-LEN(SUBSTITUTE(AY13,".","")))=2,IFERROR(TEXT(--IF((LEN(AY13)-LEN(SUBSTITUTE(AY13,".","")))=2,IFERROR(MID(AY13,IFERROR(FIND(".",AY13,IFERROR(FIND(".",AY13),0)+1),0)+1,999),""),""),"0")=IF((LEN(AY13)-LEN(SUBSTITUTE(AY13,".","")))=2,IFERROR(MID(AY13,IFERROR(FIND(".",AY13,IFERROR(FIND(".",AY13),0)+1),0)+1,999),""),""),FALSE),TRUE)),"NONE","INVALID_VERSION"))))</ns0:f>
      </ns0:c>
      <ns0:c r="BC13" s="53">
        <ns0:f>IF(C13="","MISSING_RECORD_STATUS",IF(COUNTIF('Controlled Vocabulary'!$A$2:$A$7,C13)=1,"NONE","INVALID_RECORD_STATUS"))</ns0:f>
      </ns0:c>
      <ns0:c r="BD13" s="53">
        <ns0:f>IF(Z13="","INVALID_APPROVAL_STATUS",IF(COUNTIF('Controlled Vocabulary'!$B$2:$B$7,Z13)=1,"NONE","INVALID_APPROVAL_STATUS"))</ns0:f>
      </ns0:c>
      <ns0:c r="BE13" s="53">
        <ns0:f>IF(BN13="",0,COUNTIFS('Claim–Evidence Links'!$T$2:$T$201,BN13,'Claim–Evidence Links'!$H$2:$H$201,"Active"))</ns0:f>
      </ns0:c>
      <ns0:c r="BF13" s="53">
        <ns0:f>IF(BN13="",0,COUNTIFS('Change History'!$N$2:$N$101,BN13,'Change History'!$H$2:$H$101,"Yes"))</ns0:f>
      </ns0:c>
      <ns0:c r="BG13" s="53">
        <ns0:f>IF(AI13="","CONTROLLED_INPUT_INVALID",IF(AI13="No",IF(COUNTA(AJ13:AQ13)&gt;0,"AI_DETAILS_WITHOUT_AI_USE","NONE"),IF(AI13&lt;&gt;"Yes","CONTROLLED_INPUT_INVALID",IF(AJ13="","AI_ACTIVITY_TYPE_REQUIRED",IF(AND(AL13&lt;&gt;"",COUNTIF('Evidence Items'!$W$2:$W$101,AL13)&gt;0,COUNTIF('Controlled Vocabulary'!$S$2:$S$9,AJ13)&gt;0),"DUPLICATED_AI_ACTIVITY",IF(COUNTIF('Controlled Vocabulary'!$R$2:$R$9,AJ13)=0,"INVALID_AI_ACTIVITY_TYPE",IF(AK13="","AI_TOOL_MODEL_REQUIRED",IF(AN13="Rejected","AI_OUTPUT_REJECTED",IF(AN13="Verified",IF(AO13="","HUMAN_VERIFIER_REQUIRED",IF(AP13="","HUMAN_VERIFICATION_DATE_REQUIRED","NONE")),IF(OR(AN13="Pending",AN13="Verification incomplete"),IF(AND(OR(C13="Draft",C13="Under review",C13="Reopened"),OR(U13="Exploratory only",U13="Review required before use")),IF(AN13="Pending","AI_VERIFICATION_PENDING","AI_VERIFICATION_INCOMPLETE"),"AI_VERIFICATION_REQUIRED"),"AI_VERIFICATION_REQUIRED"))))))))))</ns0:f>
      </ns0:c>
      <ns0:c r="BH13" s="53">
        <ns0:f>IF(D13="","MISSING_EXACT_CLAIM",IF(E13="","MISSING_AFFECTED_DECISION",IF(COUNTA(F13:K13)=0,"MISSING_SCOPE_BOUNDARY",IF(BE13=0,"MISSING_EVIDENCE_RELATIONSHIP",IF(L13="","MISSING_OBSERVATION","NONE")))))</ns0:f>
      </ns0:c>
      <ns0:c r="BI13" s="53">
        <ns0:f>IF(AD13="","REVIEWER_ACCESS_REQUIRED",IF(AD13="No","REVIEWER_ACCESS_REQUIRED",IF(AND(AD13="Conditional",OR(AE13="",AF13="")),"HANDLING_CONDITION_REQUIRED",IF(OR(LEFT(BG13,3)="AI_",LEFT(BG13,6)="HUMAN_"),BG13,"NONE"))))</ns0:f>
      </ns0:c>
      <ns0:c r="BJ13" s="53">
        <ns0:f>IF(M13="","MISSING_INTERPRETATION",IF(N13="","MISSING_ASSUMPTIONS",IF(P13="","MISSING_EVIDENCE_STATE",IF(Q13="","MISSING_CONFIDENCE_BOUNDARY",IF(R13="","MISSING_CONTRADICTION_STATUS",IF(O13="","MISSING_LIMITATIONS",IF(S13="","MISSING_MATERIALITY",IF(T13="","MISSING_REVERSIBILITY",IF(U13="","MISSING_PERMITTED_USE",IF(AS13="","MISSING_FINAL_DISPOSITION","NONE"))))))))))</ns0:f>
      </ns0:c>
      <ns0:c r="BK13" s="53">
        <ns0:f>IF(V13="","MISSING_OWNER",IF(W13="","MISSING_REVIEWER",IF(X13="","MISSING_REVIEW_DATE",IF(OR(Z13="Approved",Z13="Approved with conditions",Z13="Rejected"),IF(AA13="","APPROVER_REQUIRED",IF(AB13="","APPROVAL_DATE_REQUIRED",IF(AND(Z13="Approved with conditions",AC13=""),"APPROVAL_CONDITIONS_REQUIRED","NONE"))),"NONE"))))</ns0:f>
      </ns0:c>
      <ns0:c r="BL13" s="53">
        <ns0:f>IF(Y13="","REOPEN_TRIGGER_REQUIRED",IF(AND(C13="Reopened",BF13=0),"REOPEN_EVENT_REQUIRED","NONE"))</ns0:f>
      </ns0:c>
      <ns0:c r="BM13" s="53">
        <ns0:f>IF(AND(C13="Reopened",OR(Z13="Approved",Z13="Approved with conditions")),"REOPENED_APPROVAL_CONFLICT",IF(OR(AND(C13="Draft",AND(Z13&lt;&gt;"Not submitted",Z13&lt;&gt;"Rejected")),AND(C13="Under review",AND(Z13&lt;&gt;"Pending review",Z13&lt;&gt;"Rejected")),AND(C13="Approved",Z13&lt;&gt;"Approved"),AND(C13="Approved with conditions",Z13&lt;&gt;"Approved with conditions"),AND(C13="Reopened",Z13&lt;&gt;"Reopened"),AND(C13="Retired",AND(Z13&lt;&gt;"Not submitted",Z13&lt;&gt;"Approved",Z13&lt;&gt;"Approved with conditions",Z13&lt;&gt;"Rejected"))),"APPROVAL_STATUS_MISMATCH",IF(C13="Draft","STATUS_DRAFT",IF(C13="Under review","STATUS_UNDER_REVIEW",IF(C13="Reopened","STATUS_REOPENED",IF(C13="Retired","STATUS_RETIRED",IF(AD13="Conditional","CONDITIONAL_EVIDENCE_ACCESS",IF(BG13="AI_VERIFICATION_PENDING","AI_VERIFICATION_PENDING",IF(BG13="AI_VERIFICATION_INCOMPLETE","AI_VERIFICATION_INCOMPLETE",IF(AND(C13="Approved with conditions",Z13="Approved with conditions",AC13&lt;&gt;""),"STATUS_APPROVED_WITH_CONDITIONS",IF(AND(C13="Approved",Z13="Approved"),IF(P13="Unresolved","UNRESOLVED_USE_BOUNDED","STATUS_APPROVED"),"APPROVAL_STATUS_MISMATCH")))))))))))</ns0:f>
      </ns0:c>
      <ns0:c r="BN13" s="53">
        <ns0:f>IF(OR(AX13="",AY13=""),"",AX13&amp;"|"&amp;AY13)</ns0:f>
      </ns0:c>
    </ns0:row>
    <ns0:row r="14">
      <ns0:c r="A14" s="65"/>
      <ns0:c r="B14" s="65"/>
      <ns0:c r="C14" s="66"/>
      <ns0:c r="D14" s="66"/>
      <ns0:c r="E14" s="66"/>
      <ns0:c r="F14" s="66"/>
      <ns0:c r="G14" s="66"/>
      <ns0:c r="H14" s="66"/>
      <ns0:c r="I14" s="66"/>
      <ns0:c r="J14" s="66"/>
      <ns0:c r="K14" s="66"/>
      <ns0:c r="L14" s="66"/>
      <ns0:c r="M14" s="66"/>
      <ns0:c r="N14" s="66"/>
      <ns0:c r="O14" s="66"/>
      <ns0:c r="P14" s="66"/>
      <ns0:c r="Q14" s="66"/>
      <ns0:c r="R14" s="66"/>
      <ns0:c r="S14" s="66"/>
      <ns0:c r="T14" s="66"/>
      <ns0:c r="U14" s="66"/>
      <ns0:c r="V14" s="66"/>
      <ns0:c r="W14" s="66"/>
      <ns0:c r="X14" s="67"/>
      <ns0:c r="Y14" s="66"/>
      <ns0:c r="Z14" s="66"/>
      <ns0:c r="AA14" s="66"/>
      <ns0:c r="AB14" s="67"/>
      <ns0:c r="AC14" s="66"/>
      <ns0:c r="AD14" s="66"/>
      <ns0:c r="AE14" s="66"/>
      <ns0:c r="AF14" s="66"/>
      <ns0:c r="AG14" s="65"/>
      <ns0:c r="AH14" s="65"/>
      <ns0:c r="AI14" s="66"/>
      <ns0:c r="AJ14" s="66"/>
      <ns0:c r="AK14" s="66"/>
      <ns0:c r="AL14" s="66"/>
      <ns0:c r="AM14" s="66"/>
      <ns0:c r="AN14" s="66"/>
      <ns0:c r="AO14" s="66"/>
      <ns0:c r="AP14" s="67"/>
      <ns0:c r="AQ14" s="66"/>
      <ns0:c r="AR14" s="66"/>
      <ns0:c r="AS14" s="66"/>
      <ns0:c r="AT14" s="45">
        <ns0:f>IF(A14="","",IFERROR(VLOOKUP(AU14,'Controlled Vocabulary'!$AA$2:$AD$200,2,FALSE),"Controlled input invalid"))</ns0:f>
      </ns0:c>
      <ns0:c r="AU14" s="45">
        <ns0:f>IF(A14="","",IF(AND(AND(IF(OR(AG14="",AH14=""),0,IFERROR(MATCH(UPPER(TRIM(AG14))&amp;"|"&amp;TRIM(AH14),$BN$2:$BN$101,0),0))&gt;0,AX14=UPPER(TRIM(AG14)),AY14=TRIM(AH14)),D14&lt;&gt;INDEX($D$2:$D$101,IF(OR(AG14="",AH14=""),0,IFERROR(MATCH(UPPER(TRIM(AG14))&amp;"|"&amp;TRIM(AH14),$BN$2:$BN$101,0),0)))),"VERSION_REQUIRED_FOR_CLAIM_CHANGE",IF(AND(AND(IF(OR(AG14="",AH14=""),0,IFERROR(MATCH(UPPER(TRIM(AG14))&amp;"|"&amp;TRIM(AH14),$BN$2:$BN$101,0),0))&gt;0,AX14=UPPER(TRIM(AG14)),AY14=TRIM(AH14)),U14&lt;&gt;INDEX($U$2:$U$101,IF(OR(AG14="",AH14=""),0,IFERROR(MATCH(UPPER(TRIM(AG14))&amp;"|"&amp;TRIM(AH14),$BN$2:$BN$101,0),0)))),"VERSION_REQUIRED_FOR_USE_CHANGE",IF(AND(AND(IF(OR(AG14="",AH14=""),0,IFERROR(MATCH(UPPER(TRIM(AG14))&amp;"|"&amp;TRIM(AH14),$BN$2:$BN$101,0),0))&gt;0,AX14=UPPER(TRIM(AG14)),AY14=TRIM(AH14)),AC14&lt;&gt;INDEX($AC$2:$AC$101,IF(OR(AG14="",AH14=""),0,IFERROR(MATCH(UPPER(TRIM(AG14))&amp;"|"&amp;TRIM(AH14),$BN$2:$BN$101,0),0)))),"VERSION_REQUIRED_FOR_APPROVAL_CHANGE",IF(BA14&lt;&gt;"NONE",BA14,IF(BB14&lt;&gt;"NONE",BB14,IF(BC14&lt;&gt;"NONE",BC14,IF(BD14&lt;&gt;"NONE",BD14,IF(AZ14&gt;1,"DUPLICATE_RECORD_VERSION",IF(OR(BM14="REOPENED_APPROVAL_CONFLICT",BM14="APPROVAL_STATUS_MISMATCH"),BM14,IF(OR(BG14="AI_DETAILS_WITHOUT_AI_USE",BG14="INVALID_AI_ACTIVITY_TYPE",BG14="DUPLICATED_AI_ACTIVITY",BG14="CONTROLLED_INPUT_INVALID"),BG14,IF(BH14&lt;&gt;"NONE",BH14,IF(BI14&lt;&gt;"NONE",BI14,IF(BJ14&lt;&gt;"NONE",BJ14,IF(BK14&lt;&gt;"NONE",BK14,IF(BL14&lt;&gt;"NONE",BL14,BM14))))))))))))))))</ns0:f>
      </ns0:c>
      <ns0:c r="AV14" s="45">
        <ns0:f>IF(A14="","",IFERROR(VLOOKUP(AU14,'Controlled Vocabulary'!$AA$2:$AD$200,3,FALSE),"Blocked"))</ns0:f>
      </ns0:c>
      <ns0:c r="AW14" s="45">
        <ns0:f>IF(A14="","",IFERROR(VLOOKUP(AU14,'Controlled Vocabulary'!$AA$2:$AD$200,4,FALSE),"Review the controlled inputs."))</ns0:f>
      </ns0:c>
      <ns0:c r="AX14" s="53">
        <ns0:f>IF(A14="","",UPPER(TRIM(A14)))</ns0:f>
      </ns0:c>
      <ns0:c r="AY14" s="53">
        <ns0:f>IF(B14="","",TRIM(B14))</ns0:f>
      </ns0:c>
      <ns0:c r="AZ14" s="53">
        <ns0:f>IF(BN14="",0,COUNTIF($BN$2:$BN$101,BN14))</ns0:f>
      </ns0:c>
      <ns0:c r="BA14" s="53">
        <ns0:f>IF(AX14="","MISSING_RECORD_ID",IF(OR(LEN(AX14)&lt;3,LEN(AX14)&gt;64),"INVALID_RECORD_ID_LENGTH",IF(OR(LEFT(AX14,1)="-",RIGHT(AX14,1)="-"),"INVALID_RECORD_ID_BOUNDARY",IF(ISNUMBER(SEARCH("--",AX14)),"CONSECUTIVE_HYPHENS",IF(SUMPRODUCT(--(ROW($1:$64)&lt;=LEN(AX14)),--ISNUMBER(SEARCH(MID(AX14,ROW($1:$64),1),"ABCDEFGHIJKLMNOPQRSTUVWXYZ0123456789-")))=LEN(AX14),"NONE","INVALID_RECORD_ID_CHARACTER")))))</ns0:f>
      </ns0:c>
      <ns0:c r="BB14" s="53">
        <ns0:f>IF(AY14="","MISSING_VERSION",IF(OR(NOT(OR((LEN(AY14)-LEN(SUBSTITUTE(AY14,".","")))=1,(LEN(AY14)-LEN(SUBSTITUTE(AY14,".","")))=2)),IFERROR(LEFT(AY14,IFERROR(FIND(".",AY14),0)-1),"")="",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="",IF((LEN(AY14)-LEN(SUBSTITUTE(AY14,".","")))=2,IF((LEN(AY14)-LEN(SUBSTITUTE(AY14,".","")))=2,IFERROR(MID(AY14,IFERROR(FIND(".",AY14,IFERROR(FIND(".",AY14),0)+1),0)+1,999),""),"")="",FALSE),NOT(IFERROR(ISNUMBER(--IFERROR(LEFT(AY14,IFERROR(FIND(".",AY14),0)-1),"")),FALSE)),NOT(IFERROR(ISNUMBER(--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),FALSE)),IF((LEN(AY14)-LEN(SUBSTITUTE(AY14,".","")))=2,NOT(IFERROR(ISNUMBER(--IF((LEN(AY14)-LEN(SUBSTITUTE(AY14,".","")))=2,IFERROR(MID(AY14,IFERROR(FIND(".",AY14,IFERROR(FIND(".",AY14),0)+1),0)+1,999),""),"")),FALSE)),FALSE)),"INVALID_VERSION",IF(OR(AND(LEN(IFERROR(LEFT(AY14,IFERROR(FIND(".",AY14),0)-1),""))&gt;1,LEFT(IFERROR(LEFT(AY14,IFERROR(FIND(".",AY14),0)-1),""),1)="0"),AND(LEN(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)&gt;1,LEFT(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,1)="0"),IF((LEN(AY14)-LEN(SUBSTITUTE(AY14,".","")))=2,AND(LEN(IF((LEN(AY14)-LEN(SUBSTITUTE(AY14,".","")))=2,IFERROR(MID(AY14,IFERROR(FIND(".",AY14,IFERROR(FIND(".",AY14),0)+1),0)+1,999),""),""))&gt;1,LEFT(IF((LEN(AY14)-LEN(SUBSTITUTE(AY14,".","")))=2,IFERROR(MID(AY14,IFERROR(FIND(".",AY14,IFERROR(FIND(".",AY14),0)+1),0)+1,999),""),""),1)="0"),FALSE)),"INVALID_VERSION_LEADING_ZERO",IF(AND(IFERROR(TEXT(--IFERROR(LEFT(AY14,IFERROR(FIND(".",AY14),0)-1),""),"0")=IFERROR(LEFT(AY14,IFERROR(FIND(".",AY14),0)-1),""),FALSE),IFERROR(TEXT(--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,"0")=IF((LEN(AY14)-LEN(SUBSTITUTE(AY14,".","")))=1,IFERROR(MID(AY14,IFERROR(FIND(".",AY14),0)+1,999),""),IF((LEN(AY14)-LEN(SUBSTITUTE(AY14,".","")))=2,IFERROR(MID(AY14,IFERROR(FIND(".",AY14),0)+1,IFERROR(FIND(".",AY14,IFERROR(FIND(".",AY14),0)+1),0)-IFERROR(FIND(".",AY14),0)-1),""),"")),FALSE),IF((LEN(AY14)-LEN(SUBSTITUTE(AY14,".","")))=2,IFERROR(TEXT(--IF((LEN(AY14)-LEN(SUBSTITUTE(AY14,".","")))=2,IFERROR(MID(AY14,IFERROR(FIND(".",AY14,IFERROR(FIND(".",AY14),0)+1),0)+1,999),""),""),"0")=IF((LEN(AY14)-LEN(SUBSTITUTE(AY14,".","")))=2,IFERROR(MID(AY14,IFERROR(FIND(".",AY14,IFERROR(FIND(".",AY14),0)+1),0)+1,999),""),""),FALSE),TRUE)),"NONE","INVALID_VERSION"))))</ns0:f>
      </ns0:c>
      <ns0:c r="BC14" s="53">
        <ns0:f>IF(C14="","MISSING_RECORD_STATUS",IF(COUNTIF('Controlled Vocabulary'!$A$2:$A$7,C14)=1,"NONE","INVALID_RECORD_STATUS"))</ns0:f>
      </ns0:c>
      <ns0:c r="BD14" s="53">
        <ns0:f>IF(Z14="","INVALID_APPROVAL_STATUS",IF(COUNTIF('Controlled Vocabulary'!$B$2:$B$7,Z14)=1,"NONE","INVALID_APPROVAL_STATUS"))</ns0:f>
      </ns0:c>
      <ns0:c r="BE14" s="53">
        <ns0:f>IF(BN14="",0,COUNTIFS('Claim–Evidence Links'!$T$2:$T$201,BN14,'Claim–Evidence Links'!$H$2:$H$201,"Active"))</ns0:f>
      </ns0:c>
      <ns0:c r="BF14" s="53">
        <ns0:f>IF(BN14="",0,COUNTIFS('Change History'!$N$2:$N$101,BN14,'Change History'!$H$2:$H$101,"Yes"))</ns0:f>
      </ns0:c>
      <ns0:c r="BG14" s="53">
        <ns0:f>IF(AI14="","CONTROLLED_INPUT_INVALID",IF(AI14="No",IF(COUNTA(AJ14:AQ14)&gt;0,"AI_DETAILS_WITHOUT_AI_USE","NONE"),IF(AI14&lt;&gt;"Yes","CONTROLLED_INPUT_INVALID",IF(AJ14="","AI_ACTIVITY_TYPE_REQUIRED",IF(AND(AL14&lt;&gt;"",COUNTIF('Evidence Items'!$W$2:$W$101,AL14)&gt;0,COUNTIF('Controlled Vocabulary'!$S$2:$S$9,AJ14)&gt;0),"DUPLICATED_AI_ACTIVITY",IF(COUNTIF('Controlled Vocabulary'!$R$2:$R$9,AJ14)=0,"INVALID_AI_ACTIVITY_TYPE",IF(AK14="","AI_TOOL_MODEL_REQUIRED",IF(AN14="Rejected","AI_OUTPUT_REJECTED",IF(AN14="Verified",IF(AO14="","HUMAN_VERIFIER_REQUIRED",IF(AP14="","HUMAN_VERIFICATION_DATE_REQUIRED","NONE")),IF(OR(AN14="Pending",AN14="Verification incomplete"),IF(AND(OR(C14="Draft",C14="Under review",C14="Reopened"),OR(U14="Exploratory only",U14="Review required before use")),IF(AN14="Pending","AI_VERIFICATION_PENDING","AI_VERIFICATION_INCOMPLETE"),"AI_VERIFICATION_REQUIRED"),"AI_VERIFICATION_REQUIRED"))))))))))</ns0:f>
      </ns0:c>
      <ns0:c r="BH14" s="53">
        <ns0:f>IF(D14="","MISSING_EXACT_CLAIM",IF(E14="","MISSING_AFFECTED_DECISION",IF(COUNTA(F14:K14)=0,"MISSING_SCOPE_BOUNDARY",IF(BE14=0,"MISSING_EVIDENCE_RELATIONSHIP",IF(L14="","MISSING_OBSERVATION","NONE")))))</ns0:f>
      </ns0:c>
      <ns0:c r="BI14" s="53">
        <ns0:f>IF(AD14="","REVIEWER_ACCESS_REQUIRED",IF(AD14="No","REVIEWER_ACCESS_REQUIRED",IF(AND(AD14="Conditional",OR(AE14="",AF14="")),"HANDLING_CONDITION_REQUIRED",IF(OR(LEFT(BG14,3)="AI_",LEFT(BG14,6)="HUMAN_"),BG14,"NONE"))))</ns0:f>
      </ns0:c>
      <ns0:c r="BJ14" s="53">
        <ns0:f>IF(M14="","MISSING_INTERPRETATION",IF(N14="","MISSING_ASSUMPTIONS",IF(P14="","MISSING_EVIDENCE_STATE",IF(Q14="","MISSING_CONFIDENCE_BOUNDARY",IF(R14="","MISSING_CONTRADICTION_STATUS",IF(O14="","MISSING_LIMITATIONS",IF(S14="","MISSING_MATERIALITY",IF(T14="","MISSING_REVERSIBILITY",IF(U14="","MISSING_PERMITTED_USE",IF(AS14="","MISSING_FINAL_DISPOSITION","NONE"))))))))))</ns0:f>
      </ns0:c>
      <ns0:c r="BK14" s="53">
        <ns0:f>IF(V14="","MISSING_OWNER",IF(W14="","MISSING_REVIEWER",IF(X14="","MISSING_REVIEW_DATE",IF(OR(Z14="Approved",Z14="Approved with conditions",Z14="Rejected"),IF(AA14="","APPROVER_REQUIRED",IF(AB14="","APPROVAL_DATE_REQUIRED",IF(AND(Z14="Approved with conditions",AC14=""),"APPROVAL_CONDITIONS_REQUIRED","NONE"))),"NONE"))))</ns0:f>
      </ns0:c>
      <ns0:c r="BL14" s="53">
        <ns0:f>IF(Y14="","REOPEN_TRIGGER_REQUIRED",IF(AND(C14="Reopened",BF14=0),"REOPEN_EVENT_REQUIRED","NONE"))</ns0:f>
      </ns0:c>
      <ns0:c r="BM14" s="53">
        <ns0:f>IF(AND(C14="Reopened",OR(Z14="Approved",Z14="Approved with conditions")),"REOPENED_APPROVAL_CONFLICT",IF(OR(AND(C14="Draft",AND(Z14&lt;&gt;"Not submitted",Z14&lt;&gt;"Rejected")),AND(C14="Under review",AND(Z14&lt;&gt;"Pending review",Z14&lt;&gt;"Rejected")),AND(C14="Approved",Z14&lt;&gt;"Approved"),AND(C14="Approved with conditions",Z14&lt;&gt;"Approved with conditions"),AND(C14="Reopened",Z14&lt;&gt;"Reopened"),AND(C14="Retired",AND(Z14&lt;&gt;"Not submitted",Z14&lt;&gt;"Approved",Z14&lt;&gt;"Approved with conditions",Z14&lt;&gt;"Rejected"))),"APPROVAL_STATUS_MISMATCH",IF(C14="Draft","STATUS_DRAFT",IF(C14="Under review","STATUS_UNDER_REVIEW",IF(C14="Reopened","STATUS_REOPENED",IF(C14="Retired","STATUS_RETIRED",IF(AD14="Conditional","CONDITIONAL_EVIDENCE_ACCESS",IF(BG14="AI_VERIFICATION_PENDING","AI_VERIFICATION_PENDING",IF(BG14="AI_VERIFICATION_INCOMPLETE","AI_VERIFICATION_INCOMPLETE",IF(AND(C14="Approved with conditions",Z14="Approved with conditions",AC14&lt;&gt;""),"STATUS_APPROVED_WITH_CONDITIONS",IF(AND(C14="Approved",Z14="Approved"),IF(P14="Unresolved","UNRESOLVED_USE_BOUNDED","STATUS_APPROVED"),"APPROVAL_STATUS_MISMATCH")))))))))))</ns0:f>
      </ns0:c>
      <ns0:c r="BN14" s="53">
        <ns0:f>IF(OR(AX14="",AY14=""),"",AX14&amp;"|"&amp;AY14)</ns0:f>
      </ns0:c>
    </ns0:row>
    <ns0:row r="15">
      <ns0:c r="A15" s="65"/>
      <ns0:c r="B15" s="65"/>
      <ns0:c r="C15" s="66"/>
      <ns0:c r="D15" s="66"/>
      <ns0:c r="E15" s="66"/>
      <ns0:c r="F15" s="66"/>
      <ns0:c r="G15" s="66"/>
      <ns0:c r="H15" s="66"/>
      <ns0:c r="I15" s="66"/>
      <ns0:c r="J15" s="66"/>
      <ns0:c r="K15" s="66"/>
      <ns0:c r="L15" s="66"/>
      <ns0:c r="M15" s="66"/>
      <ns0:c r="N15" s="66"/>
      <ns0:c r="O15" s="66"/>
      <ns0:c r="P15" s="66"/>
      <ns0:c r="Q15" s="66"/>
      <ns0:c r="R15" s="66"/>
      <ns0:c r="S15" s="66"/>
      <ns0:c r="T15" s="66"/>
      <ns0:c r="U15" s="66"/>
      <ns0:c r="V15" s="66"/>
      <ns0:c r="W15" s="66"/>
      <ns0:c r="X15" s="67"/>
      <ns0:c r="Y15" s="66"/>
      <ns0:c r="Z15" s="66"/>
      <ns0:c r="AA15" s="66"/>
      <ns0:c r="AB15" s="67"/>
      <ns0:c r="AC15" s="66"/>
      <ns0:c r="AD15" s="66"/>
      <ns0:c r="AE15" s="66"/>
      <ns0:c r="AF15" s="66"/>
      <ns0:c r="AG15" s="65"/>
      <ns0:c r="AH15" s="65"/>
      <ns0:c r="AI15" s="66"/>
      <ns0:c r="AJ15" s="66"/>
      <ns0:c r="AK15" s="66"/>
      <ns0:c r="AL15" s="66"/>
      <ns0:c r="AM15" s="66"/>
      <ns0:c r="AN15" s="66"/>
      <ns0:c r="AO15" s="66"/>
      <ns0:c r="AP15" s="67"/>
      <ns0:c r="AQ15" s="66"/>
      <ns0:c r="AR15" s="66"/>
      <ns0:c r="AS15" s="66"/>
      <ns0:c r="AT15" s="45">
        <ns0:f>IF(A15="","",IFERROR(VLOOKUP(AU15,'Controlled Vocabulary'!$AA$2:$AD$200,2,FALSE),"Controlled input invalid"))</ns0:f>
      </ns0:c>
      <ns0:c r="AU15" s="45">
        <ns0:f>IF(A15="","",IF(AND(AND(IF(OR(AG15="",AH15=""),0,IFERROR(MATCH(UPPER(TRIM(AG15))&amp;"|"&amp;TRIM(AH15),$BN$2:$BN$101,0),0))&gt;0,AX15=UPPER(TRIM(AG15)),AY15=TRIM(AH15)),D15&lt;&gt;INDEX($D$2:$D$101,IF(OR(AG15="",AH15=""),0,IFERROR(MATCH(UPPER(TRIM(AG15))&amp;"|"&amp;TRIM(AH15),$BN$2:$BN$101,0),0)))),"VERSION_REQUIRED_FOR_CLAIM_CHANGE",IF(AND(AND(IF(OR(AG15="",AH15=""),0,IFERROR(MATCH(UPPER(TRIM(AG15))&amp;"|"&amp;TRIM(AH15),$BN$2:$BN$101,0),0))&gt;0,AX15=UPPER(TRIM(AG15)),AY15=TRIM(AH15)),U15&lt;&gt;INDEX($U$2:$U$101,IF(OR(AG15="",AH15=""),0,IFERROR(MATCH(UPPER(TRIM(AG15))&amp;"|"&amp;TRIM(AH15),$BN$2:$BN$101,0),0)))),"VERSION_REQUIRED_FOR_USE_CHANGE",IF(AND(AND(IF(OR(AG15="",AH15=""),0,IFERROR(MATCH(UPPER(TRIM(AG15))&amp;"|"&amp;TRIM(AH15),$BN$2:$BN$101,0),0))&gt;0,AX15=UPPER(TRIM(AG15)),AY15=TRIM(AH15)),AC15&lt;&gt;INDEX($AC$2:$AC$101,IF(OR(AG15="",AH15=""),0,IFERROR(MATCH(UPPER(TRIM(AG15))&amp;"|"&amp;TRIM(AH15),$BN$2:$BN$101,0),0)))),"VERSION_REQUIRED_FOR_APPROVAL_CHANGE",IF(BA15&lt;&gt;"NONE",BA15,IF(BB15&lt;&gt;"NONE",BB15,IF(BC15&lt;&gt;"NONE",BC15,IF(BD15&lt;&gt;"NONE",BD15,IF(AZ15&gt;1,"DUPLICATE_RECORD_VERSION",IF(OR(BM15="REOPENED_APPROVAL_CONFLICT",BM15="APPROVAL_STATUS_MISMATCH"),BM15,IF(OR(BG15="AI_DETAILS_WITHOUT_AI_USE",BG15="INVALID_AI_ACTIVITY_TYPE",BG15="DUPLICATED_AI_ACTIVITY",BG15="CONTROLLED_INPUT_INVALID"),BG15,IF(BH15&lt;&gt;"NONE",BH15,IF(BI15&lt;&gt;"NONE",BI15,IF(BJ15&lt;&gt;"NONE",BJ15,IF(BK15&lt;&gt;"NONE",BK15,IF(BL15&lt;&gt;"NONE",BL15,BM15))))))))))))))))</ns0:f>
      </ns0:c>
      <ns0:c r="AV15" s="45">
        <ns0:f>IF(A15="","",IFERROR(VLOOKUP(AU15,'Controlled Vocabulary'!$AA$2:$AD$200,3,FALSE),"Blocked"))</ns0:f>
      </ns0:c>
      <ns0:c r="AW15" s="45">
        <ns0:f>IF(A15="","",IFERROR(VLOOKUP(AU15,'Controlled Vocabulary'!$AA$2:$AD$200,4,FALSE),"Review the controlled inputs."))</ns0:f>
      </ns0:c>
      <ns0:c r="AX15" s="53">
        <ns0:f>IF(A15="","",UPPER(TRIM(A15)))</ns0:f>
      </ns0:c>
      <ns0:c r="AY15" s="53">
        <ns0:f>IF(B15="","",TRIM(B15))</ns0:f>
      </ns0:c>
      <ns0:c r="AZ15" s="53">
        <ns0:f>IF(BN15="",0,COUNTIF($BN$2:$BN$101,BN15))</ns0:f>
      </ns0:c>
      <ns0:c r="BA15" s="53">
        <ns0:f>IF(AX15="","MISSING_RECORD_ID",IF(OR(LEN(AX15)&lt;3,LEN(AX15)&gt;64),"INVALID_RECORD_ID_LENGTH",IF(OR(LEFT(AX15,1)="-",RIGHT(AX15,1)="-"),"INVALID_RECORD_ID_BOUNDARY",IF(ISNUMBER(SEARCH("--",AX15)),"CONSECUTIVE_HYPHENS",IF(SUMPRODUCT(--(ROW($1:$64)&lt;=LEN(AX15)),--ISNUMBER(SEARCH(MID(AX15,ROW($1:$64),1),"ABCDEFGHIJKLMNOPQRSTUVWXYZ0123456789-")))=LEN(AX15),"NONE","INVALID_RECORD_ID_CHARACTER")))))</ns0:f>
      </ns0:c>
      <ns0:c r="BB15" s="53">
        <ns0:f>IF(AY15="","MISSING_VERSION",IF(OR(NOT(OR((LEN(AY15)-LEN(SUBSTITUTE(AY15,".","")))=1,(LEN(AY15)-LEN(SUBSTITUTE(AY15,".","")))=2)),IFERROR(LEFT(AY15,IFERROR(FIND(".",AY15),0)-1),"")="",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="",IF((LEN(AY15)-LEN(SUBSTITUTE(AY15,".","")))=2,IF((LEN(AY15)-LEN(SUBSTITUTE(AY15,".","")))=2,IFERROR(MID(AY15,IFERROR(FIND(".",AY15,IFERROR(FIND(".",AY15),0)+1),0)+1,999),""),"")="",FALSE),NOT(IFERROR(ISNUMBER(--IFERROR(LEFT(AY15,IFERROR(FIND(".",AY15),0)-1),"")),FALSE)),NOT(IFERROR(ISNUMBER(--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),FALSE)),IF((LEN(AY15)-LEN(SUBSTITUTE(AY15,".","")))=2,NOT(IFERROR(ISNUMBER(--IF((LEN(AY15)-LEN(SUBSTITUTE(AY15,".","")))=2,IFERROR(MID(AY15,IFERROR(FIND(".",AY15,IFERROR(FIND(".",AY15),0)+1),0)+1,999),""),"")),FALSE)),FALSE)),"INVALID_VERSION",IF(OR(AND(LEN(IFERROR(LEFT(AY15,IFERROR(FIND(".",AY15),0)-1),""))&gt;1,LEFT(IFERROR(LEFT(AY15,IFERROR(FIND(".",AY15),0)-1),""),1)="0"),AND(LEN(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)&gt;1,LEFT(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,1)="0"),IF((LEN(AY15)-LEN(SUBSTITUTE(AY15,".","")))=2,AND(LEN(IF((LEN(AY15)-LEN(SUBSTITUTE(AY15,".","")))=2,IFERROR(MID(AY15,IFERROR(FIND(".",AY15,IFERROR(FIND(".",AY15),0)+1),0)+1,999),""),""))&gt;1,LEFT(IF((LEN(AY15)-LEN(SUBSTITUTE(AY15,".","")))=2,IFERROR(MID(AY15,IFERROR(FIND(".",AY15,IFERROR(FIND(".",AY15),0)+1),0)+1,999),""),""),1)="0"),FALSE)),"INVALID_VERSION_LEADING_ZERO",IF(AND(IFERROR(TEXT(--IFERROR(LEFT(AY15,IFERROR(FIND(".",AY15),0)-1),""),"0")=IFERROR(LEFT(AY15,IFERROR(FIND(".",AY15),0)-1),""),FALSE),IFERROR(TEXT(--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,"0")=IF((LEN(AY15)-LEN(SUBSTITUTE(AY15,".","")))=1,IFERROR(MID(AY15,IFERROR(FIND(".",AY15),0)+1,999),""),IF((LEN(AY15)-LEN(SUBSTITUTE(AY15,".","")))=2,IFERROR(MID(AY15,IFERROR(FIND(".",AY15),0)+1,IFERROR(FIND(".",AY15,IFERROR(FIND(".",AY15),0)+1),0)-IFERROR(FIND(".",AY15),0)-1),""),"")),FALSE),IF((LEN(AY15)-LEN(SUBSTITUTE(AY15,".","")))=2,IFERROR(TEXT(--IF((LEN(AY15)-LEN(SUBSTITUTE(AY15,".","")))=2,IFERROR(MID(AY15,IFERROR(FIND(".",AY15,IFERROR(FIND(".",AY15),0)+1),0)+1,999),""),""),"0")=IF((LEN(AY15)-LEN(SUBSTITUTE(AY15,".","")))=2,IFERROR(MID(AY15,IFERROR(FIND(".",AY15,IFERROR(FIND(".",AY15),0)+1),0)+1,999),""),""),FALSE),TRUE)),"NONE","INVALID_VERSION"))))</ns0:f>
      </ns0:c>
      <ns0:c r="BC15" s="53">
        <ns0:f>IF(C15="","MISSING_RECORD_STATUS",IF(COUNTIF('Controlled Vocabulary'!$A$2:$A$7,C15)=1,"NONE","INVALID_RECORD_STATUS"))</ns0:f>
      </ns0:c>
      <ns0:c r="BD15" s="53">
        <ns0:f>IF(Z15="","INVALID_APPROVAL_STATUS",IF(COUNTIF('Controlled Vocabulary'!$B$2:$B$7,Z15)=1,"NONE","INVALID_APPROVAL_STATUS"))</ns0:f>
      </ns0:c>
      <ns0:c r="BE15" s="53">
        <ns0:f>IF(BN15="",0,COUNTIFS('Claim–Evidence Links'!$T$2:$T$201,BN15,'Claim–Evidence Links'!$H$2:$H$201,"Active"))</ns0:f>
      </ns0:c>
      <ns0:c r="BF15" s="53">
        <ns0:f>IF(BN15="",0,COUNTIFS('Change History'!$N$2:$N$101,BN15,'Change History'!$H$2:$H$101,"Yes"))</ns0:f>
      </ns0:c>
      <ns0:c r="BG15" s="53">
        <ns0:f>IF(AI15="","CONTROLLED_INPUT_INVALID",IF(AI15="No",IF(COUNTA(AJ15:AQ15)&gt;0,"AI_DETAILS_WITHOUT_AI_USE","NONE"),IF(AI15&lt;&gt;"Yes","CONTROLLED_INPUT_INVALID",IF(AJ15="","AI_ACTIVITY_TYPE_REQUIRED",IF(AND(AL15&lt;&gt;"",COUNTIF('Evidence Items'!$W$2:$W$101,AL15)&gt;0,COUNTIF('Controlled Vocabulary'!$S$2:$S$9,AJ15)&gt;0),"DUPLICATED_AI_ACTIVITY",IF(COUNTIF('Controlled Vocabulary'!$R$2:$R$9,AJ15)=0,"INVALID_AI_ACTIVITY_TYPE",IF(AK15="","AI_TOOL_MODEL_REQUIRED",IF(AN15="Rejected","AI_OUTPUT_REJECTED",IF(AN15="Verified",IF(AO15="","HUMAN_VERIFIER_REQUIRED",IF(AP15="","HUMAN_VERIFICATION_DATE_REQUIRED","NONE")),IF(OR(AN15="Pending",AN15="Verification incomplete"),IF(AND(OR(C15="Draft",C15="Under review",C15="Reopened"),OR(U15="Exploratory only",U15="Review required before use")),IF(AN15="Pending","AI_VERIFICATION_PENDING","AI_VERIFICATION_INCOMPLETE"),"AI_VERIFICATION_REQUIRED"),"AI_VERIFICATION_REQUIRED"))))))))))</ns0:f>
      </ns0:c>
      <ns0:c r="BH15" s="53">
        <ns0:f>IF(D15="","MISSING_EXACT_CLAIM",IF(E15="","MISSING_AFFECTED_DECISION",IF(COUNTA(F15:K15)=0,"MISSING_SCOPE_BOUNDARY",IF(BE15=0,"MISSING_EVIDENCE_RELATIONSHIP",IF(L15="","MISSING_OBSERVATION","NONE")))))</ns0:f>
      </ns0:c>
      <ns0:c r="BI15" s="53">
        <ns0:f>IF(AD15="","REVIEWER_ACCESS_REQUIRED",IF(AD15="No","REVIEWER_ACCESS_REQUIRED",IF(AND(AD15="Conditional",OR(AE15="",AF15="")),"HANDLING_CONDITION_REQUIRED",IF(OR(LEFT(BG15,3)="AI_",LEFT(BG15,6)="HUMAN_"),BG15,"NONE"))))</ns0:f>
      </ns0:c>
      <ns0:c r="BJ15" s="53">
        <ns0:f>IF(M15="","MISSING_INTERPRETATION",IF(N15="","MISSING_ASSUMPTIONS",IF(P15="","MISSING_EVIDENCE_STATE",IF(Q15="","MISSING_CONFIDENCE_BOUNDARY",IF(R15="","MISSING_CONTRADICTION_STATUS",IF(O15="","MISSING_LIMITATIONS",IF(S15="","MISSING_MATERIALITY",IF(T15="","MISSING_REVERSIBILITY",IF(U15="","MISSING_PERMITTED_USE",IF(AS15="","MISSING_FINAL_DISPOSITION","NONE"))))))))))</ns0:f>
      </ns0:c>
      <ns0:c r="BK15" s="53">
        <ns0:f>IF(V15="","MISSING_OWNER",IF(W15="","MISSING_REVIEWER",IF(X15="","MISSING_REVIEW_DATE",IF(OR(Z15="Approved",Z15="Approved with conditions",Z15="Rejected"),IF(AA15="","APPROVER_REQUIRED",IF(AB15="","APPROVAL_DATE_REQUIRED",IF(AND(Z15="Approved with conditions",AC15=""),"APPROVAL_CONDITIONS_REQUIRED","NONE"))),"NONE"))))</ns0:f>
      </ns0:c>
      <ns0:c r="BL15" s="53">
        <ns0:f>IF(Y15="","REOPEN_TRIGGER_REQUIRED",IF(AND(C15="Reopened",BF15=0),"REOPEN_EVENT_REQUIRED","NONE"))</ns0:f>
      </ns0:c>
      <ns0:c r="BM15" s="53">
        <ns0:f>IF(AND(C15="Reopened",OR(Z15="Approved",Z15="Approved with conditions")),"REOPENED_APPROVAL_CONFLICT",IF(OR(AND(C15="Draft",AND(Z15&lt;&gt;"Not submitted",Z15&lt;&gt;"Rejected")),AND(C15="Under review",AND(Z15&lt;&gt;"Pending review",Z15&lt;&gt;"Rejected")),AND(C15="Approved",Z15&lt;&gt;"Approved"),AND(C15="Approved with conditions",Z15&lt;&gt;"Approved with conditions"),AND(C15="Reopened",Z15&lt;&gt;"Reopened"),AND(C15="Retired",AND(Z15&lt;&gt;"Not submitted",Z15&lt;&gt;"Approved",Z15&lt;&gt;"Approved with conditions",Z15&lt;&gt;"Rejected"))),"APPROVAL_STATUS_MISMATCH",IF(C15="Draft","STATUS_DRAFT",IF(C15="Under review","STATUS_UNDER_REVIEW",IF(C15="Reopened","STATUS_REOPENED",IF(C15="Retired","STATUS_RETIRED",IF(AD15="Conditional","CONDITIONAL_EVIDENCE_ACCESS",IF(BG15="AI_VERIFICATION_PENDING","AI_VERIFICATION_PENDING",IF(BG15="AI_VERIFICATION_INCOMPLETE","AI_VERIFICATION_INCOMPLETE",IF(AND(C15="Approved with conditions",Z15="Approved with conditions",AC15&lt;&gt;""),"STATUS_APPROVED_WITH_CONDITIONS",IF(AND(C15="Approved",Z15="Approved"),IF(P15="Unresolved","UNRESOLVED_USE_BOUNDED","STATUS_APPROVED"),"APPROVAL_STATUS_MISMATCH")))))))))))</ns0:f>
      </ns0:c>
      <ns0:c r="BN15" s="53">
        <ns0:f>IF(OR(AX15="",AY15=""),"",AX15&amp;"|"&amp;AY15)</ns0:f>
      </ns0:c>
    </ns0:row>
    <ns0:row r="16">
      <ns0:c r="A16" s="65"/>
      <ns0:c r="B16" s="65"/>
      <ns0:c r="C16" s="66"/>
      <ns0:c r="D16" s="66"/>
      <ns0:c r="E16" s="66"/>
      <ns0:c r="F16" s="66"/>
      <ns0:c r="G16" s="66"/>
      <ns0:c r="H16" s="66"/>
      <ns0:c r="I16" s="66"/>
      <ns0:c r="J16" s="66"/>
      <ns0:c r="K16" s="66"/>
      <ns0:c r="L16" s="66"/>
      <ns0:c r="M16" s="66"/>
      <ns0:c r="N16" s="66"/>
      <ns0:c r="O16" s="66"/>
      <ns0:c r="P16" s="66"/>
      <ns0:c r="Q16" s="66"/>
      <ns0:c r="R16" s="66"/>
      <ns0:c r="S16" s="66"/>
      <ns0:c r="T16" s="66"/>
      <ns0:c r="U16" s="66"/>
      <ns0:c r="V16" s="66"/>
      <ns0:c r="W16" s="66"/>
      <ns0:c r="X16" s="67"/>
      <ns0:c r="Y16" s="66"/>
      <ns0:c r="Z16" s="66"/>
      <ns0:c r="AA16" s="66"/>
      <ns0:c r="AB16" s="67"/>
      <ns0:c r="AC16" s="66"/>
      <ns0:c r="AD16" s="66"/>
      <ns0:c r="AE16" s="66"/>
      <ns0:c r="AF16" s="66"/>
      <ns0:c r="AG16" s="65"/>
      <ns0:c r="AH16" s="65"/>
      <ns0:c r="AI16" s="66"/>
      <ns0:c r="AJ16" s="66"/>
      <ns0:c r="AK16" s="66"/>
      <ns0:c r="AL16" s="66"/>
      <ns0:c r="AM16" s="66"/>
      <ns0:c r="AN16" s="66"/>
      <ns0:c r="AO16" s="66"/>
      <ns0:c r="AP16" s="67"/>
      <ns0:c r="AQ16" s="66"/>
      <ns0:c r="AR16" s="66"/>
      <ns0:c r="AS16" s="66"/>
      <ns0:c r="AT16" s="45">
        <ns0:f>IF(A16="","",IFERROR(VLOOKUP(AU16,'Controlled Vocabulary'!$AA$2:$AD$200,2,FALSE),"Controlled input invalid"))</ns0:f>
      </ns0:c>
      <ns0:c r="AU16" s="45">
        <ns0:f>IF(A16="","",IF(AND(AND(IF(OR(AG16="",AH16=""),0,IFERROR(MATCH(UPPER(TRIM(AG16))&amp;"|"&amp;TRIM(AH16),$BN$2:$BN$101,0),0))&gt;0,AX16=UPPER(TRIM(AG16)),AY16=TRIM(AH16)),D16&lt;&gt;INDEX($D$2:$D$101,IF(OR(AG16="",AH16=""),0,IFERROR(MATCH(UPPER(TRIM(AG16))&amp;"|"&amp;TRIM(AH16),$BN$2:$BN$101,0),0)))),"VERSION_REQUIRED_FOR_CLAIM_CHANGE",IF(AND(AND(IF(OR(AG16="",AH16=""),0,IFERROR(MATCH(UPPER(TRIM(AG16))&amp;"|"&amp;TRIM(AH16),$BN$2:$BN$101,0),0))&gt;0,AX16=UPPER(TRIM(AG16)),AY16=TRIM(AH16)),U16&lt;&gt;INDEX($U$2:$U$101,IF(OR(AG16="",AH16=""),0,IFERROR(MATCH(UPPER(TRIM(AG16))&amp;"|"&amp;TRIM(AH16),$BN$2:$BN$101,0),0)))),"VERSION_REQUIRED_FOR_USE_CHANGE",IF(AND(AND(IF(OR(AG16="",AH16=""),0,IFERROR(MATCH(UPPER(TRIM(AG16))&amp;"|"&amp;TRIM(AH16),$BN$2:$BN$101,0),0))&gt;0,AX16=UPPER(TRIM(AG16)),AY16=TRIM(AH16)),AC16&lt;&gt;INDEX($AC$2:$AC$101,IF(OR(AG16="",AH16=""),0,IFERROR(MATCH(UPPER(TRIM(AG16))&amp;"|"&amp;TRIM(AH16),$BN$2:$BN$101,0),0)))),"VERSION_REQUIRED_FOR_APPROVAL_CHANGE",IF(BA16&lt;&gt;"NONE",BA16,IF(BB16&lt;&gt;"NONE",BB16,IF(BC16&lt;&gt;"NONE",BC16,IF(BD16&lt;&gt;"NONE",BD16,IF(AZ16&gt;1,"DUPLICATE_RECORD_VERSION",IF(OR(BM16="REOPENED_APPROVAL_CONFLICT",BM16="APPROVAL_STATUS_MISMATCH"),BM16,IF(OR(BG16="AI_DETAILS_WITHOUT_AI_USE",BG16="INVALID_AI_ACTIVITY_TYPE",BG16="DUPLICATED_AI_ACTIVITY",BG16="CONTROLLED_INPUT_INVALID"),BG16,IF(BH16&lt;&gt;"NONE",BH16,IF(BI16&lt;&gt;"NONE",BI16,IF(BJ16&lt;&gt;"NONE",BJ16,IF(BK16&lt;&gt;"NONE",BK16,IF(BL16&lt;&gt;"NONE",BL16,BM16))))))))))))))))</ns0:f>
      </ns0:c>
      <ns0:c r="AV16" s="45">
        <ns0:f>IF(A16="","",IFERROR(VLOOKUP(AU16,'Controlled Vocabulary'!$AA$2:$AD$200,3,FALSE),"Blocked"))</ns0:f>
      </ns0:c>
      <ns0:c r="AW16" s="45">
        <ns0:f>IF(A16="","",IFERROR(VLOOKUP(AU16,'Controlled Vocabulary'!$AA$2:$AD$200,4,FALSE),"Review the controlled inputs."))</ns0:f>
      </ns0:c>
      <ns0:c r="AX16" s="53">
        <ns0:f>IF(A16="","",UPPER(TRIM(A16)))</ns0:f>
      </ns0:c>
      <ns0:c r="AY16" s="53">
        <ns0:f>IF(B16="","",TRIM(B16))</ns0:f>
      </ns0:c>
      <ns0:c r="AZ16" s="53">
        <ns0:f>IF(BN16="",0,COUNTIF($BN$2:$BN$101,BN16))</ns0:f>
      </ns0:c>
      <ns0:c r="BA16" s="53">
        <ns0:f>IF(AX16="","MISSING_RECORD_ID",IF(OR(LEN(AX16)&lt;3,LEN(AX16)&gt;64),"INVALID_RECORD_ID_LENGTH",IF(OR(LEFT(AX16,1)="-",RIGHT(AX16,1)="-"),"INVALID_RECORD_ID_BOUNDARY",IF(ISNUMBER(SEARCH("--",AX16)),"CONSECUTIVE_HYPHENS",IF(SUMPRODUCT(--(ROW($1:$64)&lt;=LEN(AX16)),--ISNUMBER(SEARCH(MID(AX16,ROW($1:$64),1),"ABCDEFGHIJKLMNOPQRSTUVWXYZ0123456789-")))=LEN(AX16),"NONE","INVALID_RECORD_ID_CHARACTER")))))</ns0:f>
      </ns0:c>
      <ns0:c r="BB16" s="53">
        <ns0:f>IF(AY16="","MISSING_VERSION",IF(OR(NOT(OR((LEN(AY16)-LEN(SUBSTITUTE(AY16,".","")))=1,(LEN(AY16)-LEN(SUBSTITUTE(AY16,".","")))=2)),IFERROR(LEFT(AY16,IFERROR(FIND(".",AY16),0)-1),"")="",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="",IF((LEN(AY16)-LEN(SUBSTITUTE(AY16,".","")))=2,IF((LEN(AY16)-LEN(SUBSTITUTE(AY16,".","")))=2,IFERROR(MID(AY16,IFERROR(FIND(".",AY16,IFERROR(FIND(".",AY16),0)+1),0)+1,999),""),"")="",FALSE),NOT(IFERROR(ISNUMBER(--IFERROR(LEFT(AY16,IFERROR(FIND(".",AY16),0)-1),"")),FALSE)),NOT(IFERROR(ISNUMBER(--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),FALSE)),IF((LEN(AY16)-LEN(SUBSTITUTE(AY16,".","")))=2,NOT(IFERROR(ISNUMBER(--IF((LEN(AY16)-LEN(SUBSTITUTE(AY16,".","")))=2,IFERROR(MID(AY16,IFERROR(FIND(".",AY16,IFERROR(FIND(".",AY16),0)+1),0)+1,999),""),"")),FALSE)),FALSE)),"INVALID_VERSION",IF(OR(AND(LEN(IFERROR(LEFT(AY16,IFERROR(FIND(".",AY16),0)-1),""))&gt;1,LEFT(IFERROR(LEFT(AY16,IFERROR(FIND(".",AY16),0)-1),""),1)="0"),AND(LEN(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)&gt;1,LEFT(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,1)="0"),IF((LEN(AY16)-LEN(SUBSTITUTE(AY16,".","")))=2,AND(LEN(IF((LEN(AY16)-LEN(SUBSTITUTE(AY16,".","")))=2,IFERROR(MID(AY16,IFERROR(FIND(".",AY16,IFERROR(FIND(".",AY16),0)+1),0)+1,999),""),""))&gt;1,LEFT(IF((LEN(AY16)-LEN(SUBSTITUTE(AY16,".","")))=2,IFERROR(MID(AY16,IFERROR(FIND(".",AY16,IFERROR(FIND(".",AY16),0)+1),0)+1,999),""),""),1)="0"),FALSE)),"INVALID_VERSION_LEADING_ZERO",IF(AND(IFERROR(TEXT(--IFERROR(LEFT(AY16,IFERROR(FIND(".",AY16),0)-1),""),"0")=IFERROR(LEFT(AY16,IFERROR(FIND(".",AY16),0)-1),""),FALSE),IFERROR(TEXT(--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,"0")=IF((LEN(AY16)-LEN(SUBSTITUTE(AY16,".","")))=1,IFERROR(MID(AY16,IFERROR(FIND(".",AY16),0)+1,999),""),IF((LEN(AY16)-LEN(SUBSTITUTE(AY16,".","")))=2,IFERROR(MID(AY16,IFERROR(FIND(".",AY16),0)+1,IFERROR(FIND(".",AY16,IFERROR(FIND(".",AY16),0)+1),0)-IFERROR(FIND(".",AY16),0)-1),""),"")),FALSE),IF((LEN(AY16)-LEN(SUBSTITUTE(AY16,".","")))=2,IFERROR(TEXT(--IF((LEN(AY16)-LEN(SUBSTITUTE(AY16,".","")))=2,IFERROR(MID(AY16,IFERROR(FIND(".",AY16,IFERROR(FIND(".",AY16),0)+1),0)+1,999),""),""),"0")=IF((LEN(AY16)-LEN(SUBSTITUTE(AY16,".","")))=2,IFERROR(MID(AY16,IFERROR(FIND(".",AY16,IFERROR(FIND(".",AY16),0)+1),0)+1,999),""),""),FALSE),TRUE)),"NONE","INVALID_VERSION"))))</ns0:f>
      </ns0:c>
      <ns0:c r="BC16" s="53">
        <ns0:f>IF(C16="","MISSING_RECORD_STATUS",IF(COUNTIF('Controlled Vocabulary'!$A$2:$A$7,C16)=1,"NONE","INVALID_RECORD_STATUS"))</ns0:f>
      </ns0:c>
      <ns0:c r="BD16" s="53">
        <ns0:f>IF(Z16="","INVALID_APPROVAL_STATUS",IF(COUNTIF('Controlled Vocabulary'!$B$2:$B$7,Z16)=1,"NONE","INVALID_APPROVAL_STATUS"))</ns0:f>
      </ns0:c>
      <ns0:c r="BE16" s="53">
        <ns0:f>IF(BN16="",0,COUNTIFS('Claim–Evidence Links'!$T$2:$T$201,BN16,'Claim–Evidence Links'!$H$2:$H$201,"Active"))</ns0:f>
      </ns0:c>
      <ns0:c r="BF16" s="53">
        <ns0:f>IF(BN16="",0,COUNTIFS('Change History'!$N$2:$N$101,BN16,'Change History'!$H$2:$H$101,"Yes"))</ns0:f>
      </ns0:c>
      <ns0:c r="BG16" s="53">
        <ns0:f>IF(AI16="","CONTROLLED_INPUT_INVALID",IF(AI16="No",IF(COUNTA(AJ16:AQ16)&gt;0,"AI_DETAILS_WITHOUT_AI_USE","NONE"),IF(AI16&lt;&gt;"Yes","CONTROLLED_INPUT_INVALID",IF(AJ16="","AI_ACTIVITY_TYPE_REQUIRED",IF(AND(AL16&lt;&gt;"",COUNTIF('Evidence Items'!$W$2:$W$101,AL16)&gt;0,COUNTIF('Controlled Vocabulary'!$S$2:$S$9,AJ16)&gt;0),"DUPLICATED_AI_ACTIVITY",IF(COUNTIF('Controlled Vocabulary'!$R$2:$R$9,AJ16)=0,"INVALID_AI_ACTIVITY_TYPE",IF(AK16="","AI_TOOL_MODEL_REQUIRED",IF(AN16="Rejected","AI_OUTPUT_REJECTED",IF(AN16="Verified",IF(AO16="","HUMAN_VERIFIER_REQUIRED",IF(AP16="","HUMAN_VERIFICATION_DATE_REQUIRED","NONE")),IF(OR(AN16="Pending",AN16="Verification incomplete"),IF(AND(OR(C16="Draft",C16="Under review",C16="Reopened"),OR(U16="Exploratory only",U16="Review required before use")),IF(AN16="Pending","AI_VERIFICATION_PENDING","AI_VERIFICATION_INCOMPLETE"),"AI_VERIFICATION_REQUIRED"),"AI_VERIFICATION_REQUIRED"))))))))))</ns0:f>
      </ns0:c>
      <ns0:c r="BH16" s="53">
        <ns0:f>IF(D16="","MISSING_EXACT_CLAIM",IF(E16="","MISSING_AFFECTED_DECISION",IF(COUNTA(F16:K16)=0,"MISSING_SCOPE_BOUNDARY",IF(BE16=0,"MISSING_EVIDENCE_RELATIONSHIP",IF(L16="","MISSING_OBSERVATION","NONE")))))</ns0:f>
      </ns0:c>
      <ns0:c r="BI16" s="53">
        <ns0:f>IF(AD16="","REVIEWER_ACCESS_REQUIRED",IF(AD16="No","REVIEWER_ACCESS_REQUIRED",IF(AND(AD16="Conditional",OR(AE16="",AF16="")),"HANDLING_CONDITION_REQUIRED",IF(OR(LEFT(BG16,3)="AI_",LEFT(BG16,6)="HUMAN_"),BG16,"NONE"))))</ns0:f>
      </ns0:c>
      <ns0:c r="BJ16" s="53">
        <ns0:f>IF(M16="","MISSING_INTERPRETATION",IF(N16="","MISSING_ASSUMPTIONS",IF(P16="","MISSING_EVIDENCE_STATE",IF(Q16="","MISSING_CONFIDENCE_BOUNDARY",IF(R16="","MISSING_CONTRADICTION_STATUS",IF(O16="","MISSING_LIMITATIONS",IF(S16="","MISSING_MATERIALITY",IF(T16="","MISSING_REVERSIBILITY",IF(U16="","MISSING_PERMITTED_USE",IF(AS16="","MISSING_FINAL_DISPOSITION","NONE"))))))))))</ns0:f>
      </ns0:c>
      <ns0:c r="BK16" s="53">
        <ns0:f>IF(V16="","MISSING_OWNER",IF(W16="","MISSING_REVIEWER",IF(X16="","MISSING_REVIEW_DATE",IF(OR(Z16="Approved",Z16="Approved with conditions",Z16="Rejected"),IF(AA16="","APPROVER_REQUIRED",IF(AB16="","APPROVAL_DATE_REQUIRED",IF(AND(Z16="Approved with conditions",AC16=""),"APPROVAL_CONDITIONS_REQUIRED","NONE"))),"NONE"))))</ns0:f>
      </ns0:c>
      <ns0:c r="BL16" s="53">
        <ns0:f>IF(Y16="","REOPEN_TRIGGER_REQUIRED",IF(AND(C16="Reopened",BF16=0),"REOPEN_EVENT_REQUIRED","NONE"))</ns0:f>
      </ns0:c>
      <ns0:c r="BM16" s="53">
        <ns0:f>IF(AND(C16="Reopened",OR(Z16="Approved",Z16="Approved with conditions")),"REOPENED_APPROVAL_CONFLICT",IF(OR(AND(C16="Draft",AND(Z16&lt;&gt;"Not submitted",Z16&lt;&gt;"Rejected")),AND(C16="Under review",AND(Z16&lt;&gt;"Pending review",Z16&lt;&gt;"Rejected")),AND(C16="Approved",Z16&lt;&gt;"Approved"),AND(C16="Approved with conditions",Z16&lt;&gt;"Approved with conditions"),AND(C16="Reopened",Z16&lt;&gt;"Reopened"),AND(C16="Retired",AND(Z16&lt;&gt;"Not submitted",Z16&lt;&gt;"Approved",Z16&lt;&gt;"Approved with conditions",Z16&lt;&gt;"Rejected"))),"APPROVAL_STATUS_MISMATCH",IF(C16="Draft","STATUS_DRAFT",IF(C16="Under review","STATUS_UNDER_REVIEW",IF(C16="Reopened","STATUS_REOPENED",IF(C16="Retired","STATUS_RETIRED",IF(AD16="Conditional","CONDITIONAL_EVIDENCE_ACCESS",IF(BG16="AI_VERIFICATION_PENDING","AI_VERIFICATION_PENDING",IF(BG16="AI_VERIFICATION_INCOMPLETE","AI_VERIFICATION_INCOMPLETE",IF(AND(C16="Approved with conditions",Z16="Approved with conditions",AC16&lt;&gt;""),"STATUS_APPROVED_WITH_CONDITIONS",IF(AND(C16="Approved",Z16="Approved"),IF(P16="Unresolved","UNRESOLVED_USE_BOUNDED","STATUS_APPROVED"),"APPROVAL_STATUS_MISMATCH")))))))))))</ns0:f>
      </ns0:c>
      <ns0:c r="BN16" s="53">
        <ns0:f>IF(OR(AX16="",AY16=""),"",AX16&amp;"|"&amp;AY16)</ns0:f>
      </ns0:c>
    </ns0:row>
    <ns0:row r="17">
      <ns0:c r="A17" s="65"/>
      <ns0:c r="B17" s="65"/>
      <ns0:c r="C17" s="66"/>
      <ns0:c r="D17" s="66"/>
      <ns0:c r="E17" s="66"/>
      <ns0:c r="F17" s="66"/>
      <ns0:c r="G17" s="66"/>
      <ns0:c r="H17" s="66"/>
      <ns0:c r="I17" s="66"/>
      <ns0:c r="J17" s="66"/>
      <ns0:c r="K17" s="66"/>
      <ns0:c r="L17" s="66"/>
      <ns0:c r="M17" s="66"/>
      <ns0:c r="N17" s="66"/>
      <ns0:c r="O17" s="66"/>
      <ns0:c r="P17" s="66"/>
      <ns0:c r="Q17" s="66"/>
      <ns0:c r="R17" s="66"/>
      <ns0:c r="S17" s="66"/>
      <ns0:c r="T17" s="66"/>
      <ns0:c r="U17" s="66"/>
      <ns0:c r="V17" s="66"/>
      <ns0:c r="W17" s="66"/>
      <ns0:c r="X17" s="67"/>
      <ns0:c r="Y17" s="66"/>
      <ns0:c r="Z17" s="66"/>
      <ns0:c r="AA17" s="66"/>
      <ns0:c r="AB17" s="67"/>
      <ns0:c r="AC17" s="66"/>
      <ns0:c r="AD17" s="66"/>
      <ns0:c r="AE17" s="66"/>
      <ns0:c r="AF17" s="66"/>
      <ns0:c r="AG17" s="65"/>
      <ns0:c r="AH17" s="65"/>
      <ns0:c r="AI17" s="66"/>
      <ns0:c r="AJ17" s="66"/>
      <ns0:c r="AK17" s="66"/>
      <ns0:c r="AL17" s="66"/>
      <ns0:c r="AM17" s="66"/>
      <ns0:c r="AN17" s="66"/>
      <ns0:c r="AO17" s="66"/>
      <ns0:c r="AP17" s="67"/>
      <ns0:c r="AQ17" s="66"/>
      <ns0:c r="AR17" s="66"/>
      <ns0:c r="AS17" s="66"/>
      <ns0:c r="AT17" s="45">
        <ns0:f>IF(A17="","",IFERROR(VLOOKUP(AU17,'Controlled Vocabulary'!$AA$2:$AD$200,2,FALSE),"Controlled input invalid"))</ns0:f>
      </ns0:c>
      <ns0:c r="AU17" s="45">
        <ns0:f>IF(A17="","",IF(AND(AND(IF(OR(AG17="",AH17=""),0,IFERROR(MATCH(UPPER(TRIM(AG17))&amp;"|"&amp;TRIM(AH17),$BN$2:$BN$101,0),0))&gt;0,AX17=UPPER(TRIM(AG17)),AY17=TRIM(AH17)),D17&lt;&gt;INDEX($D$2:$D$101,IF(OR(AG17="",AH17=""),0,IFERROR(MATCH(UPPER(TRIM(AG17))&amp;"|"&amp;TRIM(AH17),$BN$2:$BN$101,0),0)))),"VERSION_REQUIRED_FOR_CLAIM_CHANGE",IF(AND(AND(IF(OR(AG17="",AH17=""),0,IFERROR(MATCH(UPPER(TRIM(AG17))&amp;"|"&amp;TRIM(AH17),$BN$2:$BN$101,0),0))&gt;0,AX17=UPPER(TRIM(AG17)),AY17=TRIM(AH17)),U17&lt;&gt;INDEX($U$2:$U$101,IF(OR(AG17="",AH17=""),0,IFERROR(MATCH(UPPER(TRIM(AG17))&amp;"|"&amp;TRIM(AH17),$BN$2:$BN$101,0),0)))),"VERSION_REQUIRED_FOR_USE_CHANGE",IF(AND(AND(IF(OR(AG17="",AH17=""),0,IFERROR(MATCH(UPPER(TRIM(AG17))&amp;"|"&amp;TRIM(AH17),$BN$2:$BN$101,0),0))&gt;0,AX17=UPPER(TRIM(AG17)),AY17=TRIM(AH17)),AC17&lt;&gt;INDEX($AC$2:$AC$101,IF(OR(AG17="",AH17=""),0,IFERROR(MATCH(UPPER(TRIM(AG17))&amp;"|"&amp;TRIM(AH17),$BN$2:$BN$101,0),0)))),"VERSION_REQUIRED_FOR_APPROVAL_CHANGE",IF(BA17&lt;&gt;"NONE",BA17,IF(BB17&lt;&gt;"NONE",BB17,IF(BC17&lt;&gt;"NONE",BC17,IF(BD17&lt;&gt;"NONE",BD17,IF(AZ17&gt;1,"DUPLICATE_RECORD_VERSION",IF(OR(BM17="REOPENED_APPROVAL_CONFLICT",BM17="APPROVAL_STATUS_MISMATCH"),BM17,IF(OR(BG17="AI_DETAILS_WITHOUT_AI_USE",BG17="INVALID_AI_ACTIVITY_TYPE",BG17="DUPLICATED_AI_ACTIVITY",BG17="CONTROLLED_INPUT_INVALID"),BG17,IF(BH17&lt;&gt;"NONE",BH17,IF(BI17&lt;&gt;"NONE",BI17,IF(BJ17&lt;&gt;"NONE",BJ17,IF(BK17&lt;&gt;"NONE",BK17,IF(BL17&lt;&gt;"NONE",BL17,BM17))))))))))))))))</ns0:f>
      </ns0:c>
      <ns0:c r="AV17" s="45">
        <ns0:f>IF(A17="","",IFERROR(VLOOKUP(AU17,'Controlled Vocabulary'!$AA$2:$AD$200,3,FALSE),"Blocked"))</ns0:f>
      </ns0:c>
      <ns0:c r="AW17" s="45">
        <ns0:f>IF(A17="","",IFERROR(VLOOKUP(AU17,'Controlled Vocabulary'!$AA$2:$AD$200,4,FALSE),"Review the controlled inputs."))</ns0:f>
      </ns0:c>
      <ns0:c r="AX17" s="53">
        <ns0:f>IF(A17="","",UPPER(TRIM(A17)))</ns0:f>
      </ns0:c>
      <ns0:c r="AY17" s="53">
        <ns0:f>IF(B17="","",TRIM(B17))</ns0:f>
      </ns0:c>
      <ns0:c r="AZ17" s="53">
        <ns0:f>IF(BN17="",0,COUNTIF($BN$2:$BN$101,BN17))</ns0:f>
      </ns0:c>
      <ns0:c r="BA17" s="53">
        <ns0:f>IF(AX17="","MISSING_RECORD_ID",IF(OR(LEN(AX17)&lt;3,LEN(AX17)&gt;64),"INVALID_RECORD_ID_LENGTH",IF(OR(LEFT(AX17,1)="-",RIGHT(AX17,1)="-"),"INVALID_RECORD_ID_BOUNDARY",IF(ISNUMBER(SEARCH("--",AX17)),"CONSECUTIVE_HYPHENS",IF(SUMPRODUCT(--(ROW($1:$64)&lt;=LEN(AX17)),--ISNUMBER(SEARCH(MID(AX17,ROW($1:$64),1),"ABCDEFGHIJKLMNOPQRSTUVWXYZ0123456789-")))=LEN(AX17),"NONE","INVALID_RECORD_ID_CHARACTER")))))</ns0:f>
      </ns0:c>
      <ns0:c r="BB17" s="53">
        <ns0:f>IF(AY17="","MISSING_VERSION",IF(OR(NOT(OR((LEN(AY17)-LEN(SUBSTITUTE(AY17,".","")))=1,(LEN(AY17)-LEN(SUBSTITUTE(AY17,".","")))=2)),IFERROR(LEFT(AY17,IFERROR(FIND(".",AY17),0)-1),"")="",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="",IF((LEN(AY17)-LEN(SUBSTITUTE(AY17,".","")))=2,IF((LEN(AY17)-LEN(SUBSTITUTE(AY17,".","")))=2,IFERROR(MID(AY17,IFERROR(FIND(".",AY17,IFERROR(FIND(".",AY17),0)+1),0)+1,999),""),"")="",FALSE),NOT(IFERROR(ISNUMBER(--IFERROR(LEFT(AY17,IFERROR(FIND(".",AY17),0)-1),"")),FALSE)),NOT(IFERROR(ISNUMBER(--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),FALSE)),IF((LEN(AY17)-LEN(SUBSTITUTE(AY17,".","")))=2,NOT(IFERROR(ISNUMBER(--IF((LEN(AY17)-LEN(SUBSTITUTE(AY17,".","")))=2,IFERROR(MID(AY17,IFERROR(FIND(".",AY17,IFERROR(FIND(".",AY17),0)+1),0)+1,999),""),"")),FALSE)),FALSE)),"INVALID_VERSION",IF(OR(AND(LEN(IFERROR(LEFT(AY17,IFERROR(FIND(".",AY17),0)-1),""))&gt;1,LEFT(IFERROR(LEFT(AY17,IFERROR(FIND(".",AY17),0)-1),""),1)="0"),AND(LEN(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)&gt;1,LEFT(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,1)="0"),IF((LEN(AY17)-LEN(SUBSTITUTE(AY17,".","")))=2,AND(LEN(IF((LEN(AY17)-LEN(SUBSTITUTE(AY17,".","")))=2,IFERROR(MID(AY17,IFERROR(FIND(".",AY17,IFERROR(FIND(".",AY17),0)+1),0)+1,999),""),""))&gt;1,LEFT(IF((LEN(AY17)-LEN(SUBSTITUTE(AY17,".","")))=2,IFERROR(MID(AY17,IFERROR(FIND(".",AY17,IFERROR(FIND(".",AY17),0)+1),0)+1,999),""),""),1)="0"),FALSE)),"INVALID_VERSION_LEADING_ZERO",IF(AND(IFERROR(TEXT(--IFERROR(LEFT(AY17,IFERROR(FIND(".",AY17),0)-1),""),"0")=IFERROR(LEFT(AY17,IFERROR(FIND(".",AY17),0)-1),""),FALSE),IFERROR(TEXT(--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,"0")=IF((LEN(AY17)-LEN(SUBSTITUTE(AY17,".","")))=1,IFERROR(MID(AY17,IFERROR(FIND(".",AY17),0)+1,999),""),IF((LEN(AY17)-LEN(SUBSTITUTE(AY17,".","")))=2,IFERROR(MID(AY17,IFERROR(FIND(".",AY17),0)+1,IFERROR(FIND(".",AY17,IFERROR(FIND(".",AY17),0)+1),0)-IFERROR(FIND(".",AY17),0)-1),""),"")),FALSE),IF((LEN(AY17)-LEN(SUBSTITUTE(AY17,".","")))=2,IFERROR(TEXT(--IF((LEN(AY17)-LEN(SUBSTITUTE(AY17,".","")))=2,IFERROR(MID(AY17,IFERROR(FIND(".",AY17,IFERROR(FIND(".",AY17),0)+1),0)+1,999),""),""),"0")=IF((LEN(AY17)-LEN(SUBSTITUTE(AY17,".","")))=2,IFERROR(MID(AY17,IFERROR(FIND(".",AY17,IFERROR(FIND(".",AY17),0)+1),0)+1,999),""),""),FALSE),TRUE)),"NONE","INVALID_VERSION"))))</ns0:f>
      </ns0:c>
      <ns0:c r="BC17" s="53">
        <ns0:f>IF(C17="","MISSING_RECORD_STATUS",IF(COUNTIF('Controlled Vocabulary'!$A$2:$A$7,C17)=1,"NONE","INVALID_RECORD_STATUS"))</ns0:f>
      </ns0:c>
      <ns0:c r="BD17" s="53">
        <ns0:f>IF(Z17="","INVALID_APPROVAL_STATUS",IF(COUNTIF('Controlled Vocabulary'!$B$2:$B$7,Z17)=1,"NONE","INVALID_APPROVAL_STATUS"))</ns0:f>
      </ns0:c>
      <ns0:c r="BE17" s="53">
        <ns0:f>IF(BN17="",0,COUNTIFS('Claim–Evidence Links'!$T$2:$T$201,BN17,'Claim–Evidence Links'!$H$2:$H$201,"Active"))</ns0:f>
      </ns0:c>
      <ns0:c r="BF17" s="53">
        <ns0:f>IF(BN17="",0,COUNTIFS('Change History'!$N$2:$N$101,BN17,'Change History'!$H$2:$H$101,"Yes"))</ns0:f>
      </ns0:c>
      <ns0:c r="BG17" s="53">
        <ns0:f>IF(AI17="","CONTROLLED_INPUT_INVALID",IF(AI17="No",IF(COUNTA(AJ17:AQ17)&gt;0,"AI_DETAILS_WITHOUT_AI_USE","NONE"),IF(AI17&lt;&gt;"Yes","CONTROLLED_INPUT_INVALID",IF(AJ17="","AI_ACTIVITY_TYPE_REQUIRED",IF(AND(AL17&lt;&gt;"",COUNTIF('Evidence Items'!$W$2:$W$101,AL17)&gt;0,COUNTIF('Controlled Vocabulary'!$S$2:$S$9,AJ17)&gt;0),"DUPLICATED_AI_ACTIVITY",IF(COUNTIF('Controlled Vocabulary'!$R$2:$R$9,AJ17)=0,"INVALID_AI_ACTIVITY_TYPE",IF(AK17="","AI_TOOL_MODEL_REQUIRED",IF(AN17="Rejected","AI_OUTPUT_REJECTED",IF(AN17="Verified",IF(AO17="","HUMAN_VERIFIER_REQUIRED",IF(AP17="","HUMAN_VERIFICATION_DATE_REQUIRED","NONE")),IF(OR(AN17="Pending",AN17="Verification incomplete"),IF(AND(OR(C17="Draft",C17="Under review",C17="Reopened"),OR(U17="Exploratory only",U17="Review required before use")),IF(AN17="Pending","AI_VERIFICATION_PENDING","AI_VERIFICATION_INCOMPLETE"),"AI_VERIFICATION_REQUIRED"),"AI_VERIFICATION_REQUIRED"))))))))))</ns0:f>
      </ns0:c>
      <ns0:c r="BH17" s="53">
        <ns0:f>IF(D17="","MISSING_EXACT_CLAIM",IF(E17="","MISSING_AFFECTED_DECISION",IF(COUNTA(F17:K17)=0,"MISSING_SCOPE_BOUNDARY",IF(BE17=0,"MISSING_EVIDENCE_RELATIONSHIP",IF(L17="","MISSING_OBSERVATION","NONE")))))</ns0:f>
      </ns0:c>
      <ns0:c r="BI17" s="53">
        <ns0:f>IF(AD17="","REVIEWER_ACCESS_REQUIRED",IF(AD17="No","REVIEWER_ACCESS_REQUIRED",IF(AND(AD17="Conditional",OR(AE17="",AF17="")),"HANDLING_CONDITION_REQUIRED",IF(OR(LEFT(BG17,3)="AI_",LEFT(BG17,6)="HUMAN_"),BG17,"NONE"))))</ns0:f>
      </ns0:c>
      <ns0:c r="BJ17" s="53">
        <ns0:f>IF(M17="","MISSING_INTERPRETATION",IF(N17="","MISSING_ASSUMPTIONS",IF(P17="","MISSING_EVIDENCE_STATE",IF(Q17="","MISSING_CONFIDENCE_BOUNDARY",IF(R17="","MISSING_CONTRADICTION_STATUS",IF(O17="","MISSING_LIMITATIONS",IF(S17="","MISSING_MATERIALITY",IF(T17="","MISSING_REVERSIBILITY",IF(U17="","MISSING_PERMITTED_USE",IF(AS17="","MISSING_FINAL_DISPOSITION","NONE"))))))))))</ns0:f>
      </ns0:c>
      <ns0:c r="BK17" s="53">
        <ns0:f>IF(V17="","MISSING_OWNER",IF(W17="","MISSING_REVIEWER",IF(X17="","MISSING_REVIEW_DATE",IF(OR(Z17="Approved",Z17="Approved with conditions",Z17="Rejected"),IF(AA17="","APPROVER_REQUIRED",IF(AB17="","APPROVAL_DATE_REQUIRED",IF(AND(Z17="Approved with conditions",AC17=""),"APPROVAL_CONDITIONS_REQUIRED","NONE"))),"NONE"))))</ns0:f>
      </ns0:c>
      <ns0:c r="BL17" s="53">
        <ns0:f>IF(Y17="","REOPEN_TRIGGER_REQUIRED",IF(AND(C17="Reopened",BF17=0),"REOPEN_EVENT_REQUIRED","NONE"))</ns0:f>
      </ns0:c>
      <ns0:c r="BM17" s="53">
        <ns0:f>IF(AND(C17="Reopened",OR(Z17="Approved",Z17="Approved with conditions")),"REOPENED_APPROVAL_CONFLICT",IF(OR(AND(C17="Draft",AND(Z17&lt;&gt;"Not submitted",Z17&lt;&gt;"Rejected")),AND(C17="Under review",AND(Z17&lt;&gt;"Pending review",Z17&lt;&gt;"Rejected")),AND(C17="Approved",Z17&lt;&gt;"Approved"),AND(C17="Approved with conditions",Z17&lt;&gt;"Approved with conditions"),AND(C17="Reopened",Z17&lt;&gt;"Reopened"),AND(C17="Retired",AND(Z17&lt;&gt;"Not submitted",Z17&lt;&gt;"Approved",Z17&lt;&gt;"Approved with conditions",Z17&lt;&gt;"Rejected"))),"APPROVAL_STATUS_MISMATCH",IF(C17="Draft","STATUS_DRAFT",IF(C17="Under review","STATUS_UNDER_REVIEW",IF(C17="Reopened","STATUS_REOPENED",IF(C17="Retired","STATUS_RETIRED",IF(AD17="Conditional","CONDITIONAL_EVIDENCE_ACCESS",IF(BG17="AI_VERIFICATION_PENDING","AI_VERIFICATION_PENDING",IF(BG17="AI_VERIFICATION_INCOMPLETE","AI_VERIFICATION_INCOMPLETE",IF(AND(C17="Approved with conditions",Z17="Approved with conditions",AC17&lt;&gt;""),"STATUS_APPROVED_WITH_CONDITIONS",IF(AND(C17="Approved",Z17="Approved"),IF(P17="Unresolved","UNRESOLVED_USE_BOUNDED","STATUS_APPROVED"),"APPROVAL_STATUS_MISMATCH")))))))))))</ns0:f>
      </ns0:c>
      <ns0:c r="BN17" s="53">
        <ns0:f>IF(OR(AX17="",AY17=""),"",AX17&amp;"|"&amp;AY17)</ns0:f>
      </ns0:c>
    </ns0:row>
    <ns0:row r="18">
      <ns0:c r="A18" s="65"/>
      <ns0:c r="B18" s="65"/>
      <ns0:c r="C18" s="66"/>
      <ns0:c r="D18" s="66"/>
      <ns0:c r="E18" s="66"/>
      <ns0:c r="F18" s="66"/>
      <ns0:c r="G18" s="66"/>
      <ns0:c r="H18" s="66"/>
      <ns0:c r="I18" s="66"/>
      <ns0:c r="J18" s="66"/>
      <ns0:c r="K18" s="66"/>
      <ns0:c r="L18" s="66"/>
      <ns0:c r="M18" s="66"/>
      <ns0:c r="N18" s="66"/>
      <ns0:c r="O18" s="66"/>
      <ns0:c r="P18" s="66"/>
      <ns0:c r="Q18" s="66"/>
      <ns0:c r="R18" s="66"/>
      <ns0:c r="S18" s="66"/>
      <ns0:c r="T18" s="66"/>
      <ns0:c r="U18" s="66"/>
      <ns0:c r="V18" s="66"/>
      <ns0:c r="W18" s="66"/>
      <ns0:c r="X18" s="67"/>
      <ns0:c r="Y18" s="66"/>
      <ns0:c r="Z18" s="66"/>
      <ns0:c r="AA18" s="66"/>
      <ns0:c r="AB18" s="67"/>
      <ns0:c r="AC18" s="66"/>
      <ns0:c r="AD18" s="66"/>
      <ns0:c r="AE18" s="66"/>
      <ns0:c r="AF18" s="66"/>
      <ns0:c r="AG18" s="65"/>
      <ns0:c r="AH18" s="65"/>
      <ns0:c r="AI18" s="66"/>
      <ns0:c r="AJ18" s="66"/>
      <ns0:c r="AK18" s="66"/>
      <ns0:c r="AL18" s="66"/>
      <ns0:c r="AM18" s="66"/>
      <ns0:c r="AN18" s="66"/>
      <ns0:c r="AO18" s="66"/>
      <ns0:c r="AP18" s="67"/>
      <ns0:c r="AQ18" s="66"/>
      <ns0:c r="AR18" s="66"/>
      <ns0:c r="AS18" s="66"/>
      <ns0:c r="AT18" s="45">
        <ns0:f>IF(A18="","",IFERROR(VLOOKUP(AU18,'Controlled Vocabulary'!$AA$2:$AD$200,2,FALSE),"Controlled input invalid"))</ns0:f>
      </ns0:c>
      <ns0:c r="AU18" s="45">
        <ns0:f>IF(A18="","",IF(AND(AND(IF(OR(AG18="",AH18=""),0,IFERROR(MATCH(UPPER(TRIM(AG18))&amp;"|"&amp;TRIM(AH18),$BN$2:$BN$101,0),0))&gt;0,AX18=UPPER(TRIM(AG18)),AY18=TRIM(AH18)),D18&lt;&gt;INDEX($D$2:$D$101,IF(OR(AG18="",AH18=""),0,IFERROR(MATCH(UPPER(TRIM(AG18))&amp;"|"&amp;TRIM(AH18),$BN$2:$BN$101,0),0)))),"VERSION_REQUIRED_FOR_CLAIM_CHANGE",IF(AND(AND(IF(OR(AG18="",AH18=""),0,IFERROR(MATCH(UPPER(TRIM(AG18))&amp;"|"&amp;TRIM(AH18),$BN$2:$BN$101,0),0))&gt;0,AX18=UPPER(TRIM(AG18)),AY18=TRIM(AH18)),U18&lt;&gt;INDEX($U$2:$U$101,IF(OR(AG18="",AH18=""),0,IFERROR(MATCH(UPPER(TRIM(AG18))&amp;"|"&amp;TRIM(AH18),$BN$2:$BN$101,0),0)))),"VERSION_REQUIRED_FOR_USE_CHANGE",IF(AND(AND(IF(OR(AG18="",AH18=""),0,IFERROR(MATCH(UPPER(TRIM(AG18))&amp;"|"&amp;TRIM(AH18),$BN$2:$BN$101,0),0))&gt;0,AX18=UPPER(TRIM(AG18)),AY18=TRIM(AH18)),AC18&lt;&gt;INDEX($AC$2:$AC$101,IF(OR(AG18="",AH18=""),0,IFERROR(MATCH(UPPER(TRIM(AG18))&amp;"|"&amp;TRIM(AH18),$BN$2:$BN$101,0),0)))),"VERSION_REQUIRED_FOR_APPROVAL_CHANGE",IF(BA18&lt;&gt;"NONE",BA18,IF(BB18&lt;&gt;"NONE",BB18,IF(BC18&lt;&gt;"NONE",BC18,IF(BD18&lt;&gt;"NONE",BD18,IF(AZ18&gt;1,"DUPLICATE_RECORD_VERSION",IF(OR(BM18="REOPENED_APPROVAL_CONFLICT",BM18="APPROVAL_STATUS_MISMATCH"),BM18,IF(OR(BG18="AI_DETAILS_WITHOUT_AI_USE",BG18="INVALID_AI_ACTIVITY_TYPE",BG18="DUPLICATED_AI_ACTIVITY",BG18="CONTROLLED_INPUT_INVALID"),BG18,IF(BH18&lt;&gt;"NONE",BH18,IF(BI18&lt;&gt;"NONE",BI18,IF(BJ18&lt;&gt;"NONE",BJ18,IF(BK18&lt;&gt;"NONE",BK18,IF(BL18&lt;&gt;"NONE",BL18,BM18))))))))))))))))</ns0:f>
      </ns0:c>
      <ns0:c r="AV18" s="45">
        <ns0:f>IF(A18="","",IFERROR(VLOOKUP(AU18,'Controlled Vocabulary'!$AA$2:$AD$200,3,FALSE),"Blocked"))</ns0:f>
      </ns0:c>
      <ns0:c r="AW18" s="45">
        <ns0:f>IF(A18="","",IFERROR(VLOOKUP(AU18,'Controlled Vocabulary'!$AA$2:$AD$200,4,FALSE),"Review the controlled inputs."))</ns0:f>
      </ns0:c>
      <ns0:c r="AX18" s="53">
        <ns0:f>IF(A18="","",UPPER(TRIM(A18)))</ns0:f>
      </ns0:c>
      <ns0:c r="AY18" s="53">
        <ns0:f>IF(B18="","",TRIM(B18))</ns0:f>
      </ns0:c>
      <ns0:c r="AZ18" s="53">
        <ns0:f>IF(BN18="",0,COUNTIF($BN$2:$BN$101,BN18))</ns0:f>
      </ns0:c>
      <ns0:c r="BA18" s="53">
        <ns0:f>IF(AX18="","MISSING_RECORD_ID",IF(OR(LEN(AX18)&lt;3,LEN(AX18)&gt;64),"INVALID_RECORD_ID_LENGTH",IF(OR(LEFT(AX18,1)="-",RIGHT(AX18,1)="-"),"INVALID_RECORD_ID_BOUNDARY",IF(ISNUMBER(SEARCH("--",AX18)),"CONSECUTIVE_HYPHENS",IF(SUMPRODUCT(--(ROW($1:$64)&lt;=LEN(AX18)),--ISNUMBER(SEARCH(MID(AX18,ROW($1:$64),1),"ABCDEFGHIJKLMNOPQRSTUVWXYZ0123456789-")))=LEN(AX18),"NONE","INVALID_RECORD_ID_CHARACTER")))))</ns0:f>
      </ns0:c>
      <ns0:c r="BB18" s="53">
        <ns0:f>IF(AY18="","MISSING_VERSION",IF(OR(NOT(OR((LEN(AY18)-LEN(SUBSTITUTE(AY18,".","")))=1,(LEN(AY18)-LEN(SUBSTITUTE(AY18,".","")))=2)),IFERROR(LEFT(AY18,IFERROR(FIND(".",AY18),0)-1),"")="",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="",IF((LEN(AY18)-LEN(SUBSTITUTE(AY18,".","")))=2,IF((LEN(AY18)-LEN(SUBSTITUTE(AY18,".","")))=2,IFERROR(MID(AY18,IFERROR(FIND(".",AY18,IFERROR(FIND(".",AY18),0)+1),0)+1,999),""),"")="",FALSE),NOT(IFERROR(ISNUMBER(--IFERROR(LEFT(AY18,IFERROR(FIND(".",AY18),0)-1),"")),FALSE)),NOT(IFERROR(ISNUMBER(--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),FALSE)),IF((LEN(AY18)-LEN(SUBSTITUTE(AY18,".","")))=2,NOT(IFERROR(ISNUMBER(--IF((LEN(AY18)-LEN(SUBSTITUTE(AY18,".","")))=2,IFERROR(MID(AY18,IFERROR(FIND(".",AY18,IFERROR(FIND(".",AY18),0)+1),0)+1,999),""),"")),FALSE)),FALSE)),"INVALID_VERSION",IF(OR(AND(LEN(IFERROR(LEFT(AY18,IFERROR(FIND(".",AY18),0)-1),""))&gt;1,LEFT(IFERROR(LEFT(AY18,IFERROR(FIND(".",AY18),0)-1),""),1)="0"),AND(LEN(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)&gt;1,LEFT(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,1)="0"),IF((LEN(AY18)-LEN(SUBSTITUTE(AY18,".","")))=2,AND(LEN(IF((LEN(AY18)-LEN(SUBSTITUTE(AY18,".","")))=2,IFERROR(MID(AY18,IFERROR(FIND(".",AY18,IFERROR(FIND(".",AY18),0)+1),0)+1,999),""),""))&gt;1,LEFT(IF((LEN(AY18)-LEN(SUBSTITUTE(AY18,".","")))=2,IFERROR(MID(AY18,IFERROR(FIND(".",AY18,IFERROR(FIND(".",AY18),0)+1),0)+1,999),""),""),1)="0"),FALSE)),"INVALID_VERSION_LEADING_ZERO",IF(AND(IFERROR(TEXT(--IFERROR(LEFT(AY18,IFERROR(FIND(".",AY18),0)-1),""),"0")=IFERROR(LEFT(AY18,IFERROR(FIND(".",AY18),0)-1),""),FALSE),IFERROR(TEXT(--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,"0")=IF((LEN(AY18)-LEN(SUBSTITUTE(AY18,".","")))=1,IFERROR(MID(AY18,IFERROR(FIND(".",AY18),0)+1,999),""),IF((LEN(AY18)-LEN(SUBSTITUTE(AY18,".","")))=2,IFERROR(MID(AY18,IFERROR(FIND(".",AY18),0)+1,IFERROR(FIND(".",AY18,IFERROR(FIND(".",AY18),0)+1),0)-IFERROR(FIND(".",AY18),0)-1),""),"")),FALSE),IF((LEN(AY18)-LEN(SUBSTITUTE(AY18,".","")))=2,IFERROR(TEXT(--IF((LEN(AY18)-LEN(SUBSTITUTE(AY18,".","")))=2,IFERROR(MID(AY18,IFERROR(FIND(".",AY18,IFERROR(FIND(".",AY18),0)+1),0)+1,999),""),""),"0")=IF((LEN(AY18)-LEN(SUBSTITUTE(AY18,".","")))=2,IFERROR(MID(AY18,IFERROR(FIND(".",AY18,IFERROR(FIND(".",AY18),0)+1),0)+1,999),""),""),FALSE),TRUE)),"NONE","INVALID_VERSION"))))</ns0:f>
      </ns0:c>
      <ns0:c r="BC18" s="53">
        <ns0:f>IF(C18="","MISSING_RECORD_STATUS",IF(COUNTIF('Controlled Vocabulary'!$A$2:$A$7,C18)=1,"NONE","INVALID_RECORD_STATUS"))</ns0:f>
      </ns0:c>
      <ns0:c r="BD18" s="53">
        <ns0:f>IF(Z18="","INVALID_APPROVAL_STATUS",IF(COUNTIF('Controlled Vocabulary'!$B$2:$B$7,Z18)=1,"NONE","INVALID_APPROVAL_STATUS"))</ns0:f>
      </ns0:c>
      <ns0:c r="BE18" s="53">
        <ns0:f>IF(BN18="",0,COUNTIFS('Claim–Evidence Links'!$T$2:$T$201,BN18,'Claim–Evidence Links'!$H$2:$H$201,"Active"))</ns0:f>
      </ns0:c>
      <ns0:c r="BF18" s="53">
        <ns0:f>IF(BN18="",0,COUNTIFS('Change History'!$N$2:$N$101,BN18,'Change History'!$H$2:$H$101,"Yes"))</ns0:f>
      </ns0:c>
      <ns0:c r="BG18" s="53">
        <ns0:f>IF(AI18="","CONTROLLED_INPUT_INVALID",IF(AI18="No",IF(COUNTA(AJ18:AQ18)&gt;0,"AI_DETAILS_WITHOUT_AI_USE","NONE"),IF(AI18&lt;&gt;"Yes","CONTROLLED_INPUT_INVALID",IF(AJ18="","AI_ACTIVITY_TYPE_REQUIRED",IF(AND(AL18&lt;&gt;"",COUNTIF('Evidence Items'!$W$2:$W$101,AL18)&gt;0,COUNTIF('Controlled Vocabulary'!$S$2:$S$9,AJ18)&gt;0),"DUPLICATED_AI_ACTIVITY",IF(COUNTIF('Controlled Vocabulary'!$R$2:$R$9,AJ18)=0,"INVALID_AI_ACTIVITY_TYPE",IF(AK18="","AI_TOOL_MODEL_REQUIRED",IF(AN18="Rejected","AI_OUTPUT_REJECTED",IF(AN18="Verified",IF(AO18="","HUMAN_VERIFIER_REQUIRED",IF(AP18="","HUMAN_VERIFICATION_DATE_REQUIRED","NONE")),IF(OR(AN18="Pending",AN18="Verification incomplete"),IF(AND(OR(C18="Draft",C18="Under review",C18="Reopened"),OR(U18="Exploratory only",U18="Review required before use")),IF(AN18="Pending","AI_VERIFICATION_PENDING","AI_VERIFICATION_INCOMPLETE"),"AI_VERIFICATION_REQUIRED"),"AI_VERIFICATION_REQUIRED"))))))))))</ns0:f>
      </ns0:c>
      <ns0:c r="BH18" s="53">
        <ns0:f>IF(D18="","MISSING_EXACT_CLAIM",IF(E18="","MISSING_AFFECTED_DECISION",IF(COUNTA(F18:K18)=0,"MISSING_SCOPE_BOUNDARY",IF(BE18=0,"MISSING_EVIDENCE_RELATIONSHIP",IF(L18="","MISSING_OBSERVATION","NONE")))))</ns0:f>
      </ns0:c>
      <ns0:c r="BI18" s="53">
        <ns0:f>IF(AD18="","REVIEWER_ACCESS_REQUIRED",IF(AD18="No","REVIEWER_ACCESS_REQUIRED",IF(AND(AD18="Conditional",OR(AE18="",AF18="")),"HANDLING_CONDITION_REQUIRED",IF(OR(LEFT(BG18,3)="AI_",LEFT(BG18,6)="HUMAN_"),BG18,"NONE"))))</ns0:f>
      </ns0:c>
      <ns0:c r="BJ18" s="53">
        <ns0:f>IF(M18="","MISSING_INTERPRETATION",IF(N18="","MISSING_ASSUMPTIONS",IF(P18="","MISSING_EVIDENCE_STATE",IF(Q18="","MISSING_CONFIDENCE_BOUNDARY",IF(R18="","MISSING_CONTRADICTION_STATUS",IF(O18="","MISSING_LIMITATIONS",IF(S18="","MISSING_MATERIALITY",IF(T18="","MISSING_REVERSIBILITY",IF(U18="","MISSING_PERMITTED_USE",IF(AS18="","MISSING_FINAL_DISPOSITION","NONE"))))))))))</ns0:f>
      </ns0:c>
      <ns0:c r="BK18" s="53">
        <ns0:f>IF(V18="","MISSING_OWNER",IF(W18="","MISSING_REVIEWER",IF(X18="","MISSING_REVIEW_DATE",IF(OR(Z18="Approved",Z18="Approved with conditions",Z18="Rejected"),IF(AA18="","APPROVER_REQUIRED",IF(AB18="","APPROVAL_DATE_REQUIRED",IF(AND(Z18="Approved with conditions",AC18=""),"APPROVAL_CONDITIONS_REQUIRED","NONE"))),"NONE"))))</ns0:f>
      </ns0:c>
      <ns0:c r="BL18" s="53">
        <ns0:f>IF(Y18="","REOPEN_TRIGGER_REQUIRED",IF(AND(C18="Reopened",BF18=0),"REOPEN_EVENT_REQUIRED","NONE"))</ns0:f>
      </ns0:c>
      <ns0:c r="BM18" s="53">
        <ns0:f>IF(AND(C18="Reopened",OR(Z18="Approved",Z18="Approved with conditions")),"REOPENED_APPROVAL_CONFLICT",IF(OR(AND(C18="Draft",AND(Z18&lt;&gt;"Not submitted",Z18&lt;&gt;"Rejected")),AND(C18="Under review",AND(Z18&lt;&gt;"Pending review",Z18&lt;&gt;"Rejected")),AND(C18="Approved",Z18&lt;&gt;"Approved"),AND(C18="Approved with conditions",Z18&lt;&gt;"Approved with conditions"),AND(C18="Reopened",Z18&lt;&gt;"Reopened"),AND(C18="Retired",AND(Z18&lt;&gt;"Not submitted",Z18&lt;&gt;"Approved",Z18&lt;&gt;"Approved with conditions",Z18&lt;&gt;"Rejected"))),"APPROVAL_STATUS_MISMATCH",IF(C18="Draft","STATUS_DRAFT",IF(C18="Under review","STATUS_UNDER_REVIEW",IF(C18="Reopened","STATUS_REOPENED",IF(C18="Retired","STATUS_RETIRED",IF(AD18="Conditional","CONDITIONAL_EVIDENCE_ACCESS",IF(BG18="AI_VERIFICATION_PENDING","AI_VERIFICATION_PENDING",IF(BG18="AI_VERIFICATION_INCOMPLETE","AI_VERIFICATION_INCOMPLETE",IF(AND(C18="Approved with conditions",Z18="Approved with conditions",AC18&lt;&gt;""),"STATUS_APPROVED_WITH_CONDITIONS",IF(AND(C18="Approved",Z18="Approved"),IF(P18="Unresolved","UNRESOLVED_USE_BOUNDED","STATUS_APPROVED"),"APPROVAL_STATUS_MISMATCH")))))))))))</ns0:f>
      </ns0:c>
      <ns0:c r="BN18" s="53">
        <ns0:f>IF(OR(AX18="",AY18=""),"",AX18&amp;"|"&amp;AY18)</ns0:f>
      </ns0:c>
    </ns0:row>
    <ns0:row r="19">
      <ns0:c r="A19" s="65"/>
      <ns0:c r="B19" s="65"/>
      <ns0:c r="C19" s="66"/>
      <ns0:c r="D19" s="66"/>
      <ns0:c r="E19" s="66"/>
      <ns0:c r="F19" s="66"/>
      <ns0:c r="G19" s="66"/>
      <ns0:c r="H19" s="66"/>
      <ns0:c r="I19" s="66"/>
      <ns0:c r="J19" s="66"/>
      <ns0:c r="K19" s="66"/>
      <ns0:c r="L19" s="66"/>
      <ns0:c r="M19" s="66"/>
      <ns0:c r="N19" s="66"/>
      <ns0:c r="O19" s="66"/>
      <ns0:c r="P19" s="66"/>
      <ns0:c r="Q19" s="66"/>
      <ns0:c r="R19" s="66"/>
      <ns0:c r="S19" s="66"/>
      <ns0:c r="T19" s="66"/>
      <ns0:c r="U19" s="66"/>
      <ns0:c r="V19" s="66"/>
      <ns0:c r="W19" s="66"/>
      <ns0:c r="X19" s="67"/>
      <ns0:c r="Y19" s="66"/>
      <ns0:c r="Z19" s="66"/>
      <ns0:c r="AA19" s="66"/>
      <ns0:c r="AB19" s="67"/>
      <ns0:c r="AC19" s="66"/>
      <ns0:c r="AD19" s="66"/>
      <ns0:c r="AE19" s="66"/>
      <ns0:c r="AF19" s="66"/>
      <ns0:c r="AG19" s="65"/>
      <ns0:c r="AH19" s="65"/>
      <ns0:c r="AI19" s="66"/>
      <ns0:c r="AJ19" s="66"/>
      <ns0:c r="AK19" s="66"/>
      <ns0:c r="AL19" s="66"/>
      <ns0:c r="AM19" s="66"/>
      <ns0:c r="AN19" s="66"/>
      <ns0:c r="AO19" s="66"/>
      <ns0:c r="AP19" s="67"/>
      <ns0:c r="AQ19" s="66"/>
      <ns0:c r="AR19" s="66"/>
      <ns0:c r="AS19" s="66"/>
      <ns0:c r="AT19" s="45">
        <ns0:f>IF(A19="","",IFERROR(VLOOKUP(AU19,'Controlled Vocabulary'!$AA$2:$AD$200,2,FALSE),"Controlled input invalid"))</ns0:f>
      </ns0:c>
      <ns0:c r="AU19" s="45">
        <ns0:f>IF(A19="","",IF(AND(AND(IF(OR(AG19="",AH19=""),0,IFERROR(MATCH(UPPER(TRIM(AG19))&amp;"|"&amp;TRIM(AH19),$BN$2:$BN$101,0),0))&gt;0,AX19=UPPER(TRIM(AG19)),AY19=TRIM(AH19)),D19&lt;&gt;INDEX($D$2:$D$101,IF(OR(AG19="",AH19=""),0,IFERROR(MATCH(UPPER(TRIM(AG19))&amp;"|"&amp;TRIM(AH19),$BN$2:$BN$101,0),0)))),"VERSION_REQUIRED_FOR_CLAIM_CHANGE",IF(AND(AND(IF(OR(AG19="",AH19=""),0,IFERROR(MATCH(UPPER(TRIM(AG19))&amp;"|"&amp;TRIM(AH19),$BN$2:$BN$101,0),0))&gt;0,AX19=UPPER(TRIM(AG19)),AY19=TRIM(AH19)),U19&lt;&gt;INDEX($U$2:$U$101,IF(OR(AG19="",AH19=""),0,IFERROR(MATCH(UPPER(TRIM(AG19))&amp;"|"&amp;TRIM(AH19),$BN$2:$BN$101,0),0)))),"VERSION_REQUIRED_FOR_USE_CHANGE",IF(AND(AND(IF(OR(AG19="",AH19=""),0,IFERROR(MATCH(UPPER(TRIM(AG19))&amp;"|"&amp;TRIM(AH19),$BN$2:$BN$101,0),0))&gt;0,AX19=UPPER(TRIM(AG19)),AY19=TRIM(AH19)),AC19&lt;&gt;INDEX($AC$2:$AC$101,IF(OR(AG19="",AH19=""),0,IFERROR(MATCH(UPPER(TRIM(AG19))&amp;"|"&amp;TRIM(AH19),$BN$2:$BN$101,0),0)))),"VERSION_REQUIRED_FOR_APPROVAL_CHANGE",IF(BA19&lt;&gt;"NONE",BA19,IF(BB19&lt;&gt;"NONE",BB19,IF(BC19&lt;&gt;"NONE",BC19,IF(BD19&lt;&gt;"NONE",BD19,IF(AZ19&gt;1,"DUPLICATE_RECORD_VERSION",IF(OR(BM19="REOPENED_APPROVAL_CONFLICT",BM19="APPROVAL_STATUS_MISMATCH"),BM19,IF(OR(BG19="AI_DETAILS_WITHOUT_AI_USE",BG19="INVALID_AI_ACTIVITY_TYPE",BG19="DUPLICATED_AI_ACTIVITY",BG19="CONTROLLED_INPUT_INVALID"),BG19,IF(BH19&lt;&gt;"NONE",BH19,IF(BI19&lt;&gt;"NONE",BI19,IF(BJ19&lt;&gt;"NONE",BJ19,IF(BK19&lt;&gt;"NONE",BK19,IF(BL19&lt;&gt;"NONE",BL19,BM19))))))))))))))))</ns0:f>
      </ns0:c>
      <ns0:c r="AV19" s="45">
        <ns0:f>IF(A19="","",IFERROR(VLOOKUP(AU19,'Controlled Vocabulary'!$AA$2:$AD$200,3,FALSE),"Blocked"))</ns0:f>
      </ns0:c>
      <ns0:c r="AW19" s="45">
        <ns0:f>IF(A19="","",IFERROR(VLOOKUP(AU19,'Controlled Vocabulary'!$AA$2:$AD$200,4,FALSE),"Review the controlled inputs."))</ns0:f>
      </ns0:c>
      <ns0:c r="AX19" s="53">
        <ns0:f>IF(A19="","",UPPER(TRIM(A19)))</ns0:f>
      </ns0:c>
      <ns0:c r="AY19" s="53">
        <ns0:f>IF(B19="","",TRIM(B19))</ns0:f>
      </ns0:c>
      <ns0:c r="AZ19" s="53">
        <ns0:f>IF(BN19="",0,COUNTIF($BN$2:$BN$101,BN19))</ns0:f>
      </ns0:c>
      <ns0:c r="BA19" s="53">
        <ns0:f>IF(AX19="","MISSING_RECORD_ID",IF(OR(LEN(AX19)&lt;3,LEN(AX19)&gt;64),"INVALID_RECORD_ID_LENGTH",IF(OR(LEFT(AX19,1)="-",RIGHT(AX19,1)="-"),"INVALID_RECORD_ID_BOUNDARY",IF(ISNUMBER(SEARCH("--",AX19)),"CONSECUTIVE_HYPHENS",IF(SUMPRODUCT(--(ROW($1:$64)&lt;=LEN(AX19)),--ISNUMBER(SEARCH(MID(AX19,ROW($1:$64),1),"ABCDEFGHIJKLMNOPQRSTUVWXYZ0123456789-")))=LEN(AX19),"NONE","INVALID_RECORD_ID_CHARACTER")))))</ns0:f>
      </ns0:c>
      <ns0:c r="BB19" s="53">
        <ns0:f>IF(AY19="","MISSING_VERSION",IF(OR(NOT(OR((LEN(AY19)-LEN(SUBSTITUTE(AY19,".","")))=1,(LEN(AY19)-LEN(SUBSTITUTE(AY19,".","")))=2)),IFERROR(LEFT(AY19,IFERROR(FIND(".",AY19),0)-1),"")="",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="",IF((LEN(AY19)-LEN(SUBSTITUTE(AY19,".","")))=2,IF((LEN(AY19)-LEN(SUBSTITUTE(AY19,".","")))=2,IFERROR(MID(AY19,IFERROR(FIND(".",AY19,IFERROR(FIND(".",AY19),0)+1),0)+1,999),""),"")="",FALSE),NOT(IFERROR(ISNUMBER(--IFERROR(LEFT(AY19,IFERROR(FIND(".",AY19),0)-1),"")),FALSE)),NOT(IFERROR(ISNUMBER(--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),FALSE)),IF((LEN(AY19)-LEN(SUBSTITUTE(AY19,".","")))=2,NOT(IFERROR(ISNUMBER(--IF((LEN(AY19)-LEN(SUBSTITUTE(AY19,".","")))=2,IFERROR(MID(AY19,IFERROR(FIND(".",AY19,IFERROR(FIND(".",AY19),0)+1),0)+1,999),""),"")),FALSE)),FALSE)),"INVALID_VERSION",IF(OR(AND(LEN(IFERROR(LEFT(AY19,IFERROR(FIND(".",AY19),0)-1),""))&gt;1,LEFT(IFERROR(LEFT(AY19,IFERROR(FIND(".",AY19),0)-1),""),1)="0"),AND(LEN(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)&gt;1,LEFT(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,1)="0"),IF((LEN(AY19)-LEN(SUBSTITUTE(AY19,".","")))=2,AND(LEN(IF((LEN(AY19)-LEN(SUBSTITUTE(AY19,".","")))=2,IFERROR(MID(AY19,IFERROR(FIND(".",AY19,IFERROR(FIND(".",AY19),0)+1),0)+1,999),""),""))&gt;1,LEFT(IF((LEN(AY19)-LEN(SUBSTITUTE(AY19,".","")))=2,IFERROR(MID(AY19,IFERROR(FIND(".",AY19,IFERROR(FIND(".",AY19),0)+1),0)+1,999),""),""),1)="0"),FALSE)),"INVALID_VERSION_LEADING_ZERO",IF(AND(IFERROR(TEXT(--IFERROR(LEFT(AY19,IFERROR(FIND(".",AY19),0)-1),""),"0")=IFERROR(LEFT(AY19,IFERROR(FIND(".",AY19),0)-1),""),FALSE),IFERROR(TEXT(--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,"0")=IF((LEN(AY19)-LEN(SUBSTITUTE(AY19,".","")))=1,IFERROR(MID(AY19,IFERROR(FIND(".",AY19),0)+1,999),""),IF((LEN(AY19)-LEN(SUBSTITUTE(AY19,".","")))=2,IFERROR(MID(AY19,IFERROR(FIND(".",AY19),0)+1,IFERROR(FIND(".",AY19,IFERROR(FIND(".",AY19),0)+1),0)-IFERROR(FIND(".",AY19),0)-1),""),"")),FALSE),IF((LEN(AY19)-LEN(SUBSTITUTE(AY19,".","")))=2,IFERROR(TEXT(--IF((LEN(AY19)-LEN(SUBSTITUTE(AY19,".","")))=2,IFERROR(MID(AY19,IFERROR(FIND(".",AY19,IFERROR(FIND(".",AY19),0)+1),0)+1,999),""),""),"0")=IF((LEN(AY19)-LEN(SUBSTITUTE(AY19,".","")))=2,IFERROR(MID(AY19,IFERROR(FIND(".",AY19,IFERROR(FIND(".",AY19),0)+1),0)+1,999),""),""),FALSE),TRUE)),"NONE","INVALID_VERSION"))))</ns0:f>
      </ns0:c>
      <ns0:c r="BC19" s="53">
        <ns0:f>IF(C19="","MISSING_RECORD_STATUS",IF(COUNTIF('Controlled Vocabulary'!$A$2:$A$7,C19)=1,"NONE","INVALID_RECORD_STATUS"))</ns0:f>
      </ns0:c>
      <ns0:c r="BD19" s="53">
        <ns0:f>IF(Z19="","INVALID_APPROVAL_STATUS",IF(COUNTIF('Controlled Vocabulary'!$B$2:$B$7,Z19)=1,"NONE","INVALID_APPROVAL_STATUS"))</ns0:f>
      </ns0:c>
      <ns0:c r="BE19" s="53">
        <ns0:f>IF(BN19="",0,COUNTIFS('Claim–Evidence Links'!$T$2:$T$201,BN19,'Claim–Evidence Links'!$H$2:$H$201,"Active"))</ns0:f>
      </ns0:c>
      <ns0:c r="BF19" s="53">
        <ns0:f>IF(BN19="",0,COUNTIFS('Change History'!$N$2:$N$101,BN19,'Change History'!$H$2:$H$101,"Yes"))</ns0:f>
      </ns0:c>
      <ns0:c r="BG19" s="53">
        <ns0:f>IF(AI19="","CONTROLLED_INPUT_INVALID",IF(AI19="No",IF(COUNTA(AJ19:AQ19)&gt;0,"AI_DETAILS_WITHOUT_AI_USE","NONE"),IF(AI19&lt;&gt;"Yes","CONTROLLED_INPUT_INVALID",IF(AJ19="","AI_ACTIVITY_TYPE_REQUIRED",IF(AND(AL19&lt;&gt;"",COUNTIF('Evidence Items'!$W$2:$W$101,AL19)&gt;0,COUNTIF('Controlled Vocabulary'!$S$2:$S$9,AJ19)&gt;0),"DUPLICATED_AI_ACTIVITY",IF(COUNTIF('Controlled Vocabulary'!$R$2:$R$9,AJ19)=0,"INVALID_AI_ACTIVITY_TYPE",IF(AK19="","AI_TOOL_MODEL_REQUIRED",IF(AN19="Rejected","AI_OUTPUT_REJECTED",IF(AN19="Verified",IF(AO19="","HUMAN_VERIFIER_REQUIRED",IF(AP19="","HUMAN_VERIFICATION_DATE_REQUIRED","NONE")),IF(OR(AN19="Pending",AN19="Verification incomplete"),IF(AND(OR(C19="Draft",C19="Under review",C19="Reopened"),OR(U19="Exploratory only",U19="Review required before use")),IF(AN19="Pending","AI_VERIFICATION_PENDING","AI_VERIFICATION_INCOMPLETE"),"AI_VERIFICATION_REQUIRED"),"AI_VERIFICATION_REQUIRED"))))))))))</ns0:f>
      </ns0:c>
      <ns0:c r="BH19" s="53">
        <ns0:f>IF(D19="","MISSING_EXACT_CLAIM",IF(E19="","MISSING_AFFECTED_DECISION",IF(COUNTA(F19:K19)=0,"MISSING_SCOPE_BOUNDARY",IF(BE19=0,"MISSING_EVIDENCE_RELATIONSHIP",IF(L19="","MISSING_OBSERVATION","NONE")))))</ns0:f>
      </ns0:c>
      <ns0:c r="BI19" s="53">
        <ns0:f>IF(AD19="","REVIEWER_ACCESS_REQUIRED",IF(AD19="No","REVIEWER_ACCESS_REQUIRED",IF(AND(AD19="Conditional",OR(AE19="",AF19="")),"HANDLING_CONDITION_REQUIRED",IF(OR(LEFT(BG19,3)="AI_",LEFT(BG19,6)="HUMAN_"),BG19,"NONE"))))</ns0:f>
      </ns0:c>
      <ns0:c r="BJ19" s="53">
        <ns0:f>IF(M19="","MISSING_INTERPRETATION",IF(N19="","MISSING_ASSUMPTIONS",IF(P19="","MISSING_EVIDENCE_STATE",IF(Q19="","MISSING_CONFIDENCE_BOUNDARY",IF(R19="","MISSING_CONTRADICTION_STATUS",IF(O19="","MISSING_LIMITATIONS",IF(S19="","MISSING_MATERIALITY",IF(T19="","MISSING_REVERSIBILITY",IF(U19="","MISSING_PERMITTED_USE",IF(AS19="","MISSING_FINAL_DISPOSITION","NONE"))))))))))</ns0:f>
      </ns0:c>
      <ns0:c r="BK19" s="53">
        <ns0:f>IF(V19="","MISSING_OWNER",IF(W19="","MISSING_REVIEWER",IF(X19="","MISSING_REVIEW_DATE",IF(OR(Z19="Approved",Z19="Approved with conditions",Z19="Rejected"),IF(AA19="","APPROVER_REQUIRED",IF(AB19="","APPROVAL_DATE_REQUIRED",IF(AND(Z19="Approved with conditions",AC19=""),"APPROVAL_CONDITIONS_REQUIRED","NONE"))),"NONE"))))</ns0:f>
      </ns0:c>
      <ns0:c r="BL19" s="53">
        <ns0:f>IF(Y19="","REOPEN_TRIGGER_REQUIRED",IF(AND(C19="Reopened",BF19=0),"REOPEN_EVENT_REQUIRED","NONE"))</ns0:f>
      </ns0:c>
      <ns0:c r="BM19" s="53">
        <ns0:f>IF(AND(C19="Reopened",OR(Z19="Approved",Z19="Approved with conditions")),"REOPENED_APPROVAL_CONFLICT",IF(OR(AND(C19="Draft",AND(Z19&lt;&gt;"Not submitted",Z19&lt;&gt;"Rejected")),AND(C19="Under review",AND(Z19&lt;&gt;"Pending review",Z19&lt;&gt;"Rejected")),AND(C19="Approved",Z19&lt;&gt;"Approved"),AND(C19="Approved with conditions",Z19&lt;&gt;"Approved with conditions"),AND(C19="Reopened",Z19&lt;&gt;"Reopened"),AND(C19="Retired",AND(Z19&lt;&gt;"Not submitted",Z19&lt;&gt;"Approved",Z19&lt;&gt;"Approved with conditions",Z19&lt;&gt;"Rejected"))),"APPROVAL_STATUS_MISMATCH",IF(C19="Draft","STATUS_DRAFT",IF(C19="Under review","STATUS_UNDER_REVIEW",IF(C19="Reopened","STATUS_REOPENED",IF(C19="Retired","STATUS_RETIRED",IF(AD19="Conditional","CONDITIONAL_EVIDENCE_ACCESS",IF(BG19="AI_VERIFICATION_PENDING","AI_VERIFICATION_PENDING",IF(BG19="AI_VERIFICATION_INCOMPLETE","AI_VERIFICATION_INCOMPLETE",IF(AND(C19="Approved with conditions",Z19="Approved with conditions",AC19&lt;&gt;""),"STATUS_APPROVED_WITH_CONDITIONS",IF(AND(C19="Approved",Z19="Approved"),IF(P19="Unresolved","UNRESOLVED_USE_BOUNDED","STATUS_APPROVED"),"APPROVAL_STATUS_MISMATCH")))))))))))</ns0:f>
      </ns0:c>
      <ns0:c r="BN19" s="53">
        <ns0:f>IF(OR(AX19="",AY19=""),"",AX19&amp;"|"&amp;AY19)</ns0:f>
      </ns0:c>
    </ns0:row>
    <ns0:row r="20">
      <ns0:c r="A20" s="65"/>
      <ns0:c r="B20" s="65"/>
      <ns0:c r="C20" s="66"/>
      <ns0:c r="D20" s="66"/>
      <ns0:c r="E20" s="66"/>
      <ns0:c r="F20" s="66"/>
      <ns0:c r="G20" s="66"/>
      <ns0:c r="H20" s="66"/>
      <ns0:c r="I20" s="66"/>
      <ns0:c r="J20" s="66"/>
      <ns0:c r="K20" s="66"/>
      <ns0:c r="L20" s="66"/>
      <ns0:c r="M20" s="66"/>
      <ns0:c r="N20" s="66"/>
      <ns0:c r="O20" s="66"/>
      <ns0:c r="P20" s="66"/>
      <ns0:c r="Q20" s="66"/>
      <ns0:c r="R20" s="66"/>
      <ns0:c r="S20" s="66"/>
      <ns0:c r="T20" s="66"/>
      <ns0:c r="U20" s="66"/>
      <ns0:c r="V20" s="66"/>
      <ns0:c r="W20" s="66"/>
      <ns0:c r="X20" s="67"/>
      <ns0:c r="Y20" s="66"/>
      <ns0:c r="Z20" s="66"/>
      <ns0:c r="AA20" s="66"/>
      <ns0:c r="AB20" s="67"/>
      <ns0:c r="AC20" s="66"/>
      <ns0:c r="AD20" s="66"/>
      <ns0:c r="AE20" s="66"/>
      <ns0:c r="AF20" s="66"/>
      <ns0:c r="AG20" s="65"/>
      <ns0:c r="AH20" s="65"/>
      <ns0:c r="AI20" s="66"/>
      <ns0:c r="AJ20" s="66"/>
      <ns0:c r="AK20" s="66"/>
      <ns0:c r="AL20" s="66"/>
      <ns0:c r="AM20" s="66"/>
      <ns0:c r="AN20" s="66"/>
      <ns0:c r="AO20" s="66"/>
      <ns0:c r="AP20" s="67"/>
      <ns0:c r="AQ20" s="66"/>
      <ns0:c r="AR20" s="66"/>
      <ns0:c r="AS20" s="66"/>
      <ns0:c r="AT20" s="45">
        <ns0:f>IF(A20="","",IFERROR(VLOOKUP(AU20,'Controlled Vocabulary'!$AA$2:$AD$200,2,FALSE),"Controlled input invalid"))</ns0:f>
      </ns0:c>
      <ns0:c r="AU20" s="45">
        <ns0:f>IF(A20="","",IF(AND(AND(IF(OR(AG20="",AH20=""),0,IFERROR(MATCH(UPPER(TRIM(AG20))&amp;"|"&amp;TRIM(AH20),$BN$2:$BN$101,0),0))&gt;0,AX20=UPPER(TRIM(AG20)),AY20=TRIM(AH20)),D20&lt;&gt;INDEX($D$2:$D$101,IF(OR(AG20="",AH20=""),0,IFERROR(MATCH(UPPER(TRIM(AG20))&amp;"|"&amp;TRIM(AH20),$BN$2:$BN$101,0),0)))),"VERSION_REQUIRED_FOR_CLAIM_CHANGE",IF(AND(AND(IF(OR(AG20="",AH20=""),0,IFERROR(MATCH(UPPER(TRIM(AG20))&amp;"|"&amp;TRIM(AH20),$BN$2:$BN$101,0),0))&gt;0,AX20=UPPER(TRIM(AG20)),AY20=TRIM(AH20)),U20&lt;&gt;INDEX($U$2:$U$101,IF(OR(AG20="",AH20=""),0,IFERROR(MATCH(UPPER(TRIM(AG20))&amp;"|"&amp;TRIM(AH20),$BN$2:$BN$101,0),0)))),"VERSION_REQUIRED_FOR_USE_CHANGE",IF(AND(AND(IF(OR(AG20="",AH20=""),0,IFERROR(MATCH(UPPER(TRIM(AG20))&amp;"|"&amp;TRIM(AH20),$BN$2:$BN$101,0),0))&gt;0,AX20=UPPER(TRIM(AG20)),AY20=TRIM(AH20)),AC20&lt;&gt;INDEX($AC$2:$AC$101,IF(OR(AG20="",AH20=""),0,IFERROR(MATCH(UPPER(TRIM(AG20))&amp;"|"&amp;TRIM(AH20),$BN$2:$BN$101,0),0)))),"VERSION_REQUIRED_FOR_APPROVAL_CHANGE",IF(BA20&lt;&gt;"NONE",BA20,IF(BB20&lt;&gt;"NONE",BB20,IF(BC20&lt;&gt;"NONE",BC20,IF(BD20&lt;&gt;"NONE",BD20,IF(AZ20&gt;1,"DUPLICATE_RECORD_VERSION",IF(OR(BM20="REOPENED_APPROVAL_CONFLICT",BM20="APPROVAL_STATUS_MISMATCH"),BM20,IF(OR(BG20="AI_DETAILS_WITHOUT_AI_USE",BG20="INVALID_AI_ACTIVITY_TYPE",BG20="DUPLICATED_AI_ACTIVITY",BG20="CONTROLLED_INPUT_INVALID"),BG20,IF(BH20&lt;&gt;"NONE",BH20,IF(BI20&lt;&gt;"NONE",BI20,IF(BJ20&lt;&gt;"NONE",BJ20,IF(BK20&lt;&gt;"NONE",BK20,IF(BL20&lt;&gt;"NONE",BL20,BM20))))))))))))))))</ns0:f>
      </ns0:c>
      <ns0:c r="AV20" s="45">
        <ns0:f>IF(A20="","",IFERROR(VLOOKUP(AU20,'Controlled Vocabulary'!$AA$2:$AD$200,3,FALSE),"Blocked"))</ns0:f>
      </ns0:c>
      <ns0:c r="AW20" s="45">
        <ns0:f>IF(A20="","",IFERROR(VLOOKUP(AU20,'Controlled Vocabulary'!$AA$2:$AD$200,4,FALSE),"Review the controlled inputs."))</ns0:f>
      </ns0:c>
      <ns0:c r="AX20" s="53">
        <ns0:f>IF(A20="","",UPPER(TRIM(A20)))</ns0:f>
      </ns0:c>
      <ns0:c r="AY20" s="53">
        <ns0:f>IF(B20="","",TRIM(B20))</ns0:f>
      </ns0:c>
      <ns0:c r="AZ20" s="53">
        <ns0:f>IF(BN20="",0,COUNTIF($BN$2:$BN$101,BN20))</ns0:f>
      </ns0:c>
      <ns0:c r="BA20" s="53">
        <ns0:f>IF(AX20="","MISSING_RECORD_ID",IF(OR(LEN(AX20)&lt;3,LEN(AX20)&gt;64),"INVALID_RECORD_ID_LENGTH",IF(OR(LEFT(AX20,1)="-",RIGHT(AX20,1)="-"),"INVALID_RECORD_ID_BOUNDARY",IF(ISNUMBER(SEARCH("--",AX20)),"CONSECUTIVE_HYPHENS",IF(SUMPRODUCT(--(ROW($1:$64)&lt;=LEN(AX20)),--ISNUMBER(SEARCH(MID(AX20,ROW($1:$64),1),"ABCDEFGHIJKLMNOPQRSTUVWXYZ0123456789-")))=LEN(AX20),"NONE","INVALID_RECORD_ID_CHARACTER")))))</ns0:f>
      </ns0:c>
      <ns0:c r="BB20" s="53">
        <ns0:f>IF(AY20="","MISSING_VERSION",IF(OR(NOT(OR((LEN(AY20)-LEN(SUBSTITUTE(AY20,".","")))=1,(LEN(AY20)-LEN(SUBSTITUTE(AY20,".","")))=2)),IFERROR(LEFT(AY20,IFERROR(FIND(".",AY20),0)-1),"")="",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="",IF((LEN(AY20)-LEN(SUBSTITUTE(AY20,".","")))=2,IF((LEN(AY20)-LEN(SUBSTITUTE(AY20,".","")))=2,IFERROR(MID(AY20,IFERROR(FIND(".",AY20,IFERROR(FIND(".",AY20),0)+1),0)+1,999),""),"")="",FALSE),NOT(IFERROR(ISNUMBER(--IFERROR(LEFT(AY20,IFERROR(FIND(".",AY20),0)-1),"")),FALSE)),NOT(IFERROR(ISNUMBER(--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),FALSE)),IF((LEN(AY20)-LEN(SUBSTITUTE(AY20,".","")))=2,NOT(IFERROR(ISNUMBER(--IF((LEN(AY20)-LEN(SUBSTITUTE(AY20,".","")))=2,IFERROR(MID(AY20,IFERROR(FIND(".",AY20,IFERROR(FIND(".",AY20),0)+1),0)+1,999),""),"")),FALSE)),FALSE)),"INVALID_VERSION",IF(OR(AND(LEN(IFERROR(LEFT(AY20,IFERROR(FIND(".",AY20),0)-1),""))&gt;1,LEFT(IFERROR(LEFT(AY20,IFERROR(FIND(".",AY20),0)-1),""),1)="0"),AND(LEN(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)&gt;1,LEFT(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,1)="0"),IF((LEN(AY20)-LEN(SUBSTITUTE(AY20,".","")))=2,AND(LEN(IF((LEN(AY20)-LEN(SUBSTITUTE(AY20,".","")))=2,IFERROR(MID(AY20,IFERROR(FIND(".",AY20,IFERROR(FIND(".",AY20),0)+1),0)+1,999),""),""))&gt;1,LEFT(IF((LEN(AY20)-LEN(SUBSTITUTE(AY20,".","")))=2,IFERROR(MID(AY20,IFERROR(FIND(".",AY20,IFERROR(FIND(".",AY20),0)+1),0)+1,999),""),""),1)="0"),FALSE)),"INVALID_VERSION_LEADING_ZERO",IF(AND(IFERROR(TEXT(--IFERROR(LEFT(AY20,IFERROR(FIND(".",AY20),0)-1),""),"0")=IFERROR(LEFT(AY20,IFERROR(FIND(".",AY20),0)-1),""),FALSE),IFERROR(TEXT(--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,"0")=IF((LEN(AY20)-LEN(SUBSTITUTE(AY20,".","")))=1,IFERROR(MID(AY20,IFERROR(FIND(".",AY20),0)+1,999),""),IF((LEN(AY20)-LEN(SUBSTITUTE(AY20,".","")))=2,IFERROR(MID(AY20,IFERROR(FIND(".",AY20),0)+1,IFERROR(FIND(".",AY20,IFERROR(FIND(".",AY20),0)+1),0)-IFERROR(FIND(".",AY20),0)-1),""),"")),FALSE),IF((LEN(AY20)-LEN(SUBSTITUTE(AY20,".","")))=2,IFERROR(TEXT(--IF((LEN(AY20)-LEN(SUBSTITUTE(AY20,".","")))=2,IFERROR(MID(AY20,IFERROR(FIND(".",AY20,IFERROR(FIND(".",AY20),0)+1),0)+1,999),""),""),"0")=IF((LEN(AY20)-LEN(SUBSTITUTE(AY20,".","")))=2,IFERROR(MID(AY20,IFERROR(FIND(".",AY20,IFERROR(FIND(".",AY20),0)+1),0)+1,999),""),""),FALSE),TRUE)),"NONE","INVALID_VERSION"))))</ns0:f>
      </ns0:c>
      <ns0:c r="BC20" s="53">
        <ns0:f>IF(C20="","MISSING_RECORD_STATUS",IF(COUNTIF('Controlled Vocabulary'!$A$2:$A$7,C20)=1,"NONE","INVALID_RECORD_STATUS"))</ns0:f>
      </ns0:c>
      <ns0:c r="BD20" s="53">
        <ns0:f>IF(Z20="","INVALID_APPROVAL_STATUS",IF(COUNTIF('Controlled Vocabulary'!$B$2:$B$7,Z20)=1,"NONE","INVALID_APPROVAL_STATUS"))</ns0:f>
      </ns0:c>
      <ns0:c r="BE20" s="53">
        <ns0:f>IF(BN20="",0,COUNTIFS('Claim–Evidence Links'!$T$2:$T$201,BN20,'Claim–Evidence Links'!$H$2:$H$201,"Active"))</ns0:f>
      </ns0:c>
      <ns0:c r="BF20" s="53">
        <ns0:f>IF(BN20="",0,COUNTIFS('Change History'!$N$2:$N$101,BN20,'Change History'!$H$2:$H$101,"Yes"))</ns0:f>
      </ns0:c>
      <ns0:c r="BG20" s="53">
        <ns0:f>IF(AI20="","CONTROLLED_INPUT_INVALID",IF(AI20="No",IF(COUNTA(AJ20:AQ20)&gt;0,"AI_DETAILS_WITHOUT_AI_USE","NONE"),IF(AI20&lt;&gt;"Yes","CONTROLLED_INPUT_INVALID",IF(AJ20="","AI_ACTIVITY_TYPE_REQUIRED",IF(AND(AL20&lt;&gt;"",COUNTIF('Evidence Items'!$W$2:$W$101,AL20)&gt;0,COUNTIF('Controlled Vocabulary'!$S$2:$S$9,AJ20)&gt;0),"DUPLICATED_AI_ACTIVITY",IF(COUNTIF('Controlled Vocabulary'!$R$2:$R$9,AJ20)=0,"INVALID_AI_ACTIVITY_TYPE",IF(AK20="","AI_TOOL_MODEL_REQUIRED",IF(AN20="Rejected","AI_OUTPUT_REJECTED",IF(AN20="Verified",IF(AO20="","HUMAN_VERIFIER_REQUIRED",IF(AP20="","HUMAN_VERIFICATION_DATE_REQUIRED","NONE")),IF(OR(AN20="Pending",AN20="Verification incomplete"),IF(AND(OR(C20="Draft",C20="Under review",C20="Reopened"),OR(U20="Exploratory only",U20="Review required before use")),IF(AN20="Pending","AI_VERIFICATION_PENDING","AI_VERIFICATION_INCOMPLETE"),"AI_VERIFICATION_REQUIRED"),"AI_VERIFICATION_REQUIRED"))))))))))</ns0:f>
      </ns0:c>
      <ns0:c r="BH20" s="53">
        <ns0:f>IF(D20="","MISSING_EXACT_CLAIM",IF(E20="","MISSING_AFFECTED_DECISION",IF(COUNTA(F20:K20)=0,"MISSING_SCOPE_BOUNDARY",IF(BE20=0,"MISSING_EVIDENCE_RELATIONSHIP",IF(L20="","MISSING_OBSERVATION","NONE")))))</ns0:f>
      </ns0:c>
      <ns0:c r="BI20" s="53">
        <ns0:f>IF(AD20="","REVIEWER_ACCESS_REQUIRED",IF(AD20="No","REVIEWER_ACCESS_REQUIRED",IF(AND(AD20="Conditional",OR(AE20="",AF20="")),"HANDLING_CONDITION_REQUIRED",IF(OR(LEFT(BG20,3)="AI_",LEFT(BG20,6)="HUMAN_"),BG20,"NONE"))))</ns0:f>
      </ns0:c>
      <ns0:c r="BJ20" s="53">
        <ns0:f>IF(M20="","MISSING_INTERPRETATION",IF(N20="","MISSING_ASSUMPTIONS",IF(P20="","MISSING_EVIDENCE_STATE",IF(Q20="","MISSING_CONFIDENCE_BOUNDARY",IF(R20="","MISSING_CONTRADICTION_STATUS",IF(O20="","MISSING_LIMITATIONS",IF(S20="","MISSING_MATERIALITY",IF(T20="","MISSING_REVERSIBILITY",IF(U20="","MISSING_PERMITTED_USE",IF(AS20="","MISSING_FINAL_DISPOSITION","NONE"))))))))))</ns0:f>
      </ns0:c>
      <ns0:c r="BK20" s="53">
        <ns0:f>IF(V20="","MISSING_OWNER",IF(W20="","MISSING_REVIEWER",IF(X20="","MISSING_REVIEW_DATE",IF(OR(Z20="Approved",Z20="Approved with conditions",Z20="Rejected"),IF(AA20="","APPROVER_REQUIRED",IF(AB20="","APPROVAL_DATE_REQUIRED",IF(AND(Z20="Approved with conditions",AC20=""),"APPROVAL_CONDITIONS_REQUIRED","NONE"))),"NONE"))))</ns0:f>
      </ns0:c>
      <ns0:c r="BL20" s="53">
        <ns0:f>IF(Y20="","REOPEN_TRIGGER_REQUIRED",IF(AND(C20="Reopened",BF20=0),"REOPEN_EVENT_REQUIRED","NONE"))</ns0:f>
      </ns0:c>
      <ns0:c r="BM20" s="53">
        <ns0:f>IF(AND(C20="Reopened",OR(Z20="Approved",Z20="Approved with conditions")),"REOPENED_APPROVAL_CONFLICT",IF(OR(AND(C20="Draft",AND(Z20&lt;&gt;"Not submitted",Z20&lt;&gt;"Rejected")),AND(C20="Under review",AND(Z20&lt;&gt;"Pending review",Z20&lt;&gt;"Rejected")),AND(C20="Approved",Z20&lt;&gt;"Approved"),AND(C20="Approved with conditions",Z20&lt;&gt;"Approved with conditions"),AND(C20="Reopened",Z20&lt;&gt;"Reopened"),AND(C20="Retired",AND(Z20&lt;&gt;"Not submitted",Z20&lt;&gt;"Approved",Z20&lt;&gt;"Approved with conditions",Z20&lt;&gt;"Rejected"))),"APPROVAL_STATUS_MISMATCH",IF(C20="Draft","STATUS_DRAFT",IF(C20="Under review","STATUS_UNDER_REVIEW",IF(C20="Reopened","STATUS_REOPENED",IF(C20="Retired","STATUS_RETIRED",IF(AD20="Conditional","CONDITIONAL_EVIDENCE_ACCESS",IF(BG20="AI_VERIFICATION_PENDING","AI_VERIFICATION_PENDING",IF(BG20="AI_VERIFICATION_INCOMPLETE","AI_VERIFICATION_INCOMPLETE",IF(AND(C20="Approved with conditions",Z20="Approved with conditions",AC20&lt;&gt;""),"STATUS_APPROVED_WITH_CONDITIONS",IF(AND(C20="Approved",Z20="Approved"),IF(P20="Unresolved","UNRESOLVED_USE_BOUNDED","STATUS_APPROVED"),"APPROVAL_STATUS_MISMATCH")))))))))))</ns0:f>
      </ns0:c>
      <ns0:c r="BN20" s="53">
        <ns0:f>IF(OR(AX20="",AY20=""),"",AX20&amp;"|"&amp;AY20)</ns0:f>
      </ns0:c>
    </ns0:row>
    <ns0:row r="21">
      <ns0:c r="A21" s="65"/>
      <ns0:c r="B21" s="65"/>
      <ns0:c r="C21" s="66"/>
      <ns0:c r="D21" s="66"/>
      <ns0:c r="E21" s="66"/>
      <ns0:c r="F21" s="66"/>
      <ns0:c r="G21" s="66"/>
      <ns0:c r="H21" s="66"/>
      <ns0:c r="I21" s="66"/>
      <ns0:c r="J21" s="66"/>
      <ns0:c r="K21" s="66"/>
      <ns0:c r="L21" s="66"/>
      <ns0:c r="M21" s="66"/>
      <ns0:c r="N21" s="66"/>
      <ns0:c r="O21" s="66"/>
      <ns0:c r="P21" s="66"/>
      <ns0:c r="Q21" s="66"/>
      <ns0:c r="R21" s="66"/>
      <ns0:c r="S21" s="66"/>
      <ns0:c r="T21" s="66"/>
      <ns0:c r="U21" s="66"/>
      <ns0:c r="V21" s="66"/>
      <ns0:c r="W21" s="66"/>
      <ns0:c r="X21" s="67"/>
      <ns0:c r="Y21" s="66"/>
      <ns0:c r="Z21" s="66"/>
      <ns0:c r="AA21" s="66"/>
      <ns0:c r="AB21" s="67"/>
      <ns0:c r="AC21" s="66"/>
      <ns0:c r="AD21" s="66"/>
      <ns0:c r="AE21" s="66"/>
      <ns0:c r="AF21" s="66"/>
      <ns0:c r="AG21" s="65"/>
      <ns0:c r="AH21" s="65"/>
      <ns0:c r="AI21" s="66"/>
      <ns0:c r="AJ21" s="66"/>
      <ns0:c r="AK21" s="66"/>
      <ns0:c r="AL21" s="66"/>
      <ns0:c r="AM21" s="66"/>
      <ns0:c r="AN21" s="66"/>
      <ns0:c r="AO21" s="66"/>
      <ns0:c r="AP21" s="67"/>
      <ns0:c r="AQ21" s="66"/>
      <ns0:c r="AR21" s="66"/>
      <ns0:c r="AS21" s="66"/>
      <ns0:c r="AT21" s="45">
        <ns0:f>IF(A21="","",IFERROR(VLOOKUP(AU21,'Controlled Vocabulary'!$AA$2:$AD$200,2,FALSE),"Controlled input invalid"))</ns0:f>
      </ns0:c>
      <ns0:c r="AU21" s="45">
        <ns0:f>IF(A21="","",IF(AND(AND(IF(OR(AG21="",AH21=""),0,IFERROR(MATCH(UPPER(TRIM(AG21))&amp;"|"&amp;TRIM(AH21),$BN$2:$BN$101,0),0))&gt;0,AX21=UPPER(TRIM(AG21)),AY21=TRIM(AH21)),D21&lt;&gt;INDEX($D$2:$D$101,IF(OR(AG21="",AH21=""),0,IFERROR(MATCH(UPPER(TRIM(AG21))&amp;"|"&amp;TRIM(AH21),$BN$2:$BN$101,0),0)))),"VERSION_REQUIRED_FOR_CLAIM_CHANGE",IF(AND(AND(IF(OR(AG21="",AH21=""),0,IFERROR(MATCH(UPPER(TRIM(AG21))&amp;"|"&amp;TRIM(AH21),$BN$2:$BN$101,0),0))&gt;0,AX21=UPPER(TRIM(AG21)),AY21=TRIM(AH21)),U21&lt;&gt;INDEX($U$2:$U$101,IF(OR(AG21="",AH21=""),0,IFERROR(MATCH(UPPER(TRIM(AG21))&amp;"|"&amp;TRIM(AH21),$BN$2:$BN$101,0),0)))),"VERSION_REQUIRED_FOR_USE_CHANGE",IF(AND(AND(IF(OR(AG21="",AH21=""),0,IFERROR(MATCH(UPPER(TRIM(AG21))&amp;"|"&amp;TRIM(AH21),$BN$2:$BN$101,0),0))&gt;0,AX21=UPPER(TRIM(AG21)),AY21=TRIM(AH21)),AC21&lt;&gt;INDEX($AC$2:$AC$101,IF(OR(AG21="",AH21=""),0,IFERROR(MATCH(UPPER(TRIM(AG21))&amp;"|"&amp;TRIM(AH21),$BN$2:$BN$101,0),0)))),"VERSION_REQUIRED_FOR_APPROVAL_CHANGE",IF(BA21&lt;&gt;"NONE",BA21,IF(BB21&lt;&gt;"NONE",BB21,IF(BC21&lt;&gt;"NONE",BC21,IF(BD21&lt;&gt;"NONE",BD21,IF(AZ21&gt;1,"DUPLICATE_RECORD_VERSION",IF(OR(BM21="REOPENED_APPROVAL_CONFLICT",BM21="APPROVAL_STATUS_MISMATCH"),BM21,IF(OR(BG21="AI_DETAILS_WITHOUT_AI_USE",BG21="INVALID_AI_ACTIVITY_TYPE",BG21="DUPLICATED_AI_ACTIVITY",BG21="CONTROLLED_INPUT_INVALID"),BG21,IF(BH21&lt;&gt;"NONE",BH21,IF(BI21&lt;&gt;"NONE",BI21,IF(BJ21&lt;&gt;"NONE",BJ21,IF(BK21&lt;&gt;"NONE",BK21,IF(BL21&lt;&gt;"NONE",BL21,BM21))))))))))))))))</ns0:f>
      </ns0:c>
      <ns0:c r="AV21" s="45">
        <ns0:f>IF(A21="","",IFERROR(VLOOKUP(AU21,'Controlled Vocabulary'!$AA$2:$AD$200,3,FALSE),"Blocked"))</ns0:f>
      </ns0:c>
      <ns0:c r="AW21" s="45">
        <ns0:f>IF(A21="","",IFERROR(VLOOKUP(AU21,'Controlled Vocabulary'!$AA$2:$AD$200,4,FALSE),"Review the controlled inputs."))</ns0:f>
      </ns0:c>
      <ns0:c r="AX21" s="53">
        <ns0:f>IF(A21="","",UPPER(TRIM(A21)))</ns0:f>
      </ns0:c>
      <ns0:c r="AY21" s="53">
        <ns0:f>IF(B21="","",TRIM(B21))</ns0:f>
      </ns0:c>
      <ns0:c r="AZ21" s="53">
        <ns0:f>IF(BN21="",0,COUNTIF($BN$2:$BN$101,BN21))</ns0:f>
      </ns0:c>
      <ns0:c r="BA21" s="53">
        <ns0:f>IF(AX21="","MISSING_RECORD_ID",IF(OR(LEN(AX21)&lt;3,LEN(AX21)&gt;64),"INVALID_RECORD_ID_LENGTH",IF(OR(LEFT(AX21,1)="-",RIGHT(AX21,1)="-"),"INVALID_RECORD_ID_BOUNDARY",IF(ISNUMBER(SEARCH("--",AX21)),"CONSECUTIVE_HYPHENS",IF(SUMPRODUCT(--(ROW($1:$64)&lt;=LEN(AX21)),--ISNUMBER(SEARCH(MID(AX21,ROW($1:$64),1),"ABCDEFGHIJKLMNOPQRSTUVWXYZ0123456789-")))=LEN(AX21),"NONE","INVALID_RECORD_ID_CHARACTER")))))</ns0:f>
      </ns0:c>
      <ns0:c r="BB21" s="53">
        <ns0:f>IF(AY21="","MISSING_VERSION",IF(OR(NOT(OR((LEN(AY21)-LEN(SUBSTITUTE(AY21,".","")))=1,(LEN(AY21)-LEN(SUBSTITUTE(AY21,".","")))=2)),IFERROR(LEFT(AY21,IFERROR(FIND(".",AY21),0)-1),"")="",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="",IF((LEN(AY21)-LEN(SUBSTITUTE(AY21,".","")))=2,IF((LEN(AY21)-LEN(SUBSTITUTE(AY21,".","")))=2,IFERROR(MID(AY21,IFERROR(FIND(".",AY21,IFERROR(FIND(".",AY21),0)+1),0)+1,999),""),"")="",FALSE),NOT(IFERROR(ISNUMBER(--IFERROR(LEFT(AY21,IFERROR(FIND(".",AY21),0)-1),"")),FALSE)),NOT(IFERROR(ISNUMBER(--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),FALSE)),IF((LEN(AY21)-LEN(SUBSTITUTE(AY21,".","")))=2,NOT(IFERROR(ISNUMBER(--IF((LEN(AY21)-LEN(SUBSTITUTE(AY21,".","")))=2,IFERROR(MID(AY21,IFERROR(FIND(".",AY21,IFERROR(FIND(".",AY21),0)+1),0)+1,999),""),"")),FALSE)),FALSE)),"INVALID_VERSION",IF(OR(AND(LEN(IFERROR(LEFT(AY21,IFERROR(FIND(".",AY21),0)-1),""))&gt;1,LEFT(IFERROR(LEFT(AY21,IFERROR(FIND(".",AY21),0)-1),""),1)="0"),AND(LEN(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)&gt;1,LEFT(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,1)="0"),IF((LEN(AY21)-LEN(SUBSTITUTE(AY21,".","")))=2,AND(LEN(IF((LEN(AY21)-LEN(SUBSTITUTE(AY21,".","")))=2,IFERROR(MID(AY21,IFERROR(FIND(".",AY21,IFERROR(FIND(".",AY21),0)+1),0)+1,999),""),""))&gt;1,LEFT(IF((LEN(AY21)-LEN(SUBSTITUTE(AY21,".","")))=2,IFERROR(MID(AY21,IFERROR(FIND(".",AY21,IFERROR(FIND(".",AY21),0)+1),0)+1,999),""),""),1)="0"),FALSE)),"INVALID_VERSION_LEADING_ZERO",IF(AND(IFERROR(TEXT(--IFERROR(LEFT(AY21,IFERROR(FIND(".",AY21),0)-1),""),"0")=IFERROR(LEFT(AY21,IFERROR(FIND(".",AY21),0)-1),""),FALSE),IFERROR(TEXT(--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,"0")=IF((LEN(AY21)-LEN(SUBSTITUTE(AY21,".","")))=1,IFERROR(MID(AY21,IFERROR(FIND(".",AY21),0)+1,999),""),IF((LEN(AY21)-LEN(SUBSTITUTE(AY21,".","")))=2,IFERROR(MID(AY21,IFERROR(FIND(".",AY21),0)+1,IFERROR(FIND(".",AY21,IFERROR(FIND(".",AY21),0)+1),0)-IFERROR(FIND(".",AY21),0)-1),""),"")),FALSE),IF((LEN(AY21)-LEN(SUBSTITUTE(AY21,".","")))=2,IFERROR(TEXT(--IF((LEN(AY21)-LEN(SUBSTITUTE(AY21,".","")))=2,IFERROR(MID(AY21,IFERROR(FIND(".",AY21,IFERROR(FIND(".",AY21),0)+1),0)+1,999),""),""),"0")=IF((LEN(AY21)-LEN(SUBSTITUTE(AY21,".","")))=2,IFERROR(MID(AY21,IFERROR(FIND(".",AY21,IFERROR(FIND(".",AY21),0)+1),0)+1,999),""),""),FALSE),TRUE)),"NONE","INVALID_VERSION"))))</ns0:f>
      </ns0:c>
      <ns0:c r="BC21" s="53">
        <ns0:f>IF(C21="","MISSING_RECORD_STATUS",IF(COUNTIF('Controlled Vocabulary'!$A$2:$A$7,C21)=1,"NONE","INVALID_RECORD_STATUS"))</ns0:f>
      </ns0:c>
      <ns0:c r="BD21" s="53">
        <ns0:f>IF(Z21="","INVALID_APPROVAL_STATUS",IF(COUNTIF('Controlled Vocabulary'!$B$2:$B$7,Z21)=1,"NONE","INVALID_APPROVAL_STATUS"))</ns0:f>
      </ns0:c>
      <ns0:c r="BE21" s="53">
        <ns0:f>IF(BN21="",0,COUNTIFS('Claim–Evidence Links'!$T$2:$T$201,BN21,'Claim–Evidence Links'!$H$2:$H$201,"Active"))</ns0:f>
      </ns0:c>
      <ns0:c r="BF21" s="53">
        <ns0:f>IF(BN21="",0,COUNTIFS('Change History'!$N$2:$N$101,BN21,'Change History'!$H$2:$H$101,"Yes"))</ns0:f>
      </ns0:c>
      <ns0:c r="BG21" s="53">
        <ns0:f>IF(AI21="","CONTROLLED_INPUT_INVALID",IF(AI21="No",IF(COUNTA(AJ21:AQ21)&gt;0,"AI_DETAILS_WITHOUT_AI_USE","NONE"),IF(AI21&lt;&gt;"Yes","CONTROLLED_INPUT_INVALID",IF(AJ21="","AI_ACTIVITY_TYPE_REQUIRED",IF(AND(AL21&lt;&gt;"",COUNTIF('Evidence Items'!$W$2:$W$101,AL21)&gt;0,COUNTIF('Controlled Vocabulary'!$S$2:$S$9,AJ21)&gt;0),"DUPLICATED_AI_ACTIVITY",IF(COUNTIF('Controlled Vocabulary'!$R$2:$R$9,AJ21)=0,"INVALID_AI_ACTIVITY_TYPE",IF(AK21="","AI_TOOL_MODEL_REQUIRED",IF(AN21="Rejected","AI_OUTPUT_REJECTED",IF(AN21="Verified",IF(AO21="","HUMAN_VERIFIER_REQUIRED",IF(AP21="","HUMAN_VERIFICATION_DATE_REQUIRED","NONE")),IF(OR(AN21="Pending",AN21="Verification incomplete"),IF(AND(OR(C21="Draft",C21="Under review",C21="Reopened"),OR(U21="Exploratory only",U21="Review required before use")),IF(AN21="Pending","AI_VERIFICATION_PENDING","AI_VERIFICATION_INCOMPLETE"),"AI_VERIFICATION_REQUIRED"),"AI_VERIFICATION_REQUIRED"))))))))))</ns0:f>
      </ns0:c>
      <ns0:c r="BH21" s="53">
        <ns0:f>IF(D21="","MISSING_EXACT_CLAIM",IF(E21="","MISSING_AFFECTED_DECISION",IF(COUNTA(F21:K21)=0,"MISSING_SCOPE_BOUNDARY",IF(BE21=0,"MISSING_EVIDENCE_RELATIONSHIP",IF(L21="","MISSING_OBSERVATION","NONE")))))</ns0:f>
      </ns0:c>
      <ns0:c r="BI21" s="53">
        <ns0:f>IF(AD21="","REVIEWER_ACCESS_REQUIRED",IF(AD21="No","REVIEWER_ACCESS_REQUIRED",IF(AND(AD21="Conditional",OR(AE21="",AF21="")),"HANDLING_CONDITION_REQUIRED",IF(OR(LEFT(BG21,3)="AI_",LEFT(BG21,6)="HUMAN_"),BG21,"NONE"))))</ns0:f>
      </ns0:c>
      <ns0:c r="BJ21" s="53">
        <ns0:f>IF(M21="","MISSING_INTERPRETATION",IF(N21="","MISSING_ASSUMPTIONS",IF(P21="","MISSING_EVIDENCE_STATE",IF(Q21="","MISSING_CONFIDENCE_BOUNDARY",IF(R21="","MISSING_CONTRADICTION_STATUS",IF(O21="","MISSING_LIMITATIONS",IF(S21="","MISSING_MATERIALITY",IF(T21="","MISSING_REVERSIBILITY",IF(U21="","MISSING_PERMITTED_USE",IF(AS21="","MISSING_FINAL_DISPOSITION","NONE"))))))))))</ns0:f>
      </ns0:c>
      <ns0:c r="BK21" s="53">
        <ns0:f>IF(V21="","MISSING_OWNER",IF(W21="","MISSING_REVIEWER",IF(X21="","MISSING_REVIEW_DATE",IF(OR(Z21="Approved",Z21="Approved with conditions",Z21="Rejected"),IF(AA21="","APPROVER_REQUIRED",IF(AB21="","APPROVAL_DATE_REQUIRED",IF(AND(Z21="Approved with conditions",AC21=""),"APPROVAL_CONDITIONS_REQUIRED","NONE"))),"NONE"))))</ns0:f>
      </ns0:c>
      <ns0:c r="BL21" s="53">
        <ns0:f>IF(Y21="","REOPEN_TRIGGER_REQUIRED",IF(AND(C21="Reopened",BF21=0),"REOPEN_EVENT_REQUIRED","NONE"))</ns0:f>
      </ns0:c>
      <ns0:c r="BM21" s="53">
        <ns0:f>IF(AND(C21="Reopened",OR(Z21="Approved",Z21="Approved with conditions")),"REOPENED_APPROVAL_CONFLICT",IF(OR(AND(C21="Draft",AND(Z21&lt;&gt;"Not submitted",Z21&lt;&gt;"Rejected")),AND(C21="Under review",AND(Z21&lt;&gt;"Pending review",Z21&lt;&gt;"Rejected")),AND(C21="Approved",Z21&lt;&gt;"Approved"),AND(C21="Approved with conditions",Z21&lt;&gt;"Approved with conditions"),AND(C21="Reopened",Z21&lt;&gt;"Reopened"),AND(C21="Retired",AND(Z21&lt;&gt;"Not submitted",Z21&lt;&gt;"Approved",Z21&lt;&gt;"Approved with conditions",Z21&lt;&gt;"Rejected"))),"APPROVAL_STATUS_MISMATCH",IF(C21="Draft","STATUS_DRAFT",IF(C21="Under review","STATUS_UNDER_REVIEW",IF(C21="Reopened","STATUS_REOPENED",IF(C21="Retired","STATUS_RETIRED",IF(AD21="Conditional","CONDITIONAL_EVIDENCE_ACCESS",IF(BG21="AI_VERIFICATION_PENDING","AI_VERIFICATION_PENDING",IF(BG21="AI_VERIFICATION_INCOMPLETE","AI_VERIFICATION_INCOMPLETE",IF(AND(C21="Approved with conditions",Z21="Approved with conditions",AC21&lt;&gt;""),"STATUS_APPROVED_WITH_CONDITIONS",IF(AND(C21="Approved",Z21="Approved"),IF(P21="Unresolved","UNRESOLVED_USE_BOUNDED","STATUS_APPROVED"),"APPROVAL_STATUS_MISMATCH")))))))))))</ns0:f>
      </ns0:c>
      <ns0:c r="BN21" s="53">
        <ns0:f>IF(OR(AX21="",AY21=""),"",AX21&amp;"|"&amp;AY21)</ns0:f>
      </ns0:c>
    </ns0:row>
    <ns0:row r="22">
      <ns0:c r="A22" s="65"/>
      <ns0:c r="B22" s="65"/>
      <ns0:c r="C22" s="66"/>
      <ns0:c r="D22" s="66"/>
      <ns0:c r="E22" s="66"/>
      <ns0:c r="F22" s="66"/>
      <ns0:c r="G22" s="66"/>
      <ns0:c r="H22" s="66"/>
      <ns0:c r="I22" s="66"/>
      <ns0:c r="J22" s="66"/>
      <ns0:c r="K22" s="66"/>
      <ns0:c r="L22" s="66"/>
      <ns0:c r="M22" s="66"/>
      <ns0:c r="N22" s="66"/>
      <ns0:c r="O22" s="66"/>
      <ns0:c r="P22" s="66"/>
      <ns0:c r="Q22" s="66"/>
      <ns0:c r="R22" s="66"/>
      <ns0:c r="S22" s="66"/>
      <ns0:c r="T22" s="66"/>
      <ns0:c r="U22" s="66"/>
      <ns0:c r="V22" s="66"/>
      <ns0:c r="W22" s="66"/>
      <ns0:c r="X22" s="67"/>
      <ns0:c r="Y22" s="66"/>
      <ns0:c r="Z22" s="66"/>
      <ns0:c r="AA22" s="66"/>
      <ns0:c r="AB22" s="67"/>
      <ns0:c r="AC22" s="66"/>
      <ns0:c r="AD22" s="66"/>
      <ns0:c r="AE22" s="66"/>
      <ns0:c r="AF22" s="66"/>
      <ns0:c r="AG22" s="65"/>
      <ns0:c r="AH22" s="65"/>
      <ns0:c r="AI22" s="66"/>
      <ns0:c r="AJ22" s="66"/>
      <ns0:c r="AK22" s="66"/>
      <ns0:c r="AL22" s="66"/>
      <ns0:c r="AM22" s="66"/>
      <ns0:c r="AN22" s="66"/>
      <ns0:c r="AO22" s="66"/>
      <ns0:c r="AP22" s="67"/>
      <ns0:c r="AQ22" s="66"/>
      <ns0:c r="AR22" s="66"/>
      <ns0:c r="AS22" s="66"/>
      <ns0:c r="AT22" s="45">
        <ns0:f>IF(A22="","",IFERROR(VLOOKUP(AU22,'Controlled Vocabulary'!$AA$2:$AD$200,2,FALSE),"Controlled input invalid"))</ns0:f>
      </ns0:c>
      <ns0:c r="AU22" s="45">
        <ns0:f>IF(A22="","",IF(AND(AND(IF(OR(AG22="",AH22=""),0,IFERROR(MATCH(UPPER(TRIM(AG22))&amp;"|"&amp;TRIM(AH22),$BN$2:$BN$101,0),0))&gt;0,AX22=UPPER(TRIM(AG22)),AY22=TRIM(AH22)),D22&lt;&gt;INDEX($D$2:$D$101,IF(OR(AG22="",AH22=""),0,IFERROR(MATCH(UPPER(TRIM(AG22))&amp;"|"&amp;TRIM(AH22),$BN$2:$BN$101,0),0)))),"VERSION_REQUIRED_FOR_CLAIM_CHANGE",IF(AND(AND(IF(OR(AG22="",AH22=""),0,IFERROR(MATCH(UPPER(TRIM(AG22))&amp;"|"&amp;TRIM(AH22),$BN$2:$BN$101,0),0))&gt;0,AX22=UPPER(TRIM(AG22)),AY22=TRIM(AH22)),U22&lt;&gt;INDEX($U$2:$U$101,IF(OR(AG22="",AH22=""),0,IFERROR(MATCH(UPPER(TRIM(AG22))&amp;"|"&amp;TRIM(AH22),$BN$2:$BN$101,0),0)))),"VERSION_REQUIRED_FOR_USE_CHANGE",IF(AND(AND(IF(OR(AG22="",AH22=""),0,IFERROR(MATCH(UPPER(TRIM(AG22))&amp;"|"&amp;TRIM(AH22),$BN$2:$BN$101,0),0))&gt;0,AX22=UPPER(TRIM(AG22)),AY22=TRIM(AH22)),AC22&lt;&gt;INDEX($AC$2:$AC$101,IF(OR(AG22="",AH22=""),0,IFERROR(MATCH(UPPER(TRIM(AG22))&amp;"|"&amp;TRIM(AH22),$BN$2:$BN$101,0),0)))),"VERSION_REQUIRED_FOR_APPROVAL_CHANGE",IF(BA22&lt;&gt;"NONE",BA22,IF(BB22&lt;&gt;"NONE",BB22,IF(BC22&lt;&gt;"NONE",BC22,IF(BD22&lt;&gt;"NONE",BD22,IF(AZ22&gt;1,"DUPLICATE_RECORD_VERSION",IF(OR(BM22="REOPENED_APPROVAL_CONFLICT",BM22="APPROVAL_STATUS_MISMATCH"),BM22,IF(OR(BG22="AI_DETAILS_WITHOUT_AI_USE",BG22="INVALID_AI_ACTIVITY_TYPE",BG22="DUPLICATED_AI_ACTIVITY",BG22="CONTROLLED_INPUT_INVALID"),BG22,IF(BH22&lt;&gt;"NONE",BH22,IF(BI22&lt;&gt;"NONE",BI22,IF(BJ22&lt;&gt;"NONE",BJ22,IF(BK22&lt;&gt;"NONE",BK22,IF(BL22&lt;&gt;"NONE",BL22,BM22))))))))))))))))</ns0:f>
      </ns0:c>
      <ns0:c r="AV22" s="45">
        <ns0:f>IF(A22="","",IFERROR(VLOOKUP(AU22,'Controlled Vocabulary'!$AA$2:$AD$200,3,FALSE),"Blocked"))</ns0:f>
      </ns0:c>
      <ns0:c r="AW22" s="45">
        <ns0:f>IF(A22="","",IFERROR(VLOOKUP(AU22,'Controlled Vocabulary'!$AA$2:$AD$200,4,FALSE),"Review the controlled inputs."))</ns0:f>
      </ns0:c>
      <ns0:c r="AX22" s="53">
        <ns0:f>IF(A22="","",UPPER(TRIM(A22)))</ns0:f>
      </ns0:c>
      <ns0:c r="AY22" s="53">
        <ns0:f>IF(B22="","",TRIM(B22))</ns0:f>
      </ns0:c>
      <ns0:c r="AZ22" s="53">
        <ns0:f>IF(BN22="",0,COUNTIF($BN$2:$BN$101,BN22))</ns0:f>
      </ns0:c>
      <ns0:c r="BA22" s="53">
        <ns0:f>IF(AX22="","MISSING_RECORD_ID",IF(OR(LEN(AX22)&lt;3,LEN(AX22)&gt;64),"INVALID_RECORD_ID_LENGTH",IF(OR(LEFT(AX22,1)="-",RIGHT(AX22,1)="-"),"INVALID_RECORD_ID_BOUNDARY",IF(ISNUMBER(SEARCH("--",AX22)),"CONSECUTIVE_HYPHENS",IF(SUMPRODUCT(--(ROW($1:$64)&lt;=LEN(AX22)),--ISNUMBER(SEARCH(MID(AX22,ROW($1:$64),1),"ABCDEFGHIJKLMNOPQRSTUVWXYZ0123456789-")))=LEN(AX22),"NONE","INVALID_RECORD_ID_CHARACTER")))))</ns0:f>
      </ns0:c>
      <ns0:c r="BB22" s="53">
        <ns0:f>IF(AY22="","MISSING_VERSION",IF(OR(NOT(OR((LEN(AY22)-LEN(SUBSTITUTE(AY22,".","")))=1,(LEN(AY22)-LEN(SUBSTITUTE(AY22,".","")))=2)),IFERROR(LEFT(AY22,IFERROR(FIND(".",AY22),0)-1),"")="",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="",IF((LEN(AY22)-LEN(SUBSTITUTE(AY22,".","")))=2,IF((LEN(AY22)-LEN(SUBSTITUTE(AY22,".","")))=2,IFERROR(MID(AY22,IFERROR(FIND(".",AY22,IFERROR(FIND(".",AY22),0)+1),0)+1,999),""),"")="",FALSE),NOT(IFERROR(ISNUMBER(--IFERROR(LEFT(AY22,IFERROR(FIND(".",AY22),0)-1),"")),FALSE)),NOT(IFERROR(ISNUMBER(--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),FALSE)),IF((LEN(AY22)-LEN(SUBSTITUTE(AY22,".","")))=2,NOT(IFERROR(ISNUMBER(--IF((LEN(AY22)-LEN(SUBSTITUTE(AY22,".","")))=2,IFERROR(MID(AY22,IFERROR(FIND(".",AY22,IFERROR(FIND(".",AY22),0)+1),0)+1,999),""),"")),FALSE)),FALSE)),"INVALID_VERSION",IF(OR(AND(LEN(IFERROR(LEFT(AY22,IFERROR(FIND(".",AY22),0)-1),""))&gt;1,LEFT(IFERROR(LEFT(AY22,IFERROR(FIND(".",AY22),0)-1),""),1)="0"),AND(LEN(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)&gt;1,LEFT(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,1)="0"),IF((LEN(AY22)-LEN(SUBSTITUTE(AY22,".","")))=2,AND(LEN(IF((LEN(AY22)-LEN(SUBSTITUTE(AY22,".","")))=2,IFERROR(MID(AY22,IFERROR(FIND(".",AY22,IFERROR(FIND(".",AY22),0)+1),0)+1,999),""),""))&gt;1,LEFT(IF((LEN(AY22)-LEN(SUBSTITUTE(AY22,".","")))=2,IFERROR(MID(AY22,IFERROR(FIND(".",AY22,IFERROR(FIND(".",AY22),0)+1),0)+1,999),""),""),1)="0"),FALSE)),"INVALID_VERSION_LEADING_ZERO",IF(AND(IFERROR(TEXT(--IFERROR(LEFT(AY22,IFERROR(FIND(".",AY22),0)-1),""),"0")=IFERROR(LEFT(AY22,IFERROR(FIND(".",AY22),0)-1),""),FALSE),IFERROR(TEXT(--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,"0")=IF((LEN(AY22)-LEN(SUBSTITUTE(AY22,".","")))=1,IFERROR(MID(AY22,IFERROR(FIND(".",AY22),0)+1,999),""),IF((LEN(AY22)-LEN(SUBSTITUTE(AY22,".","")))=2,IFERROR(MID(AY22,IFERROR(FIND(".",AY22),0)+1,IFERROR(FIND(".",AY22,IFERROR(FIND(".",AY22),0)+1),0)-IFERROR(FIND(".",AY22),0)-1),""),"")),FALSE),IF((LEN(AY22)-LEN(SUBSTITUTE(AY22,".","")))=2,IFERROR(TEXT(--IF((LEN(AY22)-LEN(SUBSTITUTE(AY22,".","")))=2,IFERROR(MID(AY22,IFERROR(FIND(".",AY22,IFERROR(FIND(".",AY22),0)+1),0)+1,999),""),""),"0")=IF((LEN(AY22)-LEN(SUBSTITUTE(AY22,".","")))=2,IFERROR(MID(AY22,IFERROR(FIND(".",AY22,IFERROR(FIND(".",AY22),0)+1),0)+1,999),""),""),FALSE),TRUE)),"NONE","INVALID_VERSION"))))</ns0:f>
      </ns0:c>
      <ns0:c r="BC22" s="53">
        <ns0:f>IF(C22="","MISSING_RECORD_STATUS",IF(COUNTIF('Controlled Vocabulary'!$A$2:$A$7,C22)=1,"NONE","INVALID_RECORD_STATUS"))</ns0:f>
      </ns0:c>
      <ns0:c r="BD22" s="53">
        <ns0:f>IF(Z22="","INVALID_APPROVAL_STATUS",IF(COUNTIF('Controlled Vocabulary'!$B$2:$B$7,Z22)=1,"NONE","INVALID_APPROVAL_STATUS"))</ns0:f>
      </ns0:c>
      <ns0:c r="BE22" s="53">
        <ns0:f>IF(BN22="",0,COUNTIFS('Claim–Evidence Links'!$T$2:$T$201,BN22,'Claim–Evidence Links'!$H$2:$H$201,"Active"))</ns0:f>
      </ns0:c>
      <ns0:c r="BF22" s="53">
        <ns0:f>IF(BN22="",0,COUNTIFS('Change History'!$N$2:$N$101,BN22,'Change History'!$H$2:$H$101,"Yes"))</ns0:f>
      </ns0:c>
      <ns0:c r="BG22" s="53">
        <ns0:f>IF(AI22="","CONTROLLED_INPUT_INVALID",IF(AI22="No",IF(COUNTA(AJ22:AQ22)&gt;0,"AI_DETAILS_WITHOUT_AI_USE","NONE"),IF(AI22&lt;&gt;"Yes","CONTROLLED_INPUT_INVALID",IF(AJ22="","AI_ACTIVITY_TYPE_REQUIRED",IF(AND(AL22&lt;&gt;"",COUNTIF('Evidence Items'!$W$2:$W$101,AL22)&gt;0,COUNTIF('Controlled Vocabulary'!$S$2:$S$9,AJ22)&gt;0),"DUPLICATED_AI_ACTIVITY",IF(COUNTIF('Controlled Vocabulary'!$R$2:$R$9,AJ22)=0,"INVALID_AI_ACTIVITY_TYPE",IF(AK22="","AI_TOOL_MODEL_REQUIRED",IF(AN22="Rejected","AI_OUTPUT_REJECTED",IF(AN22="Verified",IF(AO22="","HUMAN_VERIFIER_REQUIRED",IF(AP22="","HUMAN_VERIFICATION_DATE_REQUIRED","NONE")),IF(OR(AN22="Pending",AN22="Verification incomplete"),IF(AND(OR(C22="Draft",C22="Under review",C22="Reopened"),OR(U22="Exploratory only",U22="Review required before use")),IF(AN22="Pending","AI_VERIFICATION_PENDING","AI_VERIFICATION_INCOMPLETE"),"AI_VERIFICATION_REQUIRED"),"AI_VERIFICATION_REQUIRED"))))))))))</ns0:f>
      </ns0:c>
      <ns0:c r="BH22" s="53">
        <ns0:f>IF(D22="","MISSING_EXACT_CLAIM",IF(E22="","MISSING_AFFECTED_DECISION",IF(COUNTA(F22:K22)=0,"MISSING_SCOPE_BOUNDARY",IF(BE22=0,"MISSING_EVIDENCE_RELATIONSHIP",IF(L22="","MISSING_OBSERVATION","NONE")))))</ns0:f>
      </ns0:c>
      <ns0:c r="BI22" s="53">
        <ns0:f>IF(AD22="","REVIEWER_ACCESS_REQUIRED",IF(AD22="No","REVIEWER_ACCESS_REQUIRED",IF(AND(AD22="Conditional",OR(AE22="",AF22="")),"HANDLING_CONDITION_REQUIRED",IF(OR(LEFT(BG22,3)="AI_",LEFT(BG22,6)="HUMAN_"),BG22,"NONE"))))</ns0:f>
      </ns0:c>
      <ns0:c r="BJ22" s="53">
        <ns0:f>IF(M22="","MISSING_INTERPRETATION",IF(N22="","MISSING_ASSUMPTIONS",IF(P22="","MISSING_EVIDENCE_STATE",IF(Q22="","MISSING_CONFIDENCE_BOUNDARY",IF(R22="","MISSING_CONTRADICTION_STATUS",IF(O22="","MISSING_LIMITATIONS",IF(S22="","MISSING_MATERIALITY",IF(T22="","MISSING_REVERSIBILITY",IF(U22="","MISSING_PERMITTED_USE",IF(AS22="","MISSING_FINAL_DISPOSITION","NONE"))))))))))</ns0:f>
      </ns0:c>
      <ns0:c r="BK22" s="53">
        <ns0:f>IF(V22="","MISSING_OWNER",IF(W22="","MISSING_REVIEWER",IF(X22="","MISSING_REVIEW_DATE",IF(OR(Z22="Approved",Z22="Approved with conditions",Z22="Rejected"),IF(AA22="","APPROVER_REQUIRED",IF(AB22="","APPROVAL_DATE_REQUIRED",IF(AND(Z22="Approved with conditions",AC22=""),"APPROVAL_CONDITIONS_REQUIRED","NONE"))),"NONE"))))</ns0:f>
      </ns0:c>
      <ns0:c r="BL22" s="53">
        <ns0:f>IF(Y22="","REOPEN_TRIGGER_REQUIRED",IF(AND(C22="Reopened",BF22=0),"REOPEN_EVENT_REQUIRED","NONE"))</ns0:f>
      </ns0:c>
      <ns0:c r="BM22" s="53">
        <ns0:f>IF(AND(C22="Reopened",OR(Z22="Approved",Z22="Approved with conditions")),"REOPENED_APPROVAL_CONFLICT",IF(OR(AND(C22="Draft",AND(Z22&lt;&gt;"Not submitted",Z22&lt;&gt;"Rejected")),AND(C22="Under review",AND(Z22&lt;&gt;"Pending review",Z22&lt;&gt;"Rejected")),AND(C22="Approved",Z22&lt;&gt;"Approved"),AND(C22="Approved with conditions",Z22&lt;&gt;"Approved with conditions"),AND(C22="Reopened",Z22&lt;&gt;"Reopened"),AND(C22="Retired",AND(Z22&lt;&gt;"Not submitted",Z22&lt;&gt;"Approved",Z22&lt;&gt;"Approved with conditions",Z22&lt;&gt;"Rejected"))),"APPROVAL_STATUS_MISMATCH",IF(C22="Draft","STATUS_DRAFT",IF(C22="Under review","STATUS_UNDER_REVIEW",IF(C22="Reopened","STATUS_REOPENED",IF(C22="Retired","STATUS_RETIRED",IF(AD22="Conditional","CONDITIONAL_EVIDENCE_ACCESS",IF(BG22="AI_VERIFICATION_PENDING","AI_VERIFICATION_PENDING",IF(BG22="AI_VERIFICATION_INCOMPLETE","AI_VERIFICATION_INCOMPLETE",IF(AND(C22="Approved with conditions",Z22="Approved with conditions",AC22&lt;&gt;""),"STATUS_APPROVED_WITH_CONDITIONS",IF(AND(C22="Approved",Z22="Approved"),IF(P22="Unresolved","UNRESOLVED_USE_BOUNDED","STATUS_APPROVED"),"APPROVAL_STATUS_MISMATCH")))))))))))</ns0:f>
      </ns0:c>
      <ns0:c r="BN22" s="53">
        <ns0:f>IF(OR(AX22="",AY22=""),"",AX22&amp;"|"&amp;AY22)</ns0:f>
      </ns0:c>
    </ns0:row>
    <ns0:row r="23">
      <ns0:c r="A23" s="65"/>
      <ns0:c r="B23" s="65"/>
      <ns0:c r="C23" s="66"/>
      <ns0:c r="D23" s="66"/>
      <ns0:c r="E23" s="66"/>
      <ns0:c r="F23" s="66"/>
      <ns0:c r="G23" s="66"/>
      <ns0:c r="H23" s="66"/>
      <ns0:c r="I23" s="66"/>
      <ns0:c r="J23" s="66"/>
      <ns0:c r="K23" s="66"/>
      <ns0:c r="L23" s="66"/>
      <ns0:c r="M23" s="66"/>
      <ns0:c r="N23" s="66"/>
      <ns0:c r="O23" s="66"/>
      <ns0:c r="P23" s="66"/>
      <ns0:c r="Q23" s="66"/>
      <ns0:c r="R23" s="66"/>
      <ns0:c r="S23" s="66"/>
      <ns0:c r="T23" s="66"/>
      <ns0:c r="U23" s="66"/>
      <ns0:c r="V23" s="66"/>
      <ns0:c r="W23" s="66"/>
      <ns0:c r="X23" s="67"/>
      <ns0:c r="Y23" s="66"/>
      <ns0:c r="Z23" s="66"/>
      <ns0:c r="AA23" s="66"/>
      <ns0:c r="AB23" s="67"/>
      <ns0:c r="AC23" s="66"/>
      <ns0:c r="AD23" s="66"/>
      <ns0:c r="AE23" s="66"/>
      <ns0:c r="AF23" s="66"/>
      <ns0:c r="AG23" s="65"/>
      <ns0:c r="AH23" s="65"/>
      <ns0:c r="AI23" s="66"/>
      <ns0:c r="AJ23" s="66"/>
      <ns0:c r="AK23" s="66"/>
      <ns0:c r="AL23" s="66"/>
      <ns0:c r="AM23" s="66"/>
      <ns0:c r="AN23" s="66"/>
      <ns0:c r="AO23" s="66"/>
      <ns0:c r="AP23" s="67"/>
      <ns0:c r="AQ23" s="66"/>
      <ns0:c r="AR23" s="66"/>
      <ns0:c r="AS23" s="66"/>
      <ns0:c r="AT23" s="45">
        <ns0:f>IF(A23="","",IFERROR(VLOOKUP(AU23,'Controlled Vocabulary'!$AA$2:$AD$200,2,FALSE),"Controlled input invalid"))</ns0:f>
      </ns0:c>
      <ns0:c r="AU23" s="45">
        <ns0:f>IF(A23="","",IF(AND(AND(IF(OR(AG23="",AH23=""),0,IFERROR(MATCH(UPPER(TRIM(AG23))&amp;"|"&amp;TRIM(AH23),$BN$2:$BN$101,0),0))&gt;0,AX23=UPPER(TRIM(AG23)),AY23=TRIM(AH23)),D23&lt;&gt;INDEX($D$2:$D$101,IF(OR(AG23="",AH23=""),0,IFERROR(MATCH(UPPER(TRIM(AG23))&amp;"|"&amp;TRIM(AH23),$BN$2:$BN$101,0),0)))),"VERSION_REQUIRED_FOR_CLAIM_CHANGE",IF(AND(AND(IF(OR(AG23="",AH23=""),0,IFERROR(MATCH(UPPER(TRIM(AG23))&amp;"|"&amp;TRIM(AH23),$BN$2:$BN$101,0),0))&gt;0,AX23=UPPER(TRIM(AG23)),AY23=TRIM(AH23)),U23&lt;&gt;INDEX($U$2:$U$101,IF(OR(AG23="",AH23=""),0,IFERROR(MATCH(UPPER(TRIM(AG23))&amp;"|"&amp;TRIM(AH23),$BN$2:$BN$101,0),0)))),"VERSION_REQUIRED_FOR_USE_CHANGE",IF(AND(AND(IF(OR(AG23="",AH23=""),0,IFERROR(MATCH(UPPER(TRIM(AG23))&amp;"|"&amp;TRIM(AH23),$BN$2:$BN$101,0),0))&gt;0,AX23=UPPER(TRIM(AG23)),AY23=TRIM(AH23)),AC23&lt;&gt;INDEX($AC$2:$AC$101,IF(OR(AG23="",AH23=""),0,IFERROR(MATCH(UPPER(TRIM(AG23))&amp;"|"&amp;TRIM(AH23),$BN$2:$BN$101,0),0)))),"VERSION_REQUIRED_FOR_APPROVAL_CHANGE",IF(BA23&lt;&gt;"NONE",BA23,IF(BB23&lt;&gt;"NONE",BB23,IF(BC23&lt;&gt;"NONE",BC23,IF(BD23&lt;&gt;"NONE",BD23,IF(AZ23&gt;1,"DUPLICATE_RECORD_VERSION",IF(OR(BM23="REOPENED_APPROVAL_CONFLICT",BM23="APPROVAL_STATUS_MISMATCH"),BM23,IF(OR(BG23="AI_DETAILS_WITHOUT_AI_USE",BG23="INVALID_AI_ACTIVITY_TYPE",BG23="DUPLICATED_AI_ACTIVITY",BG23="CONTROLLED_INPUT_INVALID"),BG23,IF(BH23&lt;&gt;"NONE",BH23,IF(BI23&lt;&gt;"NONE",BI23,IF(BJ23&lt;&gt;"NONE",BJ23,IF(BK23&lt;&gt;"NONE",BK23,IF(BL23&lt;&gt;"NONE",BL23,BM23))))))))))))))))</ns0:f>
      </ns0:c>
      <ns0:c r="AV23" s="45">
        <ns0:f>IF(A23="","",IFERROR(VLOOKUP(AU23,'Controlled Vocabulary'!$AA$2:$AD$200,3,FALSE),"Blocked"))</ns0:f>
      </ns0:c>
      <ns0:c r="AW23" s="45">
        <ns0:f>IF(A23="","",IFERROR(VLOOKUP(AU23,'Controlled Vocabulary'!$AA$2:$AD$200,4,FALSE),"Review the controlled inputs."))</ns0:f>
      </ns0:c>
      <ns0:c r="AX23" s="53">
        <ns0:f>IF(A23="","",UPPER(TRIM(A23)))</ns0:f>
      </ns0:c>
      <ns0:c r="AY23" s="53">
        <ns0:f>IF(B23="","",TRIM(B23))</ns0:f>
      </ns0:c>
      <ns0:c r="AZ23" s="53">
        <ns0:f>IF(BN23="",0,COUNTIF($BN$2:$BN$101,BN23))</ns0:f>
      </ns0:c>
      <ns0:c r="BA23" s="53">
        <ns0:f>IF(AX23="","MISSING_RECORD_ID",IF(OR(LEN(AX23)&lt;3,LEN(AX23)&gt;64),"INVALID_RECORD_ID_LENGTH",IF(OR(LEFT(AX23,1)="-",RIGHT(AX23,1)="-"),"INVALID_RECORD_ID_BOUNDARY",IF(ISNUMBER(SEARCH("--",AX23)),"CONSECUTIVE_HYPHENS",IF(SUMPRODUCT(--(ROW($1:$64)&lt;=LEN(AX23)),--ISNUMBER(SEARCH(MID(AX23,ROW($1:$64),1),"ABCDEFGHIJKLMNOPQRSTUVWXYZ0123456789-")))=LEN(AX23),"NONE","INVALID_RECORD_ID_CHARACTER")))))</ns0:f>
      </ns0:c>
      <ns0:c r="BB23" s="53">
        <ns0:f>IF(AY23="","MISSING_VERSION",IF(OR(NOT(OR((LEN(AY23)-LEN(SUBSTITUTE(AY23,".","")))=1,(LEN(AY23)-LEN(SUBSTITUTE(AY23,".","")))=2)),IFERROR(LEFT(AY23,IFERROR(FIND(".",AY23),0)-1),"")="",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="",IF((LEN(AY23)-LEN(SUBSTITUTE(AY23,".","")))=2,IF((LEN(AY23)-LEN(SUBSTITUTE(AY23,".","")))=2,IFERROR(MID(AY23,IFERROR(FIND(".",AY23,IFERROR(FIND(".",AY23),0)+1),0)+1,999),""),"")="",FALSE),NOT(IFERROR(ISNUMBER(--IFERROR(LEFT(AY23,IFERROR(FIND(".",AY23),0)-1),"")),FALSE)),NOT(IFERROR(ISNUMBER(--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),FALSE)),IF((LEN(AY23)-LEN(SUBSTITUTE(AY23,".","")))=2,NOT(IFERROR(ISNUMBER(--IF((LEN(AY23)-LEN(SUBSTITUTE(AY23,".","")))=2,IFERROR(MID(AY23,IFERROR(FIND(".",AY23,IFERROR(FIND(".",AY23),0)+1),0)+1,999),""),"")),FALSE)),FALSE)),"INVALID_VERSION",IF(OR(AND(LEN(IFERROR(LEFT(AY23,IFERROR(FIND(".",AY23),0)-1),""))&gt;1,LEFT(IFERROR(LEFT(AY23,IFERROR(FIND(".",AY23),0)-1),""),1)="0"),AND(LEN(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)&gt;1,LEFT(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,1)="0"),IF((LEN(AY23)-LEN(SUBSTITUTE(AY23,".","")))=2,AND(LEN(IF((LEN(AY23)-LEN(SUBSTITUTE(AY23,".","")))=2,IFERROR(MID(AY23,IFERROR(FIND(".",AY23,IFERROR(FIND(".",AY23),0)+1),0)+1,999),""),""))&gt;1,LEFT(IF((LEN(AY23)-LEN(SUBSTITUTE(AY23,".","")))=2,IFERROR(MID(AY23,IFERROR(FIND(".",AY23,IFERROR(FIND(".",AY23),0)+1),0)+1,999),""),""),1)="0"),FALSE)),"INVALID_VERSION_LEADING_ZERO",IF(AND(IFERROR(TEXT(--IFERROR(LEFT(AY23,IFERROR(FIND(".",AY23),0)-1),""),"0")=IFERROR(LEFT(AY23,IFERROR(FIND(".",AY23),0)-1),""),FALSE),IFERROR(TEXT(--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,"0")=IF((LEN(AY23)-LEN(SUBSTITUTE(AY23,".","")))=1,IFERROR(MID(AY23,IFERROR(FIND(".",AY23),0)+1,999),""),IF((LEN(AY23)-LEN(SUBSTITUTE(AY23,".","")))=2,IFERROR(MID(AY23,IFERROR(FIND(".",AY23),0)+1,IFERROR(FIND(".",AY23,IFERROR(FIND(".",AY23),0)+1),0)-IFERROR(FIND(".",AY23),0)-1),""),"")),FALSE),IF((LEN(AY23)-LEN(SUBSTITUTE(AY23,".","")))=2,IFERROR(TEXT(--IF((LEN(AY23)-LEN(SUBSTITUTE(AY23,".","")))=2,IFERROR(MID(AY23,IFERROR(FIND(".",AY23,IFERROR(FIND(".",AY23),0)+1),0)+1,999),""),""),"0")=IF((LEN(AY23)-LEN(SUBSTITUTE(AY23,".","")))=2,IFERROR(MID(AY23,IFERROR(FIND(".",AY23,IFERROR(FIND(".",AY23),0)+1),0)+1,999),""),""),FALSE),TRUE)),"NONE","INVALID_VERSION"))))</ns0:f>
      </ns0:c>
      <ns0:c r="BC23" s="53">
        <ns0:f>IF(C23="","MISSING_RECORD_STATUS",IF(COUNTIF('Controlled Vocabulary'!$A$2:$A$7,C23)=1,"NONE","INVALID_RECORD_STATUS"))</ns0:f>
      </ns0:c>
      <ns0:c r="BD23" s="53">
        <ns0:f>IF(Z23="","INVALID_APPROVAL_STATUS",IF(COUNTIF('Controlled Vocabulary'!$B$2:$B$7,Z23)=1,"NONE","INVALID_APPROVAL_STATUS"))</ns0:f>
      </ns0:c>
      <ns0:c r="BE23" s="53">
        <ns0:f>IF(BN23="",0,COUNTIFS('Claim–Evidence Links'!$T$2:$T$201,BN23,'Claim–Evidence Links'!$H$2:$H$201,"Active"))</ns0:f>
      </ns0:c>
      <ns0:c r="BF23" s="53">
        <ns0:f>IF(BN23="",0,COUNTIFS('Change History'!$N$2:$N$101,BN23,'Change History'!$H$2:$H$101,"Yes"))</ns0:f>
      </ns0:c>
      <ns0:c r="BG23" s="53">
        <ns0:f>IF(AI23="","CONTROLLED_INPUT_INVALID",IF(AI23="No",IF(COUNTA(AJ23:AQ23)&gt;0,"AI_DETAILS_WITHOUT_AI_USE","NONE"),IF(AI23&lt;&gt;"Yes","CONTROLLED_INPUT_INVALID",IF(AJ23="","AI_ACTIVITY_TYPE_REQUIRED",IF(AND(AL23&lt;&gt;"",COUNTIF('Evidence Items'!$W$2:$W$101,AL23)&gt;0,COUNTIF('Controlled Vocabulary'!$S$2:$S$9,AJ23)&gt;0),"DUPLICATED_AI_ACTIVITY",IF(COUNTIF('Controlled Vocabulary'!$R$2:$R$9,AJ23)=0,"INVALID_AI_ACTIVITY_TYPE",IF(AK23="","AI_TOOL_MODEL_REQUIRED",IF(AN23="Rejected","AI_OUTPUT_REJECTED",IF(AN23="Verified",IF(AO23="","HUMAN_VERIFIER_REQUIRED",IF(AP23="","HUMAN_VERIFICATION_DATE_REQUIRED","NONE")),IF(OR(AN23="Pending",AN23="Verification incomplete"),IF(AND(OR(C23="Draft",C23="Under review",C23="Reopened"),OR(U23="Exploratory only",U23="Review required before use")),IF(AN23="Pending","AI_VERIFICATION_PENDING","AI_VERIFICATION_INCOMPLETE"),"AI_VERIFICATION_REQUIRED"),"AI_VERIFICATION_REQUIRED"))))))))))</ns0:f>
      </ns0:c>
      <ns0:c r="BH23" s="53">
        <ns0:f>IF(D23="","MISSING_EXACT_CLAIM",IF(E23="","MISSING_AFFECTED_DECISION",IF(COUNTA(F23:K23)=0,"MISSING_SCOPE_BOUNDARY",IF(BE23=0,"MISSING_EVIDENCE_RELATIONSHIP",IF(L23="","MISSING_OBSERVATION","NONE")))))</ns0:f>
      </ns0:c>
      <ns0:c r="BI23" s="53">
        <ns0:f>IF(AD23="","REVIEWER_ACCESS_REQUIRED",IF(AD23="No","REVIEWER_ACCESS_REQUIRED",IF(AND(AD23="Conditional",OR(AE23="",AF23="")),"HANDLING_CONDITION_REQUIRED",IF(OR(LEFT(BG23,3)="AI_",LEFT(BG23,6)="HUMAN_"),BG23,"NONE"))))</ns0:f>
      </ns0:c>
      <ns0:c r="BJ23" s="53">
        <ns0:f>IF(M23="","MISSING_INTERPRETATION",IF(N23="","MISSING_ASSUMPTIONS",IF(P23="","MISSING_EVIDENCE_STATE",IF(Q23="","MISSING_CONFIDENCE_BOUNDARY",IF(R23="","MISSING_CONTRADICTION_STATUS",IF(O23="","MISSING_LIMITATIONS",IF(S23="","MISSING_MATERIALITY",IF(T23="","MISSING_REVERSIBILITY",IF(U23="","MISSING_PERMITTED_USE",IF(AS23="","MISSING_FINAL_DISPOSITION","NONE"))))))))))</ns0:f>
      </ns0:c>
      <ns0:c r="BK23" s="53">
        <ns0:f>IF(V23="","MISSING_OWNER",IF(W23="","MISSING_REVIEWER",IF(X23="","MISSING_REVIEW_DATE",IF(OR(Z23="Approved",Z23="Approved with conditions",Z23="Rejected"),IF(AA23="","APPROVER_REQUIRED",IF(AB23="","APPROVAL_DATE_REQUIRED",IF(AND(Z23="Approved with conditions",AC23=""),"APPROVAL_CONDITIONS_REQUIRED","NONE"))),"NONE"))))</ns0:f>
      </ns0:c>
      <ns0:c r="BL23" s="53">
        <ns0:f>IF(Y23="","REOPEN_TRIGGER_REQUIRED",IF(AND(C23="Reopened",BF23=0),"REOPEN_EVENT_REQUIRED","NONE"))</ns0:f>
      </ns0:c>
      <ns0:c r="BM23" s="53">
        <ns0:f>IF(AND(C23="Reopened",OR(Z23="Approved",Z23="Approved with conditions")),"REOPENED_APPROVAL_CONFLICT",IF(OR(AND(C23="Draft",AND(Z23&lt;&gt;"Not submitted",Z23&lt;&gt;"Rejected")),AND(C23="Under review",AND(Z23&lt;&gt;"Pending review",Z23&lt;&gt;"Rejected")),AND(C23="Approved",Z23&lt;&gt;"Approved"),AND(C23="Approved with conditions",Z23&lt;&gt;"Approved with conditions"),AND(C23="Reopened",Z23&lt;&gt;"Reopened"),AND(C23="Retired",AND(Z23&lt;&gt;"Not submitted",Z23&lt;&gt;"Approved",Z23&lt;&gt;"Approved with conditions",Z23&lt;&gt;"Rejected"))),"APPROVAL_STATUS_MISMATCH",IF(C23="Draft","STATUS_DRAFT",IF(C23="Under review","STATUS_UNDER_REVIEW",IF(C23="Reopened","STATUS_REOPENED",IF(C23="Retired","STATUS_RETIRED",IF(AD23="Conditional","CONDITIONAL_EVIDENCE_ACCESS",IF(BG23="AI_VERIFICATION_PENDING","AI_VERIFICATION_PENDING",IF(BG23="AI_VERIFICATION_INCOMPLETE","AI_VERIFICATION_INCOMPLETE",IF(AND(C23="Approved with conditions",Z23="Approved with conditions",AC23&lt;&gt;""),"STATUS_APPROVED_WITH_CONDITIONS",IF(AND(C23="Approved",Z23="Approved"),IF(P23="Unresolved","UNRESOLVED_USE_BOUNDED","STATUS_APPROVED"),"APPROVAL_STATUS_MISMATCH")))))))))))</ns0:f>
      </ns0:c>
      <ns0:c r="BN23" s="53">
        <ns0:f>IF(OR(AX23="",AY23=""),"",AX23&amp;"|"&amp;AY23)</ns0:f>
      </ns0:c>
    </ns0:row>
    <ns0:row r="24">
      <ns0:c r="A24" s="65"/>
      <ns0:c r="B24" s="65"/>
      <ns0:c r="C24" s="66"/>
      <ns0:c r="D24" s="66"/>
      <ns0:c r="E24" s="66"/>
      <ns0:c r="F24" s="66"/>
      <ns0:c r="G24" s="66"/>
      <ns0:c r="H24" s="66"/>
      <ns0:c r="I24" s="66"/>
      <ns0:c r="J24" s="66"/>
      <ns0:c r="K24" s="66"/>
      <ns0:c r="L24" s="66"/>
      <ns0:c r="M24" s="66"/>
      <ns0:c r="N24" s="66"/>
      <ns0:c r="O24" s="66"/>
      <ns0:c r="P24" s="66"/>
      <ns0:c r="Q24" s="66"/>
      <ns0:c r="R24" s="66"/>
      <ns0:c r="S24" s="66"/>
      <ns0:c r="T24" s="66"/>
      <ns0:c r="U24" s="66"/>
      <ns0:c r="V24" s="66"/>
      <ns0:c r="W24" s="66"/>
      <ns0:c r="X24" s="67"/>
      <ns0:c r="Y24" s="66"/>
      <ns0:c r="Z24" s="66"/>
      <ns0:c r="AA24" s="66"/>
      <ns0:c r="AB24" s="67"/>
      <ns0:c r="AC24" s="66"/>
      <ns0:c r="AD24" s="66"/>
      <ns0:c r="AE24" s="66"/>
      <ns0:c r="AF24" s="66"/>
      <ns0:c r="AG24" s="65"/>
      <ns0:c r="AH24" s="65"/>
      <ns0:c r="AI24" s="66"/>
      <ns0:c r="AJ24" s="66"/>
      <ns0:c r="AK24" s="66"/>
      <ns0:c r="AL24" s="66"/>
      <ns0:c r="AM24" s="66"/>
      <ns0:c r="AN24" s="66"/>
      <ns0:c r="AO24" s="66"/>
      <ns0:c r="AP24" s="67"/>
      <ns0:c r="AQ24" s="66"/>
      <ns0:c r="AR24" s="66"/>
      <ns0:c r="AS24" s="66"/>
      <ns0:c r="AT24" s="45">
        <ns0:f>IF(A24="","",IFERROR(VLOOKUP(AU24,'Controlled Vocabulary'!$AA$2:$AD$200,2,FALSE),"Controlled input invalid"))</ns0:f>
      </ns0:c>
      <ns0:c r="AU24" s="45">
        <ns0:f>IF(A24="","",IF(AND(AND(IF(OR(AG24="",AH24=""),0,IFERROR(MATCH(UPPER(TRIM(AG24))&amp;"|"&amp;TRIM(AH24),$BN$2:$BN$101,0),0))&gt;0,AX24=UPPER(TRIM(AG24)),AY24=TRIM(AH24)),D24&lt;&gt;INDEX($D$2:$D$101,IF(OR(AG24="",AH24=""),0,IFERROR(MATCH(UPPER(TRIM(AG24))&amp;"|"&amp;TRIM(AH24),$BN$2:$BN$101,0),0)))),"VERSION_REQUIRED_FOR_CLAIM_CHANGE",IF(AND(AND(IF(OR(AG24="",AH24=""),0,IFERROR(MATCH(UPPER(TRIM(AG24))&amp;"|"&amp;TRIM(AH24),$BN$2:$BN$101,0),0))&gt;0,AX24=UPPER(TRIM(AG24)),AY24=TRIM(AH24)),U24&lt;&gt;INDEX($U$2:$U$101,IF(OR(AG24="",AH24=""),0,IFERROR(MATCH(UPPER(TRIM(AG24))&amp;"|"&amp;TRIM(AH24),$BN$2:$BN$101,0),0)))),"VERSION_REQUIRED_FOR_USE_CHANGE",IF(AND(AND(IF(OR(AG24="",AH24=""),0,IFERROR(MATCH(UPPER(TRIM(AG24))&amp;"|"&amp;TRIM(AH24),$BN$2:$BN$101,0),0))&gt;0,AX24=UPPER(TRIM(AG24)),AY24=TRIM(AH24)),AC24&lt;&gt;INDEX($AC$2:$AC$101,IF(OR(AG24="",AH24=""),0,IFERROR(MATCH(UPPER(TRIM(AG24))&amp;"|"&amp;TRIM(AH24),$BN$2:$BN$101,0),0)))),"VERSION_REQUIRED_FOR_APPROVAL_CHANGE",IF(BA24&lt;&gt;"NONE",BA24,IF(BB24&lt;&gt;"NONE",BB24,IF(BC24&lt;&gt;"NONE",BC24,IF(BD24&lt;&gt;"NONE",BD24,IF(AZ24&gt;1,"DUPLICATE_RECORD_VERSION",IF(OR(BM24="REOPENED_APPROVAL_CONFLICT",BM24="APPROVAL_STATUS_MISMATCH"),BM24,IF(OR(BG24="AI_DETAILS_WITHOUT_AI_USE",BG24="INVALID_AI_ACTIVITY_TYPE",BG24="DUPLICATED_AI_ACTIVITY",BG24="CONTROLLED_INPUT_INVALID"),BG24,IF(BH24&lt;&gt;"NONE",BH24,IF(BI24&lt;&gt;"NONE",BI24,IF(BJ24&lt;&gt;"NONE",BJ24,IF(BK24&lt;&gt;"NONE",BK24,IF(BL24&lt;&gt;"NONE",BL24,BM24))))))))))))))))</ns0:f>
      </ns0:c>
      <ns0:c r="AV24" s="45">
        <ns0:f>IF(A24="","",IFERROR(VLOOKUP(AU24,'Controlled Vocabulary'!$AA$2:$AD$200,3,FALSE),"Blocked"))</ns0:f>
      </ns0:c>
      <ns0:c r="AW24" s="45">
        <ns0:f>IF(A24="","",IFERROR(VLOOKUP(AU24,'Controlled Vocabulary'!$AA$2:$AD$200,4,FALSE),"Review the controlled inputs."))</ns0:f>
      </ns0:c>
      <ns0:c r="AX24" s="53">
        <ns0:f>IF(A24="","",UPPER(TRIM(A24)))</ns0:f>
      </ns0:c>
      <ns0:c r="AY24" s="53">
        <ns0:f>IF(B24="","",TRIM(B24))</ns0:f>
      </ns0:c>
      <ns0:c r="AZ24" s="53">
        <ns0:f>IF(BN24="",0,COUNTIF($BN$2:$BN$101,BN24))</ns0:f>
      </ns0:c>
      <ns0:c r="BA24" s="53">
        <ns0:f>IF(AX24="","MISSING_RECORD_ID",IF(OR(LEN(AX24)&lt;3,LEN(AX24)&gt;64),"INVALID_RECORD_ID_LENGTH",IF(OR(LEFT(AX24,1)="-",RIGHT(AX24,1)="-"),"INVALID_RECORD_ID_BOUNDARY",IF(ISNUMBER(SEARCH("--",AX24)),"CONSECUTIVE_HYPHENS",IF(SUMPRODUCT(--(ROW($1:$64)&lt;=LEN(AX24)),--ISNUMBER(SEARCH(MID(AX24,ROW($1:$64),1),"ABCDEFGHIJKLMNOPQRSTUVWXYZ0123456789-")))=LEN(AX24),"NONE","INVALID_RECORD_ID_CHARACTER")))))</ns0:f>
      </ns0:c>
      <ns0:c r="BB24" s="53">
        <ns0:f>IF(AY24="","MISSING_VERSION",IF(OR(NOT(OR((LEN(AY24)-LEN(SUBSTITUTE(AY24,".","")))=1,(LEN(AY24)-LEN(SUBSTITUTE(AY24,".","")))=2)),IFERROR(LEFT(AY24,IFERROR(FIND(".",AY24),0)-1),"")="",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="",IF((LEN(AY24)-LEN(SUBSTITUTE(AY24,".","")))=2,IF((LEN(AY24)-LEN(SUBSTITUTE(AY24,".","")))=2,IFERROR(MID(AY24,IFERROR(FIND(".",AY24,IFERROR(FIND(".",AY24),0)+1),0)+1,999),""),"")="",FALSE),NOT(IFERROR(ISNUMBER(--IFERROR(LEFT(AY24,IFERROR(FIND(".",AY24),0)-1),"")),FALSE)),NOT(IFERROR(ISNUMBER(--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),FALSE)),IF((LEN(AY24)-LEN(SUBSTITUTE(AY24,".","")))=2,NOT(IFERROR(ISNUMBER(--IF((LEN(AY24)-LEN(SUBSTITUTE(AY24,".","")))=2,IFERROR(MID(AY24,IFERROR(FIND(".",AY24,IFERROR(FIND(".",AY24),0)+1),0)+1,999),""),"")),FALSE)),FALSE)),"INVALID_VERSION",IF(OR(AND(LEN(IFERROR(LEFT(AY24,IFERROR(FIND(".",AY24),0)-1),""))&gt;1,LEFT(IFERROR(LEFT(AY24,IFERROR(FIND(".",AY24),0)-1),""),1)="0"),AND(LEN(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)&gt;1,LEFT(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,1)="0"),IF((LEN(AY24)-LEN(SUBSTITUTE(AY24,".","")))=2,AND(LEN(IF((LEN(AY24)-LEN(SUBSTITUTE(AY24,".","")))=2,IFERROR(MID(AY24,IFERROR(FIND(".",AY24,IFERROR(FIND(".",AY24),0)+1),0)+1,999),""),""))&gt;1,LEFT(IF((LEN(AY24)-LEN(SUBSTITUTE(AY24,".","")))=2,IFERROR(MID(AY24,IFERROR(FIND(".",AY24,IFERROR(FIND(".",AY24),0)+1),0)+1,999),""),""),1)="0"),FALSE)),"INVALID_VERSION_LEADING_ZERO",IF(AND(IFERROR(TEXT(--IFERROR(LEFT(AY24,IFERROR(FIND(".",AY24),0)-1),""),"0")=IFERROR(LEFT(AY24,IFERROR(FIND(".",AY24),0)-1),""),FALSE),IFERROR(TEXT(--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,"0")=IF((LEN(AY24)-LEN(SUBSTITUTE(AY24,".","")))=1,IFERROR(MID(AY24,IFERROR(FIND(".",AY24),0)+1,999),""),IF((LEN(AY24)-LEN(SUBSTITUTE(AY24,".","")))=2,IFERROR(MID(AY24,IFERROR(FIND(".",AY24),0)+1,IFERROR(FIND(".",AY24,IFERROR(FIND(".",AY24),0)+1),0)-IFERROR(FIND(".",AY24),0)-1),""),"")),FALSE),IF((LEN(AY24)-LEN(SUBSTITUTE(AY24,".","")))=2,IFERROR(TEXT(--IF((LEN(AY24)-LEN(SUBSTITUTE(AY24,".","")))=2,IFERROR(MID(AY24,IFERROR(FIND(".",AY24,IFERROR(FIND(".",AY24),0)+1),0)+1,999),""),""),"0")=IF((LEN(AY24)-LEN(SUBSTITUTE(AY24,".","")))=2,IFERROR(MID(AY24,IFERROR(FIND(".",AY24,IFERROR(FIND(".",AY24),0)+1),0)+1,999),""),""),FALSE),TRUE)),"NONE","INVALID_VERSION"))))</ns0:f>
      </ns0:c>
      <ns0:c r="BC24" s="53">
        <ns0:f>IF(C24="","MISSING_RECORD_STATUS",IF(COUNTIF('Controlled Vocabulary'!$A$2:$A$7,C24)=1,"NONE","INVALID_RECORD_STATUS"))</ns0:f>
      </ns0:c>
      <ns0:c r="BD24" s="53">
        <ns0:f>IF(Z24="","INVALID_APPROVAL_STATUS",IF(COUNTIF('Controlled Vocabulary'!$B$2:$B$7,Z24)=1,"NONE","INVALID_APPROVAL_STATUS"))</ns0:f>
      </ns0:c>
      <ns0:c r="BE24" s="53">
        <ns0:f>IF(BN24="",0,COUNTIFS('Claim–Evidence Links'!$T$2:$T$201,BN24,'Claim–Evidence Links'!$H$2:$H$201,"Active"))</ns0:f>
      </ns0:c>
      <ns0:c r="BF24" s="53">
        <ns0:f>IF(BN24="",0,COUNTIFS('Change History'!$N$2:$N$101,BN24,'Change History'!$H$2:$H$101,"Yes"))</ns0:f>
      </ns0:c>
      <ns0:c r="BG24" s="53">
        <ns0:f>IF(AI24="","CONTROLLED_INPUT_INVALID",IF(AI24="No",IF(COUNTA(AJ24:AQ24)&gt;0,"AI_DETAILS_WITHOUT_AI_USE","NONE"),IF(AI24&lt;&gt;"Yes","CONTROLLED_INPUT_INVALID",IF(AJ24="","AI_ACTIVITY_TYPE_REQUIRED",IF(AND(AL24&lt;&gt;"",COUNTIF('Evidence Items'!$W$2:$W$101,AL24)&gt;0,COUNTIF('Controlled Vocabulary'!$S$2:$S$9,AJ24)&gt;0),"DUPLICATED_AI_ACTIVITY",IF(COUNTIF('Controlled Vocabulary'!$R$2:$R$9,AJ24)=0,"INVALID_AI_ACTIVITY_TYPE",IF(AK24="","AI_TOOL_MODEL_REQUIRED",IF(AN24="Rejected","AI_OUTPUT_REJECTED",IF(AN24="Verified",IF(AO24="","HUMAN_VERIFIER_REQUIRED",IF(AP24="","HUMAN_VERIFICATION_DATE_REQUIRED","NONE")),IF(OR(AN24="Pending",AN24="Verification incomplete"),IF(AND(OR(C24="Draft",C24="Under review",C24="Reopened"),OR(U24="Exploratory only",U24="Review required before use")),IF(AN24="Pending","AI_VERIFICATION_PENDING","AI_VERIFICATION_INCOMPLETE"),"AI_VERIFICATION_REQUIRED"),"AI_VERIFICATION_REQUIRED"))))))))))</ns0:f>
      </ns0:c>
      <ns0:c r="BH24" s="53">
        <ns0:f>IF(D24="","MISSING_EXACT_CLAIM",IF(E24="","MISSING_AFFECTED_DECISION",IF(COUNTA(F24:K24)=0,"MISSING_SCOPE_BOUNDARY",IF(BE24=0,"MISSING_EVIDENCE_RELATIONSHIP",IF(L24="","MISSING_OBSERVATION","NONE")))))</ns0:f>
      </ns0:c>
      <ns0:c r="BI24" s="53">
        <ns0:f>IF(AD24="","REVIEWER_ACCESS_REQUIRED",IF(AD24="No","REVIEWER_ACCESS_REQUIRED",IF(AND(AD24="Conditional",OR(AE24="",AF24="")),"HANDLING_CONDITION_REQUIRED",IF(OR(LEFT(BG24,3)="AI_",LEFT(BG24,6)="HUMAN_"),BG24,"NONE"))))</ns0:f>
      </ns0:c>
      <ns0:c r="BJ24" s="53">
        <ns0:f>IF(M24="","MISSING_INTERPRETATION",IF(N24="","MISSING_ASSUMPTIONS",IF(P24="","MISSING_EVIDENCE_STATE",IF(Q24="","MISSING_CONFIDENCE_BOUNDARY",IF(R24="","MISSING_CONTRADICTION_STATUS",IF(O24="","MISSING_LIMITATIONS",IF(S24="","MISSING_MATERIALITY",IF(T24="","MISSING_REVERSIBILITY",IF(U24="","MISSING_PERMITTED_USE",IF(AS24="","MISSING_FINAL_DISPOSITION","NONE"))))))))))</ns0:f>
      </ns0:c>
      <ns0:c r="BK24" s="53">
        <ns0:f>IF(V24="","MISSING_OWNER",IF(W24="","MISSING_REVIEWER",IF(X24="","MISSING_REVIEW_DATE",IF(OR(Z24="Approved",Z24="Approved with conditions",Z24="Rejected"),IF(AA24="","APPROVER_REQUIRED",IF(AB24="","APPROVAL_DATE_REQUIRED",IF(AND(Z24="Approved with conditions",AC24=""),"APPROVAL_CONDITIONS_REQUIRED","NONE"))),"NONE"))))</ns0:f>
      </ns0:c>
      <ns0:c r="BL24" s="53">
        <ns0:f>IF(Y24="","REOPEN_TRIGGER_REQUIRED",IF(AND(C24="Reopened",BF24=0),"REOPEN_EVENT_REQUIRED","NONE"))</ns0:f>
      </ns0:c>
      <ns0:c r="BM24" s="53">
        <ns0:f>IF(AND(C24="Reopened",OR(Z24="Approved",Z24="Approved with conditions")),"REOPENED_APPROVAL_CONFLICT",IF(OR(AND(C24="Draft",AND(Z24&lt;&gt;"Not submitted",Z24&lt;&gt;"Rejected")),AND(C24="Under review",AND(Z24&lt;&gt;"Pending review",Z24&lt;&gt;"Rejected")),AND(C24="Approved",Z24&lt;&gt;"Approved"),AND(C24="Approved with conditions",Z24&lt;&gt;"Approved with conditions"),AND(C24="Reopened",Z24&lt;&gt;"Reopened"),AND(C24="Retired",AND(Z24&lt;&gt;"Not submitted",Z24&lt;&gt;"Approved",Z24&lt;&gt;"Approved with conditions",Z24&lt;&gt;"Rejected"))),"APPROVAL_STATUS_MISMATCH",IF(C24="Draft","STATUS_DRAFT",IF(C24="Under review","STATUS_UNDER_REVIEW",IF(C24="Reopened","STATUS_REOPENED",IF(C24="Retired","STATUS_RETIRED",IF(AD24="Conditional","CONDITIONAL_EVIDENCE_ACCESS",IF(BG24="AI_VERIFICATION_PENDING","AI_VERIFICATION_PENDING",IF(BG24="AI_VERIFICATION_INCOMPLETE","AI_VERIFICATION_INCOMPLETE",IF(AND(C24="Approved with conditions",Z24="Approved with conditions",AC24&lt;&gt;""),"STATUS_APPROVED_WITH_CONDITIONS",IF(AND(C24="Approved",Z24="Approved"),IF(P24="Unresolved","UNRESOLVED_USE_BOUNDED","STATUS_APPROVED"),"APPROVAL_STATUS_MISMATCH")))))))))))</ns0:f>
      </ns0:c>
      <ns0:c r="BN24" s="53">
        <ns0:f>IF(OR(AX24="",AY24=""),"",AX24&amp;"|"&amp;AY24)</ns0:f>
      </ns0:c>
    </ns0:row>
    <ns0:row r="25">
      <ns0:c r="A25" s="65"/>
      <ns0:c r="B25" s="65"/>
      <ns0:c r="C25" s="66"/>
      <ns0:c r="D25" s="66"/>
      <ns0:c r="E25" s="66"/>
      <ns0:c r="F25" s="66"/>
      <ns0:c r="G25" s="66"/>
      <ns0:c r="H25" s="66"/>
      <ns0:c r="I25" s="66"/>
      <ns0:c r="J25" s="66"/>
      <ns0:c r="K25" s="66"/>
      <ns0:c r="L25" s="66"/>
      <ns0:c r="M25" s="66"/>
      <ns0:c r="N25" s="66"/>
      <ns0:c r="O25" s="66"/>
      <ns0:c r="P25" s="66"/>
      <ns0:c r="Q25" s="66"/>
      <ns0:c r="R25" s="66"/>
      <ns0:c r="S25" s="66"/>
      <ns0:c r="T25" s="66"/>
      <ns0:c r="U25" s="66"/>
      <ns0:c r="V25" s="66"/>
      <ns0:c r="W25" s="66"/>
      <ns0:c r="X25" s="67"/>
      <ns0:c r="Y25" s="66"/>
      <ns0:c r="Z25" s="66"/>
      <ns0:c r="AA25" s="66"/>
      <ns0:c r="AB25" s="67"/>
      <ns0:c r="AC25" s="66"/>
      <ns0:c r="AD25" s="66"/>
      <ns0:c r="AE25" s="66"/>
      <ns0:c r="AF25" s="66"/>
      <ns0:c r="AG25" s="65"/>
      <ns0:c r="AH25" s="65"/>
      <ns0:c r="AI25" s="66"/>
      <ns0:c r="AJ25" s="66"/>
      <ns0:c r="AK25" s="66"/>
      <ns0:c r="AL25" s="66"/>
      <ns0:c r="AM25" s="66"/>
      <ns0:c r="AN25" s="66"/>
      <ns0:c r="AO25" s="66"/>
      <ns0:c r="AP25" s="67"/>
      <ns0:c r="AQ25" s="66"/>
      <ns0:c r="AR25" s="66"/>
      <ns0:c r="AS25" s="66"/>
      <ns0:c r="AT25" s="45">
        <ns0:f>IF(A25="","",IFERROR(VLOOKUP(AU25,'Controlled Vocabulary'!$AA$2:$AD$200,2,FALSE),"Controlled input invalid"))</ns0:f>
      </ns0:c>
      <ns0:c r="AU25" s="45">
        <ns0:f>IF(A25="","",IF(AND(AND(IF(OR(AG25="",AH25=""),0,IFERROR(MATCH(UPPER(TRIM(AG25))&amp;"|"&amp;TRIM(AH25),$BN$2:$BN$101,0),0))&gt;0,AX25=UPPER(TRIM(AG25)),AY25=TRIM(AH25)),D25&lt;&gt;INDEX($D$2:$D$101,IF(OR(AG25="",AH25=""),0,IFERROR(MATCH(UPPER(TRIM(AG25))&amp;"|"&amp;TRIM(AH25),$BN$2:$BN$101,0),0)))),"VERSION_REQUIRED_FOR_CLAIM_CHANGE",IF(AND(AND(IF(OR(AG25="",AH25=""),0,IFERROR(MATCH(UPPER(TRIM(AG25))&amp;"|"&amp;TRIM(AH25),$BN$2:$BN$101,0),0))&gt;0,AX25=UPPER(TRIM(AG25)),AY25=TRIM(AH25)),U25&lt;&gt;INDEX($U$2:$U$101,IF(OR(AG25="",AH25=""),0,IFERROR(MATCH(UPPER(TRIM(AG25))&amp;"|"&amp;TRIM(AH25),$BN$2:$BN$101,0),0)))),"VERSION_REQUIRED_FOR_USE_CHANGE",IF(AND(AND(IF(OR(AG25="",AH25=""),0,IFERROR(MATCH(UPPER(TRIM(AG25))&amp;"|"&amp;TRIM(AH25),$BN$2:$BN$101,0),0))&gt;0,AX25=UPPER(TRIM(AG25)),AY25=TRIM(AH25)),AC25&lt;&gt;INDEX($AC$2:$AC$101,IF(OR(AG25="",AH25=""),0,IFERROR(MATCH(UPPER(TRIM(AG25))&amp;"|"&amp;TRIM(AH25),$BN$2:$BN$101,0),0)))),"VERSION_REQUIRED_FOR_APPROVAL_CHANGE",IF(BA25&lt;&gt;"NONE",BA25,IF(BB25&lt;&gt;"NONE",BB25,IF(BC25&lt;&gt;"NONE",BC25,IF(BD25&lt;&gt;"NONE",BD25,IF(AZ25&gt;1,"DUPLICATE_RECORD_VERSION",IF(OR(BM25="REOPENED_APPROVAL_CONFLICT",BM25="APPROVAL_STATUS_MISMATCH"),BM25,IF(OR(BG25="AI_DETAILS_WITHOUT_AI_USE",BG25="INVALID_AI_ACTIVITY_TYPE",BG25="DUPLICATED_AI_ACTIVITY",BG25="CONTROLLED_INPUT_INVALID"),BG25,IF(BH25&lt;&gt;"NONE",BH25,IF(BI25&lt;&gt;"NONE",BI25,IF(BJ25&lt;&gt;"NONE",BJ25,IF(BK25&lt;&gt;"NONE",BK25,IF(BL25&lt;&gt;"NONE",BL25,BM25))))))))))))))))</ns0:f>
      </ns0:c>
      <ns0:c r="AV25" s="45">
        <ns0:f>IF(A25="","",IFERROR(VLOOKUP(AU25,'Controlled Vocabulary'!$AA$2:$AD$200,3,FALSE),"Blocked"))</ns0:f>
      </ns0:c>
      <ns0:c r="AW25" s="45">
        <ns0:f>IF(A25="","",IFERROR(VLOOKUP(AU25,'Controlled Vocabulary'!$AA$2:$AD$200,4,FALSE),"Review the controlled inputs."))</ns0:f>
      </ns0:c>
      <ns0:c r="AX25" s="53">
        <ns0:f>IF(A25="","",UPPER(TRIM(A25)))</ns0:f>
      </ns0:c>
      <ns0:c r="AY25" s="53">
        <ns0:f>IF(B25="","",TRIM(B25))</ns0:f>
      </ns0:c>
      <ns0:c r="AZ25" s="53">
        <ns0:f>IF(BN25="",0,COUNTIF($BN$2:$BN$101,BN25))</ns0:f>
      </ns0:c>
      <ns0:c r="BA25" s="53">
        <ns0:f>IF(AX25="","MISSING_RECORD_ID",IF(OR(LEN(AX25)&lt;3,LEN(AX25)&gt;64),"INVALID_RECORD_ID_LENGTH",IF(OR(LEFT(AX25,1)="-",RIGHT(AX25,1)="-"),"INVALID_RECORD_ID_BOUNDARY",IF(ISNUMBER(SEARCH("--",AX25)),"CONSECUTIVE_HYPHENS",IF(SUMPRODUCT(--(ROW($1:$64)&lt;=LEN(AX25)),--ISNUMBER(SEARCH(MID(AX25,ROW($1:$64),1),"ABCDEFGHIJKLMNOPQRSTUVWXYZ0123456789-")))=LEN(AX25),"NONE","INVALID_RECORD_ID_CHARACTER")))))</ns0:f>
      </ns0:c>
      <ns0:c r="BB25" s="53">
        <ns0:f>IF(AY25="","MISSING_VERSION",IF(OR(NOT(OR((LEN(AY25)-LEN(SUBSTITUTE(AY25,".","")))=1,(LEN(AY25)-LEN(SUBSTITUTE(AY25,".","")))=2)),IFERROR(LEFT(AY25,IFERROR(FIND(".",AY25),0)-1),"")="",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="",IF((LEN(AY25)-LEN(SUBSTITUTE(AY25,".","")))=2,IF((LEN(AY25)-LEN(SUBSTITUTE(AY25,".","")))=2,IFERROR(MID(AY25,IFERROR(FIND(".",AY25,IFERROR(FIND(".",AY25),0)+1),0)+1,999),""),"")="",FALSE),NOT(IFERROR(ISNUMBER(--IFERROR(LEFT(AY25,IFERROR(FIND(".",AY25),0)-1),"")),FALSE)),NOT(IFERROR(ISNUMBER(--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),FALSE)),IF((LEN(AY25)-LEN(SUBSTITUTE(AY25,".","")))=2,NOT(IFERROR(ISNUMBER(--IF((LEN(AY25)-LEN(SUBSTITUTE(AY25,".","")))=2,IFERROR(MID(AY25,IFERROR(FIND(".",AY25,IFERROR(FIND(".",AY25),0)+1),0)+1,999),""),"")),FALSE)),FALSE)),"INVALID_VERSION",IF(OR(AND(LEN(IFERROR(LEFT(AY25,IFERROR(FIND(".",AY25),0)-1),""))&gt;1,LEFT(IFERROR(LEFT(AY25,IFERROR(FIND(".",AY25),0)-1),""),1)="0"),AND(LEN(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)&gt;1,LEFT(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,1)="0"),IF((LEN(AY25)-LEN(SUBSTITUTE(AY25,".","")))=2,AND(LEN(IF((LEN(AY25)-LEN(SUBSTITUTE(AY25,".","")))=2,IFERROR(MID(AY25,IFERROR(FIND(".",AY25,IFERROR(FIND(".",AY25),0)+1),0)+1,999),""),""))&gt;1,LEFT(IF((LEN(AY25)-LEN(SUBSTITUTE(AY25,".","")))=2,IFERROR(MID(AY25,IFERROR(FIND(".",AY25,IFERROR(FIND(".",AY25),0)+1),0)+1,999),""),""),1)="0"),FALSE)),"INVALID_VERSION_LEADING_ZERO",IF(AND(IFERROR(TEXT(--IFERROR(LEFT(AY25,IFERROR(FIND(".",AY25),0)-1),""),"0")=IFERROR(LEFT(AY25,IFERROR(FIND(".",AY25),0)-1),""),FALSE),IFERROR(TEXT(--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,"0")=IF((LEN(AY25)-LEN(SUBSTITUTE(AY25,".","")))=1,IFERROR(MID(AY25,IFERROR(FIND(".",AY25),0)+1,999),""),IF((LEN(AY25)-LEN(SUBSTITUTE(AY25,".","")))=2,IFERROR(MID(AY25,IFERROR(FIND(".",AY25),0)+1,IFERROR(FIND(".",AY25,IFERROR(FIND(".",AY25),0)+1),0)-IFERROR(FIND(".",AY25),0)-1),""),"")),FALSE),IF((LEN(AY25)-LEN(SUBSTITUTE(AY25,".","")))=2,IFERROR(TEXT(--IF((LEN(AY25)-LEN(SUBSTITUTE(AY25,".","")))=2,IFERROR(MID(AY25,IFERROR(FIND(".",AY25,IFERROR(FIND(".",AY25),0)+1),0)+1,999),""),""),"0")=IF((LEN(AY25)-LEN(SUBSTITUTE(AY25,".","")))=2,IFERROR(MID(AY25,IFERROR(FIND(".",AY25,IFERROR(FIND(".",AY25),0)+1),0)+1,999),""),""),FALSE),TRUE)),"NONE","INVALID_VERSION"))))</ns0:f>
      </ns0:c>
      <ns0:c r="BC25" s="53">
        <ns0:f>IF(C25="","MISSING_RECORD_STATUS",IF(COUNTIF('Controlled Vocabulary'!$A$2:$A$7,C25)=1,"NONE","INVALID_RECORD_STATUS"))</ns0:f>
      </ns0:c>
      <ns0:c r="BD25" s="53">
        <ns0:f>IF(Z25="","INVALID_APPROVAL_STATUS",IF(COUNTIF('Controlled Vocabulary'!$B$2:$B$7,Z25)=1,"NONE","INVALID_APPROVAL_STATUS"))</ns0:f>
      </ns0:c>
      <ns0:c r="BE25" s="53">
        <ns0:f>IF(BN25="",0,COUNTIFS('Claim–Evidence Links'!$T$2:$T$201,BN25,'Claim–Evidence Links'!$H$2:$H$201,"Active"))</ns0:f>
      </ns0:c>
      <ns0:c r="BF25" s="53">
        <ns0:f>IF(BN25="",0,COUNTIFS('Change History'!$N$2:$N$101,BN25,'Change History'!$H$2:$H$101,"Yes"))</ns0:f>
      </ns0:c>
      <ns0:c r="BG25" s="53">
        <ns0:f>IF(AI25="","CONTROLLED_INPUT_INVALID",IF(AI25="No",IF(COUNTA(AJ25:AQ25)&gt;0,"AI_DETAILS_WITHOUT_AI_USE","NONE"),IF(AI25&lt;&gt;"Yes","CONTROLLED_INPUT_INVALID",IF(AJ25="","AI_ACTIVITY_TYPE_REQUIRED",IF(AND(AL25&lt;&gt;"",COUNTIF('Evidence Items'!$W$2:$W$101,AL25)&gt;0,COUNTIF('Controlled Vocabulary'!$S$2:$S$9,AJ25)&gt;0),"DUPLICATED_AI_ACTIVITY",IF(COUNTIF('Controlled Vocabulary'!$R$2:$R$9,AJ25)=0,"INVALID_AI_ACTIVITY_TYPE",IF(AK25="","AI_TOOL_MODEL_REQUIRED",IF(AN25="Rejected","AI_OUTPUT_REJECTED",IF(AN25="Verified",IF(AO25="","HUMAN_VERIFIER_REQUIRED",IF(AP25="","HUMAN_VERIFICATION_DATE_REQUIRED","NONE")),IF(OR(AN25="Pending",AN25="Verification incomplete"),IF(AND(OR(C25="Draft",C25="Under review",C25="Reopened"),OR(U25="Exploratory only",U25="Review required before use")),IF(AN25="Pending","AI_VERIFICATION_PENDING","AI_VERIFICATION_INCOMPLETE"),"AI_VERIFICATION_REQUIRED"),"AI_VERIFICATION_REQUIRED"))))))))))</ns0:f>
      </ns0:c>
      <ns0:c r="BH25" s="53">
        <ns0:f>IF(D25="","MISSING_EXACT_CLAIM",IF(E25="","MISSING_AFFECTED_DECISION",IF(COUNTA(F25:K25)=0,"MISSING_SCOPE_BOUNDARY",IF(BE25=0,"MISSING_EVIDENCE_RELATIONSHIP",IF(L25="","MISSING_OBSERVATION","NONE")))))</ns0:f>
      </ns0:c>
      <ns0:c r="BI25" s="53">
        <ns0:f>IF(AD25="","REVIEWER_ACCESS_REQUIRED",IF(AD25="No","REVIEWER_ACCESS_REQUIRED",IF(AND(AD25="Conditional",OR(AE25="",AF25="")),"HANDLING_CONDITION_REQUIRED",IF(OR(LEFT(BG25,3)="AI_",LEFT(BG25,6)="HUMAN_"),BG25,"NONE"))))</ns0:f>
      </ns0:c>
      <ns0:c r="BJ25" s="53">
        <ns0:f>IF(M25="","MISSING_INTERPRETATION",IF(N25="","MISSING_ASSUMPTIONS",IF(P25="","MISSING_EVIDENCE_STATE",IF(Q25="","MISSING_CONFIDENCE_BOUNDARY",IF(R25="","MISSING_CONTRADICTION_STATUS",IF(O25="","MISSING_LIMITATIONS",IF(S25="","MISSING_MATERIALITY",IF(T25="","MISSING_REVERSIBILITY",IF(U25="","MISSING_PERMITTED_USE",IF(AS25="","MISSING_FINAL_DISPOSITION","NONE"))))))))))</ns0:f>
      </ns0:c>
      <ns0:c r="BK25" s="53">
        <ns0:f>IF(V25="","MISSING_OWNER",IF(W25="","MISSING_REVIEWER",IF(X25="","MISSING_REVIEW_DATE",IF(OR(Z25="Approved",Z25="Approved with conditions",Z25="Rejected"),IF(AA25="","APPROVER_REQUIRED",IF(AB25="","APPROVAL_DATE_REQUIRED",IF(AND(Z25="Approved with conditions",AC25=""),"APPROVAL_CONDITIONS_REQUIRED","NONE"))),"NONE"))))</ns0:f>
      </ns0:c>
      <ns0:c r="BL25" s="53">
        <ns0:f>IF(Y25="","REOPEN_TRIGGER_REQUIRED",IF(AND(C25="Reopened",BF25=0),"REOPEN_EVENT_REQUIRED","NONE"))</ns0:f>
      </ns0:c>
      <ns0:c r="BM25" s="53">
        <ns0:f>IF(AND(C25="Reopened",OR(Z25="Approved",Z25="Approved with conditions")),"REOPENED_APPROVAL_CONFLICT",IF(OR(AND(C25="Draft",AND(Z25&lt;&gt;"Not submitted",Z25&lt;&gt;"Rejected")),AND(C25="Under review",AND(Z25&lt;&gt;"Pending review",Z25&lt;&gt;"Rejected")),AND(C25="Approved",Z25&lt;&gt;"Approved"),AND(C25="Approved with conditions",Z25&lt;&gt;"Approved with conditions"),AND(C25="Reopened",Z25&lt;&gt;"Reopened"),AND(C25="Retired",AND(Z25&lt;&gt;"Not submitted",Z25&lt;&gt;"Approved",Z25&lt;&gt;"Approved with conditions",Z25&lt;&gt;"Rejected"))),"APPROVAL_STATUS_MISMATCH",IF(C25="Draft","STATUS_DRAFT",IF(C25="Under review","STATUS_UNDER_REVIEW",IF(C25="Reopened","STATUS_REOPENED",IF(C25="Retired","STATUS_RETIRED",IF(AD25="Conditional","CONDITIONAL_EVIDENCE_ACCESS",IF(BG25="AI_VERIFICATION_PENDING","AI_VERIFICATION_PENDING",IF(BG25="AI_VERIFICATION_INCOMPLETE","AI_VERIFICATION_INCOMPLETE",IF(AND(C25="Approved with conditions",Z25="Approved with conditions",AC25&lt;&gt;""),"STATUS_APPROVED_WITH_CONDITIONS",IF(AND(C25="Approved",Z25="Approved"),IF(P25="Unresolved","UNRESOLVED_USE_BOUNDED","STATUS_APPROVED"),"APPROVAL_STATUS_MISMATCH")))))))))))</ns0:f>
      </ns0:c>
      <ns0:c r="BN25" s="53">
        <ns0:f>IF(OR(AX25="",AY25=""),"",AX25&amp;"|"&amp;AY25)</ns0:f>
      </ns0:c>
    </ns0:row>
    <ns0:row r="26">
      <ns0:c r="A26" s="65"/>
      <ns0:c r="B26" s="65"/>
      <ns0:c r="C26" s="66"/>
      <ns0:c r="D26" s="66"/>
      <ns0:c r="E26" s="66"/>
      <ns0:c r="F26" s="66"/>
      <ns0:c r="G26" s="66"/>
      <ns0:c r="H26" s="66"/>
      <ns0:c r="I26" s="66"/>
      <ns0:c r="J26" s="66"/>
      <ns0:c r="K26" s="66"/>
      <ns0:c r="L26" s="66"/>
      <ns0:c r="M26" s="66"/>
      <ns0:c r="N26" s="66"/>
      <ns0:c r="O26" s="66"/>
      <ns0:c r="P26" s="66"/>
      <ns0:c r="Q26" s="66"/>
      <ns0:c r="R26" s="66"/>
      <ns0:c r="S26" s="66"/>
      <ns0:c r="T26" s="66"/>
      <ns0:c r="U26" s="66"/>
      <ns0:c r="V26" s="66"/>
      <ns0:c r="W26" s="66"/>
      <ns0:c r="X26" s="67"/>
      <ns0:c r="Y26" s="66"/>
      <ns0:c r="Z26" s="66"/>
      <ns0:c r="AA26" s="66"/>
      <ns0:c r="AB26" s="67"/>
      <ns0:c r="AC26" s="66"/>
      <ns0:c r="AD26" s="66"/>
      <ns0:c r="AE26" s="66"/>
      <ns0:c r="AF26" s="66"/>
      <ns0:c r="AG26" s="65"/>
      <ns0:c r="AH26" s="65"/>
      <ns0:c r="AI26" s="66"/>
      <ns0:c r="AJ26" s="66"/>
      <ns0:c r="AK26" s="66"/>
      <ns0:c r="AL26" s="66"/>
      <ns0:c r="AM26" s="66"/>
      <ns0:c r="AN26" s="66"/>
      <ns0:c r="AO26" s="66"/>
      <ns0:c r="AP26" s="67"/>
      <ns0:c r="AQ26" s="66"/>
      <ns0:c r="AR26" s="66"/>
      <ns0:c r="AS26" s="66"/>
      <ns0:c r="AT26" s="45">
        <ns0:f>IF(A26="","",IFERROR(VLOOKUP(AU26,'Controlled Vocabulary'!$AA$2:$AD$200,2,FALSE),"Controlled input invalid"))</ns0:f>
      </ns0:c>
      <ns0:c r="AU26" s="45">
        <ns0:f>IF(A26="","",IF(AND(AND(IF(OR(AG26="",AH26=""),0,IFERROR(MATCH(UPPER(TRIM(AG26))&amp;"|"&amp;TRIM(AH26),$BN$2:$BN$101,0),0))&gt;0,AX26=UPPER(TRIM(AG26)),AY26=TRIM(AH26)),D26&lt;&gt;INDEX($D$2:$D$101,IF(OR(AG26="",AH26=""),0,IFERROR(MATCH(UPPER(TRIM(AG26))&amp;"|"&amp;TRIM(AH26),$BN$2:$BN$101,0),0)))),"VERSION_REQUIRED_FOR_CLAIM_CHANGE",IF(AND(AND(IF(OR(AG26="",AH26=""),0,IFERROR(MATCH(UPPER(TRIM(AG26))&amp;"|"&amp;TRIM(AH26),$BN$2:$BN$101,0),0))&gt;0,AX26=UPPER(TRIM(AG26)),AY26=TRIM(AH26)),U26&lt;&gt;INDEX($U$2:$U$101,IF(OR(AG26="",AH26=""),0,IFERROR(MATCH(UPPER(TRIM(AG26))&amp;"|"&amp;TRIM(AH26),$BN$2:$BN$101,0),0)))),"VERSION_REQUIRED_FOR_USE_CHANGE",IF(AND(AND(IF(OR(AG26="",AH26=""),0,IFERROR(MATCH(UPPER(TRIM(AG26))&amp;"|"&amp;TRIM(AH26),$BN$2:$BN$101,0),0))&gt;0,AX26=UPPER(TRIM(AG26)),AY26=TRIM(AH26)),AC26&lt;&gt;INDEX($AC$2:$AC$101,IF(OR(AG26="",AH26=""),0,IFERROR(MATCH(UPPER(TRIM(AG26))&amp;"|"&amp;TRIM(AH26),$BN$2:$BN$101,0),0)))),"VERSION_REQUIRED_FOR_APPROVAL_CHANGE",IF(BA26&lt;&gt;"NONE",BA26,IF(BB26&lt;&gt;"NONE",BB26,IF(BC26&lt;&gt;"NONE",BC26,IF(BD26&lt;&gt;"NONE",BD26,IF(AZ26&gt;1,"DUPLICATE_RECORD_VERSION",IF(OR(BM26="REOPENED_APPROVAL_CONFLICT",BM26="APPROVAL_STATUS_MISMATCH"),BM26,IF(OR(BG26="AI_DETAILS_WITHOUT_AI_USE",BG26="INVALID_AI_ACTIVITY_TYPE",BG26="DUPLICATED_AI_ACTIVITY",BG26="CONTROLLED_INPUT_INVALID"),BG26,IF(BH26&lt;&gt;"NONE",BH26,IF(BI26&lt;&gt;"NONE",BI26,IF(BJ26&lt;&gt;"NONE",BJ26,IF(BK26&lt;&gt;"NONE",BK26,IF(BL26&lt;&gt;"NONE",BL26,BM26))))))))))))))))</ns0:f>
      </ns0:c>
      <ns0:c r="AV26" s="45">
        <ns0:f>IF(A26="","",IFERROR(VLOOKUP(AU26,'Controlled Vocabulary'!$AA$2:$AD$200,3,FALSE),"Blocked"))</ns0:f>
      </ns0:c>
      <ns0:c r="AW26" s="45">
        <ns0:f>IF(A26="","",IFERROR(VLOOKUP(AU26,'Controlled Vocabulary'!$AA$2:$AD$200,4,FALSE),"Review the controlled inputs."))</ns0:f>
      </ns0:c>
      <ns0:c r="AX26" s="53">
        <ns0:f>IF(A26="","",UPPER(TRIM(A26)))</ns0:f>
      </ns0:c>
      <ns0:c r="AY26" s="53">
        <ns0:f>IF(B26="","",TRIM(B26))</ns0:f>
      </ns0:c>
      <ns0:c r="AZ26" s="53">
        <ns0:f>IF(BN26="",0,COUNTIF($BN$2:$BN$101,BN26))</ns0:f>
      </ns0:c>
      <ns0:c r="BA26" s="53">
        <ns0:f>IF(AX26="","MISSING_RECORD_ID",IF(OR(LEN(AX26)&lt;3,LEN(AX26)&gt;64),"INVALID_RECORD_ID_LENGTH",IF(OR(LEFT(AX26,1)="-",RIGHT(AX26,1)="-"),"INVALID_RECORD_ID_BOUNDARY",IF(ISNUMBER(SEARCH("--",AX26)),"CONSECUTIVE_HYPHENS",IF(SUMPRODUCT(--(ROW($1:$64)&lt;=LEN(AX26)),--ISNUMBER(SEARCH(MID(AX26,ROW($1:$64),1),"ABCDEFGHIJKLMNOPQRSTUVWXYZ0123456789-")))=LEN(AX26),"NONE","INVALID_RECORD_ID_CHARACTER")))))</ns0:f>
      </ns0:c>
      <ns0:c r="BB26" s="53">
        <ns0:f>IF(AY26="","MISSING_VERSION",IF(OR(NOT(OR((LEN(AY26)-LEN(SUBSTITUTE(AY26,".","")))=1,(LEN(AY26)-LEN(SUBSTITUTE(AY26,".","")))=2)),IFERROR(LEFT(AY26,IFERROR(FIND(".",AY26),0)-1),"")="",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="",IF((LEN(AY26)-LEN(SUBSTITUTE(AY26,".","")))=2,IF((LEN(AY26)-LEN(SUBSTITUTE(AY26,".","")))=2,IFERROR(MID(AY26,IFERROR(FIND(".",AY26,IFERROR(FIND(".",AY26),0)+1),0)+1,999),""),"")="",FALSE),NOT(IFERROR(ISNUMBER(--IFERROR(LEFT(AY26,IFERROR(FIND(".",AY26),0)-1),"")),FALSE)),NOT(IFERROR(ISNUMBER(--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),FALSE)),IF((LEN(AY26)-LEN(SUBSTITUTE(AY26,".","")))=2,NOT(IFERROR(ISNUMBER(--IF((LEN(AY26)-LEN(SUBSTITUTE(AY26,".","")))=2,IFERROR(MID(AY26,IFERROR(FIND(".",AY26,IFERROR(FIND(".",AY26),0)+1),0)+1,999),""),"")),FALSE)),FALSE)),"INVALID_VERSION",IF(OR(AND(LEN(IFERROR(LEFT(AY26,IFERROR(FIND(".",AY26),0)-1),""))&gt;1,LEFT(IFERROR(LEFT(AY26,IFERROR(FIND(".",AY26),0)-1),""),1)="0"),AND(LEN(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)&gt;1,LEFT(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,1)="0"),IF((LEN(AY26)-LEN(SUBSTITUTE(AY26,".","")))=2,AND(LEN(IF((LEN(AY26)-LEN(SUBSTITUTE(AY26,".","")))=2,IFERROR(MID(AY26,IFERROR(FIND(".",AY26,IFERROR(FIND(".",AY26),0)+1),0)+1,999),""),""))&gt;1,LEFT(IF((LEN(AY26)-LEN(SUBSTITUTE(AY26,".","")))=2,IFERROR(MID(AY26,IFERROR(FIND(".",AY26,IFERROR(FIND(".",AY26),0)+1),0)+1,999),""),""),1)="0"),FALSE)),"INVALID_VERSION_LEADING_ZERO",IF(AND(IFERROR(TEXT(--IFERROR(LEFT(AY26,IFERROR(FIND(".",AY26),0)-1),""),"0")=IFERROR(LEFT(AY26,IFERROR(FIND(".",AY26),0)-1),""),FALSE),IFERROR(TEXT(--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,"0")=IF((LEN(AY26)-LEN(SUBSTITUTE(AY26,".","")))=1,IFERROR(MID(AY26,IFERROR(FIND(".",AY26),0)+1,999),""),IF((LEN(AY26)-LEN(SUBSTITUTE(AY26,".","")))=2,IFERROR(MID(AY26,IFERROR(FIND(".",AY26),0)+1,IFERROR(FIND(".",AY26,IFERROR(FIND(".",AY26),0)+1),0)-IFERROR(FIND(".",AY26),0)-1),""),"")),FALSE),IF((LEN(AY26)-LEN(SUBSTITUTE(AY26,".","")))=2,IFERROR(TEXT(--IF((LEN(AY26)-LEN(SUBSTITUTE(AY26,".","")))=2,IFERROR(MID(AY26,IFERROR(FIND(".",AY26,IFERROR(FIND(".",AY26),0)+1),0)+1,999),""),""),"0")=IF((LEN(AY26)-LEN(SUBSTITUTE(AY26,".","")))=2,IFERROR(MID(AY26,IFERROR(FIND(".",AY26,IFERROR(FIND(".",AY26),0)+1),0)+1,999),""),""),FALSE),TRUE)),"NONE","INVALID_VERSION"))))</ns0:f>
      </ns0:c>
      <ns0:c r="BC26" s="53">
        <ns0:f>IF(C26="","MISSING_RECORD_STATUS",IF(COUNTIF('Controlled Vocabulary'!$A$2:$A$7,C26)=1,"NONE","INVALID_RECORD_STATUS"))</ns0:f>
      </ns0:c>
      <ns0:c r="BD26" s="53">
        <ns0:f>IF(Z26="","INVALID_APPROVAL_STATUS",IF(COUNTIF('Controlled Vocabulary'!$B$2:$B$7,Z26)=1,"NONE","INVALID_APPROVAL_STATUS"))</ns0:f>
      </ns0:c>
      <ns0:c r="BE26" s="53">
        <ns0:f>IF(BN26="",0,COUNTIFS('Claim–Evidence Links'!$T$2:$T$201,BN26,'Claim–Evidence Links'!$H$2:$H$201,"Active"))</ns0:f>
      </ns0:c>
      <ns0:c r="BF26" s="53">
        <ns0:f>IF(BN26="",0,COUNTIFS('Change History'!$N$2:$N$101,BN26,'Change History'!$H$2:$H$101,"Yes"))</ns0:f>
      </ns0:c>
      <ns0:c r="BG26" s="53">
        <ns0:f>IF(AI26="","CONTROLLED_INPUT_INVALID",IF(AI26="No",IF(COUNTA(AJ26:AQ26)&gt;0,"AI_DETAILS_WITHOUT_AI_USE","NONE"),IF(AI26&lt;&gt;"Yes","CONTROLLED_INPUT_INVALID",IF(AJ26="","AI_ACTIVITY_TYPE_REQUIRED",IF(AND(AL26&lt;&gt;"",COUNTIF('Evidence Items'!$W$2:$W$101,AL26)&gt;0,COUNTIF('Controlled Vocabulary'!$S$2:$S$9,AJ26)&gt;0),"DUPLICATED_AI_ACTIVITY",IF(COUNTIF('Controlled Vocabulary'!$R$2:$R$9,AJ26)=0,"INVALID_AI_ACTIVITY_TYPE",IF(AK26="","AI_TOOL_MODEL_REQUIRED",IF(AN26="Rejected","AI_OUTPUT_REJECTED",IF(AN26="Verified",IF(AO26="","HUMAN_VERIFIER_REQUIRED",IF(AP26="","HUMAN_VERIFICATION_DATE_REQUIRED","NONE")),IF(OR(AN26="Pending",AN26="Verification incomplete"),IF(AND(OR(C26="Draft",C26="Under review",C26="Reopened"),OR(U26="Exploratory only",U26="Review required before use")),IF(AN26="Pending","AI_VERIFICATION_PENDING","AI_VERIFICATION_INCOMPLETE"),"AI_VERIFICATION_REQUIRED"),"AI_VERIFICATION_REQUIRED"))))))))))</ns0:f>
      </ns0:c>
      <ns0:c r="BH26" s="53">
        <ns0:f>IF(D26="","MISSING_EXACT_CLAIM",IF(E26="","MISSING_AFFECTED_DECISION",IF(COUNTA(F26:K26)=0,"MISSING_SCOPE_BOUNDARY",IF(BE26=0,"MISSING_EVIDENCE_RELATIONSHIP",IF(L26="","MISSING_OBSERVATION","NONE")))))</ns0:f>
      </ns0:c>
      <ns0:c r="BI26" s="53">
        <ns0:f>IF(AD26="","REVIEWER_ACCESS_REQUIRED",IF(AD26="No","REVIEWER_ACCESS_REQUIRED",IF(AND(AD26="Conditional",OR(AE26="",AF26="")),"HANDLING_CONDITION_REQUIRED",IF(OR(LEFT(BG26,3)="AI_",LEFT(BG26,6)="HUMAN_"),BG26,"NONE"))))</ns0:f>
      </ns0:c>
      <ns0:c r="BJ26" s="53">
        <ns0:f>IF(M26="","MISSING_INTERPRETATION",IF(N26="","MISSING_ASSUMPTIONS",IF(P26="","MISSING_EVIDENCE_STATE",IF(Q26="","MISSING_CONFIDENCE_BOUNDARY",IF(R26="","MISSING_CONTRADICTION_STATUS",IF(O26="","MISSING_LIMITATIONS",IF(S26="","MISSING_MATERIALITY",IF(T26="","MISSING_REVERSIBILITY",IF(U26="","MISSING_PERMITTED_USE",IF(AS26="","MISSING_FINAL_DISPOSITION","NONE"))))))))))</ns0:f>
      </ns0:c>
      <ns0:c r="BK26" s="53">
        <ns0:f>IF(V26="","MISSING_OWNER",IF(W26="","MISSING_REVIEWER",IF(X26="","MISSING_REVIEW_DATE",IF(OR(Z26="Approved",Z26="Approved with conditions",Z26="Rejected"),IF(AA26="","APPROVER_REQUIRED",IF(AB26="","APPROVAL_DATE_REQUIRED",IF(AND(Z26="Approved with conditions",AC26=""),"APPROVAL_CONDITIONS_REQUIRED","NONE"))),"NONE"))))</ns0:f>
      </ns0:c>
      <ns0:c r="BL26" s="53">
        <ns0:f>IF(Y26="","REOPEN_TRIGGER_REQUIRED",IF(AND(C26="Reopened",BF26=0),"REOPEN_EVENT_REQUIRED","NONE"))</ns0:f>
      </ns0:c>
      <ns0:c r="BM26" s="53">
        <ns0:f>IF(AND(C26="Reopened",OR(Z26="Approved",Z26="Approved with conditions")),"REOPENED_APPROVAL_CONFLICT",IF(OR(AND(C26="Draft",AND(Z26&lt;&gt;"Not submitted",Z26&lt;&gt;"Rejected")),AND(C26="Under review",AND(Z26&lt;&gt;"Pending review",Z26&lt;&gt;"Rejected")),AND(C26="Approved",Z26&lt;&gt;"Approved"),AND(C26="Approved with conditions",Z26&lt;&gt;"Approved with conditions"),AND(C26="Reopened",Z26&lt;&gt;"Reopened"),AND(C26="Retired",AND(Z26&lt;&gt;"Not submitted",Z26&lt;&gt;"Approved",Z26&lt;&gt;"Approved with conditions",Z26&lt;&gt;"Rejected"))),"APPROVAL_STATUS_MISMATCH",IF(C26="Draft","STATUS_DRAFT",IF(C26="Under review","STATUS_UNDER_REVIEW",IF(C26="Reopened","STATUS_REOPENED",IF(C26="Retired","STATUS_RETIRED",IF(AD26="Conditional","CONDITIONAL_EVIDENCE_ACCESS",IF(BG26="AI_VERIFICATION_PENDING","AI_VERIFICATION_PENDING",IF(BG26="AI_VERIFICATION_INCOMPLETE","AI_VERIFICATION_INCOMPLETE",IF(AND(C26="Approved with conditions",Z26="Approved with conditions",AC26&lt;&gt;""),"STATUS_APPROVED_WITH_CONDITIONS",IF(AND(C26="Approved",Z26="Approved"),IF(P26="Unresolved","UNRESOLVED_USE_BOUNDED","STATUS_APPROVED"),"APPROVAL_STATUS_MISMATCH")))))))))))</ns0:f>
      </ns0:c>
      <ns0:c r="BN26" s="53">
        <ns0:f>IF(OR(AX26="",AY26=""),"",AX26&amp;"|"&amp;AY26)</ns0:f>
      </ns0:c>
    </ns0:row>
    <ns0:row r="27">
      <ns0:c r="A27" s="65"/>
      <ns0:c r="B27" s="65"/>
      <ns0:c r="C27" s="66"/>
      <ns0:c r="D27" s="66"/>
      <ns0:c r="E27" s="66"/>
      <ns0:c r="F27" s="66"/>
      <ns0:c r="G27" s="66"/>
      <ns0:c r="H27" s="66"/>
      <ns0:c r="I27" s="66"/>
      <ns0:c r="J27" s="66"/>
      <ns0:c r="K27" s="66"/>
      <ns0:c r="L27" s="66"/>
      <ns0:c r="M27" s="66"/>
      <ns0:c r="N27" s="66"/>
      <ns0:c r="O27" s="66"/>
      <ns0:c r="P27" s="66"/>
      <ns0:c r="Q27" s="66"/>
      <ns0:c r="R27" s="66"/>
      <ns0:c r="S27" s="66"/>
      <ns0:c r="T27" s="66"/>
      <ns0:c r="U27" s="66"/>
      <ns0:c r="V27" s="66"/>
      <ns0:c r="W27" s="66"/>
      <ns0:c r="X27" s="67"/>
      <ns0:c r="Y27" s="66"/>
      <ns0:c r="Z27" s="66"/>
      <ns0:c r="AA27" s="66"/>
      <ns0:c r="AB27" s="67"/>
      <ns0:c r="AC27" s="66"/>
      <ns0:c r="AD27" s="66"/>
      <ns0:c r="AE27" s="66"/>
      <ns0:c r="AF27" s="66"/>
      <ns0:c r="AG27" s="65"/>
      <ns0:c r="AH27" s="65"/>
      <ns0:c r="AI27" s="66"/>
      <ns0:c r="AJ27" s="66"/>
      <ns0:c r="AK27" s="66"/>
      <ns0:c r="AL27" s="66"/>
      <ns0:c r="AM27" s="66"/>
      <ns0:c r="AN27" s="66"/>
      <ns0:c r="AO27" s="66"/>
      <ns0:c r="AP27" s="67"/>
      <ns0:c r="AQ27" s="66"/>
      <ns0:c r="AR27" s="66"/>
      <ns0:c r="AS27" s="66"/>
      <ns0:c r="AT27" s="45">
        <ns0:f>IF(A27="","",IFERROR(VLOOKUP(AU27,'Controlled Vocabulary'!$AA$2:$AD$200,2,FALSE),"Controlled input invalid"))</ns0:f>
      </ns0:c>
      <ns0:c r="AU27" s="45">
        <ns0:f>IF(A27="","",IF(AND(AND(IF(OR(AG27="",AH27=""),0,IFERROR(MATCH(UPPER(TRIM(AG27))&amp;"|"&amp;TRIM(AH27),$BN$2:$BN$101,0),0))&gt;0,AX27=UPPER(TRIM(AG27)),AY27=TRIM(AH27)),D27&lt;&gt;INDEX($D$2:$D$101,IF(OR(AG27="",AH27=""),0,IFERROR(MATCH(UPPER(TRIM(AG27))&amp;"|"&amp;TRIM(AH27),$BN$2:$BN$101,0),0)))),"VERSION_REQUIRED_FOR_CLAIM_CHANGE",IF(AND(AND(IF(OR(AG27="",AH27=""),0,IFERROR(MATCH(UPPER(TRIM(AG27))&amp;"|"&amp;TRIM(AH27),$BN$2:$BN$101,0),0))&gt;0,AX27=UPPER(TRIM(AG27)),AY27=TRIM(AH27)),U27&lt;&gt;INDEX($U$2:$U$101,IF(OR(AG27="",AH27=""),0,IFERROR(MATCH(UPPER(TRIM(AG27))&amp;"|"&amp;TRIM(AH27),$BN$2:$BN$101,0),0)))),"VERSION_REQUIRED_FOR_USE_CHANGE",IF(AND(AND(IF(OR(AG27="",AH27=""),0,IFERROR(MATCH(UPPER(TRIM(AG27))&amp;"|"&amp;TRIM(AH27),$BN$2:$BN$101,0),0))&gt;0,AX27=UPPER(TRIM(AG27)),AY27=TRIM(AH27)),AC27&lt;&gt;INDEX($AC$2:$AC$101,IF(OR(AG27="",AH27=""),0,IFERROR(MATCH(UPPER(TRIM(AG27))&amp;"|"&amp;TRIM(AH27),$BN$2:$BN$101,0),0)))),"VERSION_REQUIRED_FOR_APPROVAL_CHANGE",IF(BA27&lt;&gt;"NONE",BA27,IF(BB27&lt;&gt;"NONE",BB27,IF(BC27&lt;&gt;"NONE",BC27,IF(BD27&lt;&gt;"NONE",BD27,IF(AZ27&gt;1,"DUPLICATE_RECORD_VERSION",IF(OR(BM27="REOPENED_APPROVAL_CONFLICT",BM27="APPROVAL_STATUS_MISMATCH"),BM27,IF(OR(BG27="AI_DETAILS_WITHOUT_AI_USE",BG27="INVALID_AI_ACTIVITY_TYPE",BG27="DUPLICATED_AI_ACTIVITY",BG27="CONTROLLED_INPUT_INVALID"),BG27,IF(BH27&lt;&gt;"NONE",BH27,IF(BI27&lt;&gt;"NONE",BI27,IF(BJ27&lt;&gt;"NONE",BJ27,IF(BK27&lt;&gt;"NONE",BK27,IF(BL27&lt;&gt;"NONE",BL27,BM27))))))))))))))))</ns0:f>
      </ns0:c>
      <ns0:c r="AV27" s="45">
        <ns0:f>IF(A27="","",IFERROR(VLOOKUP(AU27,'Controlled Vocabulary'!$AA$2:$AD$200,3,FALSE),"Blocked"))</ns0:f>
      </ns0:c>
      <ns0:c r="AW27" s="45">
        <ns0:f>IF(A27="","",IFERROR(VLOOKUP(AU27,'Controlled Vocabulary'!$AA$2:$AD$200,4,FALSE),"Review the controlled inputs."))</ns0:f>
      </ns0:c>
      <ns0:c r="AX27" s="53">
        <ns0:f>IF(A27="","",UPPER(TRIM(A27)))</ns0:f>
      </ns0:c>
      <ns0:c r="AY27" s="53">
        <ns0:f>IF(B27="","",TRIM(B27))</ns0:f>
      </ns0:c>
      <ns0:c r="AZ27" s="53">
        <ns0:f>IF(BN27="",0,COUNTIF($BN$2:$BN$101,BN27))</ns0:f>
      </ns0:c>
      <ns0:c r="BA27" s="53">
        <ns0:f>IF(AX27="","MISSING_RECORD_ID",IF(OR(LEN(AX27)&lt;3,LEN(AX27)&gt;64),"INVALID_RECORD_ID_LENGTH",IF(OR(LEFT(AX27,1)="-",RIGHT(AX27,1)="-"),"INVALID_RECORD_ID_BOUNDARY",IF(ISNUMBER(SEARCH("--",AX27)),"CONSECUTIVE_HYPHENS",IF(SUMPRODUCT(--(ROW($1:$64)&lt;=LEN(AX27)),--ISNUMBER(SEARCH(MID(AX27,ROW($1:$64),1),"ABCDEFGHIJKLMNOPQRSTUVWXYZ0123456789-")))=LEN(AX27),"NONE","INVALID_RECORD_ID_CHARACTER")))))</ns0:f>
      </ns0:c>
      <ns0:c r="BB27" s="53">
        <ns0:f>IF(AY27="","MISSING_VERSION",IF(OR(NOT(OR((LEN(AY27)-LEN(SUBSTITUTE(AY27,".","")))=1,(LEN(AY27)-LEN(SUBSTITUTE(AY27,".","")))=2)),IFERROR(LEFT(AY27,IFERROR(FIND(".",AY27),0)-1),"")="",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="",IF((LEN(AY27)-LEN(SUBSTITUTE(AY27,".","")))=2,IF((LEN(AY27)-LEN(SUBSTITUTE(AY27,".","")))=2,IFERROR(MID(AY27,IFERROR(FIND(".",AY27,IFERROR(FIND(".",AY27),0)+1),0)+1,999),""),"")="",FALSE),NOT(IFERROR(ISNUMBER(--IFERROR(LEFT(AY27,IFERROR(FIND(".",AY27),0)-1),"")),FALSE)),NOT(IFERROR(ISNUMBER(--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),FALSE)),IF((LEN(AY27)-LEN(SUBSTITUTE(AY27,".","")))=2,NOT(IFERROR(ISNUMBER(--IF((LEN(AY27)-LEN(SUBSTITUTE(AY27,".","")))=2,IFERROR(MID(AY27,IFERROR(FIND(".",AY27,IFERROR(FIND(".",AY27),0)+1),0)+1,999),""),"")),FALSE)),FALSE)),"INVALID_VERSION",IF(OR(AND(LEN(IFERROR(LEFT(AY27,IFERROR(FIND(".",AY27),0)-1),""))&gt;1,LEFT(IFERROR(LEFT(AY27,IFERROR(FIND(".",AY27),0)-1),""),1)="0"),AND(LEN(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)&gt;1,LEFT(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,1)="0"),IF((LEN(AY27)-LEN(SUBSTITUTE(AY27,".","")))=2,AND(LEN(IF((LEN(AY27)-LEN(SUBSTITUTE(AY27,".","")))=2,IFERROR(MID(AY27,IFERROR(FIND(".",AY27,IFERROR(FIND(".",AY27),0)+1),0)+1,999),""),""))&gt;1,LEFT(IF((LEN(AY27)-LEN(SUBSTITUTE(AY27,".","")))=2,IFERROR(MID(AY27,IFERROR(FIND(".",AY27,IFERROR(FIND(".",AY27),0)+1),0)+1,999),""),""),1)="0"),FALSE)),"INVALID_VERSION_LEADING_ZERO",IF(AND(IFERROR(TEXT(--IFERROR(LEFT(AY27,IFERROR(FIND(".",AY27),0)-1),""),"0")=IFERROR(LEFT(AY27,IFERROR(FIND(".",AY27),0)-1),""),FALSE),IFERROR(TEXT(--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,"0")=IF((LEN(AY27)-LEN(SUBSTITUTE(AY27,".","")))=1,IFERROR(MID(AY27,IFERROR(FIND(".",AY27),0)+1,999),""),IF((LEN(AY27)-LEN(SUBSTITUTE(AY27,".","")))=2,IFERROR(MID(AY27,IFERROR(FIND(".",AY27),0)+1,IFERROR(FIND(".",AY27,IFERROR(FIND(".",AY27),0)+1),0)-IFERROR(FIND(".",AY27),0)-1),""),"")),FALSE),IF((LEN(AY27)-LEN(SUBSTITUTE(AY27,".","")))=2,IFERROR(TEXT(--IF((LEN(AY27)-LEN(SUBSTITUTE(AY27,".","")))=2,IFERROR(MID(AY27,IFERROR(FIND(".",AY27,IFERROR(FIND(".",AY27),0)+1),0)+1,999),""),""),"0")=IF((LEN(AY27)-LEN(SUBSTITUTE(AY27,".","")))=2,IFERROR(MID(AY27,IFERROR(FIND(".",AY27,IFERROR(FIND(".",AY27),0)+1),0)+1,999),""),""),FALSE),TRUE)),"NONE","INVALID_VERSION"))))</ns0:f>
      </ns0:c>
      <ns0:c r="BC27" s="53">
        <ns0:f>IF(C27="","MISSING_RECORD_STATUS",IF(COUNTIF('Controlled Vocabulary'!$A$2:$A$7,C27)=1,"NONE","INVALID_RECORD_STATUS"))</ns0:f>
      </ns0:c>
      <ns0:c r="BD27" s="53">
        <ns0:f>IF(Z27="","INVALID_APPROVAL_STATUS",IF(COUNTIF('Controlled Vocabulary'!$B$2:$B$7,Z27)=1,"NONE","INVALID_APPROVAL_STATUS"))</ns0:f>
      </ns0:c>
      <ns0:c r="BE27" s="53">
        <ns0:f>IF(BN27="",0,COUNTIFS('Claim–Evidence Links'!$T$2:$T$201,BN27,'Claim–Evidence Links'!$H$2:$H$201,"Active"))</ns0:f>
      </ns0:c>
      <ns0:c r="BF27" s="53">
        <ns0:f>IF(BN27="",0,COUNTIFS('Change History'!$N$2:$N$101,BN27,'Change History'!$H$2:$H$101,"Yes"))</ns0:f>
      </ns0:c>
      <ns0:c r="BG27" s="53">
        <ns0:f>IF(AI27="","CONTROLLED_INPUT_INVALID",IF(AI27="No",IF(COUNTA(AJ27:AQ27)&gt;0,"AI_DETAILS_WITHOUT_AI_USE","NONE"),IF(AI27&lt;&gt;"Yes","CONTROLLED_INPUT_INVALID",IF(AJ27="","AI_ACTIVITY_TYPE_REQUIRED",IF(AND(AL27&lt;&gt;"",COUNTIF('Evidence Items'!$W$2:$W$101,AL27)&gt;0,COUNTIF('Controlled Vocabulary'!$S$2:$S$9,AJ27)&gt;0),"DUPLICATED_AI_ACTIVITY",IF(COUNTIF('Controlled Vocabulary'!$R$2:$R$9,AJ27)=0,"INVALID_AI_ACTIVITY_TYPE",IF(AK27="","AI_TOOL_MODEL_REQUIRED",IF(AN27="Rejected","AI_OUTPUT_REJECTED",IF(AN27="Verified",IF(AO27="","HUMAN_VERIFIER_REQUIRED",IF(AP27="","HUMAN_VERIFICATION_DATE_REQUIRED","NONE")),IF(OR(AN27="Pending",AN27="Verification incomplete"),IF(AND(OR(C27="Draft",C27="Under review",C27="Reopened"),OR(U27="Exploratory only",U27="Review required before use")),IF(AN27="Pending","AI_VERIFICATION_PENDING","AI_VERIFICATION_INCOMPLETE"),"AI_VERIFICATION_REQUIRED"),"AI_VERIFICATION_REQUIRED"))))))))))</ns0:f>
      </ns0:c>
      <ns0:c r="BH27" s="53">
        <ns0:f>IF(D27="","MISSING_EXACT_CLAIM",IF(E27="","MISSING_AFFECTED_DECISION",IF(COUNTA(F27:K27)=0,"MISSING_SCOPE_BOUNDARY",IF(BE27=0,"MISSING_EVIDENCE_RELATIONSHIP",IF(L27="","MISSING_OBSERVATION","NONE")))))</ns0:f>
      </ns0:c>
      <ns0:c r="BI27" s="53">
        <ns0:f>IF(AD27="","REVIEWER_ACCESS_REQUIRED",IF(AD27="No","REVIEWER_ACCESS_REQUIRED",IF(AND(AD27="Conditional",OR(AE27="",AF27="")),"HANDLING_CONDITION_REQUIRED",IF(OR(LEFT(BG27,3)="AI_",LEFT(BG27,6)="HUMAN_"),BG27,"NONE"))))</ns0:f>
      </ns0:c>
      <ns0:c r="BJ27" s="53">
        <ns0:f>IF(M27="","MISSING_INTERPRETATION",IF(N27="","MISSING_ASSUMPTIONS",IF(P27="","MISSING_EVIDENCE_STATE",IF(Q27="","MISSING_CONFIDENCE_BOUNDARY",IF(R27="","MISSING_CONTRADICTION_STATUS",IF(O27="","MISSING_LIMITATIONS",IF(S27="","MISSING_MATERIALITY",IF(T27="","MISSING_REVERSIBILITY",IF(U27="","MISSING_PERMITTED_USE",IF(AS27="","MISSING_FINAL_DISPOSITION","NONE"))))))))))</ns0:f>
      </ns0:c>
      <ns0:c r="BK27" s="53">
        <ns0:f>IF(V27="","MISSING_OWNER",IF(W27="","MISSING_REVIEWER",IF(X27="","MISSING_REVIEW_DATE",IF(OR(Z27="Approved",Z27="Approved with conditions",Z27="Rejected"),IF(AA27="","APPROVER_REQUIRED",IF(AB27="","APPROVAL_DATE_REQUIRED",IF(AND(Z27="Approved with conditions",AC27=""),"APPROVAL_CONDITIONS_REQUIRED","NONE"))),"NONE"))))</ns0:f>
      </ns0:c>
      <ns0:c r="BL27" s="53">
        <ns0:f>IF(Y27="","REOPEN_TRIGGER_REQUIRED",IF(AND(C27="Reopened",BF27=0),"REOPEN_EVENT_REQUIRED","NONE"))</ns0:f>
      </ns0:c>
      <ns0:c r="BM27" s="53">
        <ns0:f>IF(AND(C27="Reopened",OR(Z27="Approved",Z27="Approved with conditions")),"REOPENED_APPROVAL_CONFLICT",IF(OR(AND(C27="Draft",AND(Z27&lt;&gt;"Not submitted",Z27&lt;&gt;"Rejected")),AND(C27="Under review",AND(Z27&lt;&gt;"Pending review",Z27&lt;&gt;"Rejected")),AND(C27="Approved",Z27&lt;&gt;"Approved"),AND(C27="Approved with conditions",Z27&lt;&gt;"Approved with conditions"),AND(C27="Reopened",Z27&lt;&gt;"Reopened"),AND(C27="Retired",AND(Z27&lt;&gt;"Not submitted",Z27&lt;&gt;"Approved",Z27&lt;&gt;"Approved with conditions",Z27&lt;&gt;"Rejected"))),"APPROVAL_STATUS_MISMATCH",IF(C27="Draft","STATUS_DRAFT",IF(C27="Under review","STATUS_UNDER_REVIEW",IF(C27="Reopened","STATUS_REOPENED",IF(C27="Retired","STATUS_RETIRED",IF(AD27="Conditional","CONDITIONAL_EVIDENCE_ACCESS",IF(BG27="AI_VERIFICATION_PENDING","AI_VERIFICATION_PENDING",IF(BG27="AI_VERIFICATION_INCOMPLETE","AI_VERIFICATION_INCOMPLETE",IF(AND(C27="Approved with conditions",Z27="Approved with conditions",AC27&lt;&gt;""),"STATUS_APPROVED_WITH_CONDITIONS",IF(AND(C27="Approved",Z27="Approved"),IF(P27="Unresolved","UNRESOLVED_USE_BOUNDED","STATUS_APPROVED"),"APPROVAL_STATUS_MISMATCH")))))))))))</ns0:f>
      </ns0:c>
      <ns0:c r="BN27" s="53">
        <ns0:f>IF(OR(AX27="",AY27=""),"",AX27&amp;"|"&amp;AY27)</ns0:f>
      </ns0:c>
    </ns0:row>
    <ns0:row r="28">
      <ns0:c r="A28" s="65"/>
      <ns0:c r="B28" s="65"/>
      <ns0:c r="C28" s="66"/>
      <ns0:c r="D28" s="66"/>
      <ns0:c r="E28" s="66"/>
      <ns0:c r="F28" s="66"/>
      <ns0:c r="G28" s="66"/>
      <ns0:c r="H28" s="66"/>
      <ns0:c r="I28" s="66"/>
      <ns0:c r="J28" s="66"/>
      <ns0:c r="K28" s="66"/>
      <ns0:c r="L28" s="66"/>
      <ns0:c r="M28" s="66"/>
      <ns0:c r="N28" s="66"/>
      <ns0:c r="O28" s="66"/>
      <ns0:c r="P28" s="66"/>
      <ns0:c r="Q28" s="66"/>
      <ns0:c r="R28" s="66"/>
      <ns0:c r="S28" s="66"/>
      <ns0:c r="T28" s="66"/>
      <ns0:c r="U28" s="66"/>
      <ns0:c r="V28" s="66"/>
      <ns0:c r="W28" s="66"/>
      <ns0:c r="X28" s="67"/>
      <ns0:c r="Y28" s="66"/>
      <ns0:c r="Z28" s="66"/>
      <ns0:c r="AA28" s="66"/>
      <ns0:c r="AB28" s="67"/>
      <ns0:c r="AC28" s="66"/>
      <ns0:c r="AD28" s="66"/>
      <ns0:c r="AE28" s="66"/>
      <ns0:c r="AF28" s="66"/>
      <ns0:c r="AG28" s="65"/>
      <ns0:c r="AH28" s="65"/>
      <ns0:c r="AI28" s="66"/>
      <ns0:c r="AJ28" s="66"/>
      <ns0:c r="AK28" s="66"/>
      <ns0:c r="AL28" s="66"/>
      <ns0:c r="AM28" s="66"/>
      <ns0:c r="AN28" s="66"/>
      <ns0:c r="AO28" s="66"/>
      <ns0:c r="AP28" s="67"/>
      <ns0:c r="AQ28" s="66"/>
      <ns0:c r="AR28" s="66"/>
      <ns0:c r="AS28" s="66"/>
      <ns0:c r="AT28" s="45">
        <ns0:f>IF(A28="","",IFERROR(VLOOKUP(AU28,'Controlled Vocabulary'!$AA$2:$AD$200,2,FALSE),"Controlled input invalid"))</ns0:f>
      </ns0:c>
      <ns0:c r="AU28" s="45">
        <ns0:f>IF(A28="","",IF(AND(AND(IF(OR(AG28="",AH28=""),0,IFERROR(MATCH(UPPER(TRIM(AG28))&amp;"|"&amp;TRIM(AH28),$BN$2:$BN$101,0),0))&gt;0,AX28=UPPER(TRIM(AG28)),AY28=TRIM(AH28)),D28&lt;&gt;INDEX($D$2:$D$101,IF(OR(AG28="",AH28=""),0,IFERROR(MATCH(UPPER(TRIM(AG28))&amp;"|"&amp;TRIM(AH28),$BN$2:$BN$101,0),0)))),"VERSION_REQUIRED_FOR_CLAIM_CHANGE",IF(AND(AND(IF(OR(AG28="",AH28=""),0,IFERROR(MATCH(UPPER(TRIM(AG28))&amp;"|"&amp;TRIM(AH28),$BN$2:$BN$101,0),0))&gt;0,AX28=UPPER(TRIM(AG28)),AY28=TRIM(AH28)),U28&lt;&gt;INDEX($U$2:$U$101,IF(OR(AG28="",AH28=""),0,IFERROR(MATCH(UPPER(TRIM(AG28))&amp;"|"&amp;TRIM(AH28),$BN$2:$BN$101,0),0)))),"VERSION_REQUIRED_FOR_USE_CHANGE",IF(AND(AND(IF(OR(AG28="",AH28=""),0,IFERROR(MATCH(UPPER(TRIM(AG28))&amp;"|"&amp;TRIM(AH28),$BN$2:$BN$101,0),0))&gt;0,AX28=UPPER(TRIM(AG28)),AY28=TRIM(AH28)),AC28&lt;&gt;INDEX($AC$2:$AC$101,IF(OR(AG28="",AH28=""),0,IFERROR(MATCH(UPPER(TRIM(AG28))&amp;"|"&amp;TRIM(AH28),$BN$2:$BN$101,0),0)))),"VERSION_REQUIRED_FOR_APPROVAL_CHANGE",IF(BA28&lt;&gt;"NONE",BA28,IF(BB28&lt;&gt;"NONE",BB28,IF(BC28&lt;&gt;"NONE",BC28,IF(BD28&lt;&gt;"NONE",BD28,IF(AZ28&gt;1,"DUPLICATE_RECORD_VERSION",IF(OR(BM28="REOPENED_APPROVAL_CONFLICT",BM28="APPROVAL_STATUS_MISMATCH"),BM28,IF(OR(BG28="AI_DETAILS_WITHOUT_AI_USE",BG28="INVALID_AI_ACTIVITY_TYPE",BG28="DUPLICATED_AI_ACTIVITY",BG28="CONTROLLED_INPUT_INVALID"),BG28,IF(BH28&lt;&gt;"NONE",BH28,IF(BI28&lt;&gt;"NONE",BI28,IF(BJ28&lt;&gt;"NONE",BJ28,IF(BK28&lt;&gt;"NONE",BK28,IF(BL28&lt;&gt;"NONE",BL28,BM28))))))))))))))))</ns0:f>
      </ns0:c>
      <ns0:c r="AV28" s="45">
        <ns0:f>IF(A28="","",IFERROR(VLOOKUP(AU28,'Controlled Vocabulary'!$AA$2:$AD$200,3,FALSE),"Blocked"))</ns0:f>
      </ns0:c>
      <ns0:c r="AW28" s="45">
        <ns0:f>IF(A28="","",IFERROR(VLOOKUP(AU28,'Controlled Vocabulary'!$AA$2:$AD$200,4,FALSE),"Review the controlled inputs."))</ns0:f>
      </ns0:c>
      <ns0:c r="AX28" s="53">
        <ns0:f>IF(A28="","",UPPER(TRIM(A28)))</ns0:f>
      </ns0:c>
      <ns0:c r="AY28" s="53">
        <ns0:f>IF(B28="","",TRIM(B28))</ns0:f>
      </ns0:c>
      <ns0:c r="AZ28" s="53">
        <ns0:f>IF(BN28="",0,COUNTIF($BN$2:$BN$101,BN28))</ns0:f>
      </ns0:c>
      <ns0:c r="BA28" s="53">
        <ns0:f>IF(AX28="","MISSING_RECORD_ID",IF(OR(LEN(AX28)&lt;3,LEN(AX28)&gt;64),"INVALID_RECORD_ID_LENGTH",IF(OR(LEFT(AX28,1)="-",RIGHT(AX28,1)="-"),"INVALID_RECORD_ID_BOUNDARY",IF(ISNUMBER(SEARCH("--",AX28)),"CONSECUTIVE_HYPHENS",IF(SUMPRODUCT(--(ROW($1:$64)&lt;=LEN(AX28)),--ISNUMBER(SEARCH(MID(AX28,ROW($1:$64),1),"ABCDEFGHIJKLMNOPQRSTUVWXYZ0123456789-")))=LEN(AX28),"NONE","INVALID_RECORD_ID_CHARACTER")))))</ns0:f>
      </ns0:c>
      <ns0:c r="BB28" s="53">
        <ns0:f>IF(AY28="","MISSING_VERSION",IF(OR(NOT(OR((LEN(AY28)-LEN(SUBSTITUTE(AY28,".","")))=1,(LEN(AY28)-LEN(SUBSTITUTE(AY28,".","")))=2)),IFERROR(LEFT(AY28,IFERROR(FIND(".",AY28),0)-1),"")="",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="",IF((LEN(AY28)-LEN(SUBSTITUTE(AY28,".","")))=2,IF((LEN(AY28)-LEN(SUBSTITUTE(AY28,".","")))=2,IFERROR(MID(AY28,IFERROR(FIND(".",AY28,IFERROR(FIND(".",AY28),0)+1),0)+1,999),""),"")="",FALSE),NOT(IFERROR(ISNUMBER(--IFERROR(LEFT(AY28,IFERROR(FIND(".",AY28),0)-1),"")),FALSE)),NOT(IFERROR(ISNUMBER(--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),FALSE)),IF((LEN(AY28)-LEN(SUBSTITUTE(AY28,".","")))=2,NOT(IFERROR(ISNUMBER(--IF((LEN(AY28)-LEN(SUBSTITUTE(AY28,".","")))=2,IFERROR(MID(AY28,IFERROR(FIND(".",AY28,IFERROR(FIND(".",AY28),0)+1),0)+1,999),""),"")),FALSE)),FALSE)),"INVALID_VERSION",IF(OR(AND(LEN(IFERROR(LEFT(AY28,IFERROR(FIND(".",AY28),0)-1),""))&gt;1,LEFT(IFERROR(LEFT(AY28,IFERROR(FIND(".",AY28),0)-1),""),1)="0"),AND(LEN(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)&gt;1,LEFT(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,1)="0"),IF((LEN(AY28)-LEN(SUBSTITUTE(AY28,".","")))=2,AND(LEN(IF((LEN(AY28)-LEN(SUBSTITUTE(AY28,".","")))=2,IFERROR(MID(AY28,IFERROR(FIND(".",AY28,IFERROR(FIND(".",AY28),0)+1),0)+1,999),""),""))&gt;1,LEFT(IF((LEN(AY28)-LEN(SUBSTITUTE(AY28,".","")))=2,IFERROR(MID(AY28,IFERROR(FIND(".",AY28,IFERROR(FIND(".",AY28),0)+1),0)+1,999),""),""),1)="0"),FALSE)),"INVALID_VERSION_LEADING_ZERO",IF(AND(IFERROR(TEXT(--IFERROR(LEFT(AY28,IFERROR(FIND(".",AY28),0)-1),""),"0")=IFERROR(LEFT(AY28,IFERROR(FIND(".",AY28),0)-1),""),FALSE),IFERROR(TEXT(--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,"0")=IF((LEN(AY28)-LEN(SUBSTITUTE(AY28,".","")))=1,IFERROR(MID(AY28,IFERROR(FIND(".",AY28),0)+1,999),""),IF((LEN(AY28)-LEN(SUBSTITUTE(AY28,".","")))=2,IFERROR(MID(AY28,IFERROR(FIND(".",AY28),0)+1,IFERROR(FIND(".",AY28,IFERROR(FIND(".",AY28),0)+1),0)-IFERROR(FIND(".",AY28),0)-1),""),"")),FALSE),IF((LEN(AY28)-LEN(SUBSTITUTE(AY28,".","")))=2,IFERROR(TEXT(--IF((LEN(AY28)-LEN(SUBSTITUTE(AY28,".","")))=2,IFERROR(MID(AY28,IFERROR(FIND(".",AY28,IFERROR(FIND(".",AY28),0)+1),0)+1,999),""),""),"0")=IF((LEN(AY28)-LEN(SUBSTITUTE(AY28,".","")))=2,IFERROR(MID(AY28,IFERROR(FIND(".",AY28,IFERROR(FIND(".",AY28),0)+1),0)+1,999),""),""),FALSE),TRUE)),"NONE","INVALID_VERSION"))))</ns0:f>
      </ns0:c>
      <ns0:c r="BC28" s="53">
        <ns0:f>IF(C28="","MISSING_RECORD_STATUS",IF(COUNTIF('Controlled Vocabulary'!$A$2:$A$7,C28)=1,"NONE","INVALID_RECORD_STATUS"))</ns0:f>
      </ns0:c>
      <ns0:c r="BD28" s="53">
        <ns0:f>IF(Z28="","INVALID_APPROVAL_STATUS",IF(COUNTIF('Controlled Vocabulary'!$B$2:$B$7,Z28)=1,"NONE","INVALID_APPROVAL_STATUS"))</ns0:f>
      </ns0:c>
      <ns0:c r="BE28" s="53">
        <ns0:f>IF(BN28="",0,COUNTIFS('Claim–Evidence Links'!$T$2:$T$201,BN28,'Claim–Evidence Links'!$H$2:$H$201,"Active"))</ns0:f>
      </ns0:c>
      <ns0:c r="BF28" s="53">
        <ns0:f>IF(BN28="",0,COUNTIFS('Change History'!$N$2:$N$101,BN28,'Change History'!$H$2:$H$101,"Yes"))</ns0:f>
      </ns0:c>
      <ns0:c r="BG28" s="53">
        <ns0:f>IF(AI28="","CONTROLLED_INPUT_INVALID",IF(AI28="No",IF(COUNTA(AJ28:AQ28)&gt;0,"AI_DETAILS_WITHOUT_AI_USE","NONE"),IF(AI28&lt;&gt;"Yes","CONTROLLED_INPUT_INVALID",IF(AJ28="","AI_ACTIVITY_TYPE_REQUIRED",IF(AND(AL28&lt;&gt;"",COUNTIF('Evidence Items'!$W$2:$W$101,AL28)&gt;0,COUNTIF('Controlled Vocabulary'!$S$2:$S$9,AJ28)&gt;0),"DUPLICATED_AI_ACTIVITY",IF(COUNTIF('Controlled Vocabulary'!$R$2:$R$9,AJ28)=0,"INVALID_AI_ACTIVITY_TYPE",IF(AK28="","AI_TOOL_MODEL_REQUIRED",IF(AN28="Rejected","AI_OUTPUT_REJECTED",IF(AN28="Verified",IF(AO28="","HUMAN_VERIFIER_REQUIRED",IF(AP28="","HUMAN_VERIFICATION_DATE_REQUIRED","NONE")),IF(OR(AN28="Pending",AN28="Verification incomplete"),IF(AND(OR(C28="Draft",C28="Under review",C28="Reopened"),OR(U28="Exploratory only",U28="Review required before use")),IF(AN28="Pending","AI_VERIFICATION_PENDING","AI_VERIFICATION_INCOMPLETE"),"AI_VERIFICATION_REQUIRED"),"AI_VERIFICATION_REQUIRED"))))))))))</ns0:f>
      </ns0:c>
      <ns0:c r="BH28" s="53">
        <ns0:f>IF(D28="","MISSING_EXACT_CLAIM",IF(E28="","MISSING_AFFECTED_DECISION",IF(COUNTA(F28:K28)=0,"MISSING_SCOPE_BOUNDARY",IF(BE28=0,"MISSING_EVIDENCE_RELATIONSHIP",IF(L28="","MISSING_OBSERVATION","NONE")))))</ns0:f>
      </ns0:c>
      <ns0:c r="BI28" s="53">
        <ns0:f>IF(AD28="","REVIEWER_ACCESS_REQUIRED",IF(AD28="No","REVIEWER_ACCESS_REQUIRED",IF(AND(AD28="Conditional",OR(AE28="",AF28="")),"HANDLING_CONDITION_REQUIRED",IF(OR(LEFT(BG28,3)="AI_",LEFT(BG28,6)="HUMAN_"),BG28,"NONE"))))</ns0:f>
      </ns0:c>
      <ns0:c r="BJ28" s="53">
        <ns0:f>IF(M28="","MISSING_INTERPRETATION",IF(N28="","MISSING_ASSUMPTIONS",IF(P28="","MISSING_EVIDENCE_STATE",IF(Q28="","MISSING_CONFIDENCE_BOUNDARY",IF(R28="","MISSING_CONTRADICTION_STATUS",IF(O28="","MISSING_LIMITATIONS",IF(S28="","MISSING_MATERIALITY",IF(T28="","MISSING_REVERSIBILITY",IF(U28="","MISSING_PERMITTED_USE",IF(AS28="","MISSING_FINAL_DISPOSITION","NONE"))))))))))</ns0:f>
      </ns0:c>
      <ns0:c r="BK28" s="53">
        <ns0:f>IF(V28="","MISSING_OWNER",IF(W28="","MISSING_REVIEWER",IF(X28="","MISSING_REVIEW_DATE",IF(OR(Z28="Approved",Z28="Approved with conditions",Z28="Rejected"),IF(AA28="","APPROVER_REQUIRED",IF(AB28="","APPROVAL_DATE_REQUIRED",IF(AND(Z28="Approved with conditions",AC28=""),"APPROVAL_CONDITIONS_REQUIRED","NONE"))),"NONE"))))</ns0:f>
      </ns0:c>
      <ns0:c r="BL28" s="53">
        <ns0:f>IF(Y28="","REOPEN_TRIGGER_REQUIRED",IF(AND(C28="Reopened",BF28=0),"REOPEN_EVENT_REQUIRED","NONE"))</ns0:f>
      </ns0:c>
      <ns0:c r="BM28" s="53">
        <ns0:f>IF(AND(C28="Reopened",OR(Z28="Approved",Z28="Approved with conditions")),"REOPENED_APPROVAL_CONFLICT",IF(OR(AND(C28="Draft",AND(Z28&lt;&gt;"Not submitted",Z28&lt;&gt;"Rejected")),AND(C28="Under review",AND(Z28&lt;&gt;"Pending review",Z28&lt;&gt;"Rejected")),AND(C28="Approved",Z28&lt;&gt;"Approved"),AND(C28="Approved with conditions",Z28&lt;&gt;"Approved with conditions"),AND(C28="Reopened",Z28&lt;&gt;"Reopened"),AND(C28="Retired",AND(Z28&lt;&gt;"Not submitted",Z28&lt;&gt;"Approved",Z28&lt;&gt;"Approved with conditions",Z28&lt;&gt;"Rejected"))),"APPROVAL_STATUS_MISMATCH",IF(C28="Draft","STATUS_DRAFT",IF(C28="Under review","STATUS_UNDER_REVIEW",IF(C28="Reopened","STATUS_REOPENED",IF(C28="Retired","STATUS_RETIRED",IF(AD28="Conditional","CONDITIONAL_EVIDENCE_ACCESS",IF(BG28="AI_VERIFICATION_PENDING","AI_VERIFICATION_PENDING",IF(BG28="AI_VERIFICATION_INCOMPLETE","AI_VERIFICATION_INCOMPLETE",IF(AND(C28="Approved with conditions",Z28="Approved with conditions",AC28&lt;&gt;""),"STATUS_APPROVED_WITH_CONDITIONS",IF(AND(C28="Approved",Z28="Approved"),IF(P28="Unresolved","UNRESOLVED_USE_BOUNDED","STATUS_APPROVED"),"APPROVAL_STATUS_MISMATCH")))))))))))</ns0:f>
      </ns0:c>
      <ns0:c r="BN28" s="53">
        <ns0:f>IF(OR(AX28="",AY28=""),"",AX28&amp;"|"&amp;AY28)</ns0:f>
      </ns0:c>
    </ns0:row>
    <ns0:row r="29">
      <ns0:c r="A29" s="65"/>
      <ns0:c r="B29" s="65"/>
      <ns0:c r="C29" s="66"/>
      <ns0:c r="D29" s="66"/>
      <ns0:c r="E29" s="66"/>
      <ns0:c r="F29" s="66"/>
      <ns0:c r="G29" s="66"/>
      <ns0:c r="H29" s="66"/>
      <ns0:c r="I29" s="66"/>
      <ns0:c r="J29" s="66"/>
      <ns0:c r="K29" s="66"/>
      <ns0:c r="L29" s="66"/>
      <ns0:c r="M29" s="66"/>
      <ns0:c r="N29" s="66"/>
      <ns0:c r="O29" s="66"/>
      <ns0:c r="P29" s="66"/>
      <ns0:c r="Q29" s="66"/>
      <ns0:c r="R29" s="66"/>
      <ns0:c r="S29" s="66"/>
      <ns0:c r="T29" s="66"/>
      <ns0:c r="U29" s="66"/>
      <ns0:c r="V29" s="66"/>
      <ns0:c r="W29" s="66"/>
      <ns0:c r="X29" s="67"/>
      <ns0:c r="Y29" s="66"/>
      <ns0:c r="Z29" s="66"/>
      <ns0:c r="AA29" s="66"/>
      <ns0:c r="AB29" s="67"/>
      <ns0:c r="AC29" s="66"/>
      <ns0:c r="AD29" s="66"/>
      <ns0:c r="AE29" s="66"/>
      <ns0:c r="AF29" s="66"/>
      <ns0:c r="AG29" s="65"/>
      <ns0:c r="AH29" s="65"/>
      <ns0:c r="AI29" s="66"/>
      <ns0:c r="AJ29" s="66"/>
      <ns0:c r="AK29" s="66"/>
      <ns0:c r="AL29" s="66"/>
      <ns0:c r="AM29" s="66"/>
      <ns0:c r="AN29" s="66"/>
      <ns0:c r="AO29" s="66"/>
      <ns0:c r="AP29" s="67"/>
      <ns0:c r="AQ29" s="66"/>
      <ns0:c r="AR29" s="66"/>
      <ns0:c r="AS29" s="66"/>
      <ns0:c r="AT29" s="45">
        <ns0:f>IF(A29="","",IFERROR(VLOOKUP(AU29,'Controlled Vocabulary'!$AA$2:$AD$200,2,FALSE),"Controlled input invalid"))</ns0:f>
      </ns0:c>
      <ns0:c r="AU29" s="45">
        <ns0:f>IF(A29="","",IF(AND(AND(IF(OR(AG29="",AH29=""),0,IFERROR(MATCH(UPPER(TRIM(AG29))&amp;"|"&amp;TRIM(AH29),$BN$2:$BN$101,0),0))&gt;0,AX29=UPPER(TRIM(AG29)),AY29=TRIM(AH29)),D29&lt;&gt;INDEX($D$2:$D$101,IF(OR(AG29="",AH29=""),0,IFERROR(MATCH(UPPER(TRIM(AG29))&amp;"|"&amp;TRIM(AH29),$BN$2:$BN$101,0),0)))),"VERSION_REQUIRED_FOR_CLAIM_CHANGE",IF(AND(AND(IF(OR(AG29="",AH29=""),0,IFERROR(MATCH(UPPER(TRIM(AG29))&amp;"|"&amp;TRIM(AH29),$BN$2:$BN$101,0),0))&gt;0,AX29=UPPER(TRIM(AG29)),AY29=TRIM(AH29)),U29&lt;&gt;INDEX($U$2:$U$101,IF(OR(AG29="",AH29=""),0,IFERROR(MATCH(UPPER(TRIM(AG29))&amp;"|"&amp;TRIM(AH29),$BN$2:$BN$101,0),0)))),"VERSION_REQUIRED_FOR_USE_CHANGE",IF(AND(AND(IF(OR(AG29="",AH29=""),0,IFERROR(MATCH(UPPER(TRIM(AG29))&amp;"|"&amp;TRIM(AH29),$BN$2:$BN$101,0),0))&gt;0,AX29=UPPER(TRIM(AG29)),AY29=TRIM(AH29)),AC29&lt;&gt;INDEX($AC$2:$AC$101,IF(OR(AG29="",AH29=""),0,IFERROR(MATCH(UPPER(TRIM(AG29))&amp;"|"&amp;TRIM(AH29),$BN$2:$BN$101,0),0)))),"VERSION_REQUIRED_FOR_APPROVAL_CHANGE",IF(BA29&lt;&gt;"NONE",BA29,IF(BB29&lt;&gt;"NONE",BB29,IF(BC29&lt;&gt;"NONE",BC29,IF(BD29&lt;&gt;"NONE",BD29,IF(AZ29&gt;1,"DUPLICATE_RECORD_VERSION",IF(OR(BM29="REOPENED_APPROVAL_CONFLICT",BM29="APPROVAL_STATUS_MISMATCH"),BM29,IF(OR(BG29="AI_DETAILS_WITHOUT_AI_USE",BG29="INVALID_AI_ACTIVITY_TYPE",BG29="DUPLICATED_AI_ACTIVITY",BG29="CONTROLLED_INPUT_INVALID"),BG29,IF(BH29&lt;&gt;"NONE",BH29,IF(BI29&lt;&gt;"NONE",BI29,IF(BJ29&lt;&gt;"NONE",BJ29,IF(BK29&lt;&gt;"NONE",BK29,IF(BL29&lt;&gt;"NONE",BL29,BM29))))))))))))))))</ns0:f>
      </ns0:c>
      <ns0:c r="AV29" s="45">
        <ns0:f>IF(A29="","",IFERROR(VLOOKUP(AU29,'Controlled Vocabulary'!$AA$2:$AD$200,3,FALSE),"Blocked"))</ns0:f>
      </ns0:c>
      <ns0:c r="AW29" s="45">
        <ns0:f>IF(A29="","",IFERROR(VLOOKUP(AU29,'Controlled Vocabulary'!$AA$2:$AD$200,4,FALSE),"Review the controlled inputs."))</ns0:f>
      </ns0:c>
      <ns0:c r="AX29" s="53">
        <ns0:f>IF(A29="","",UPPER(TRIM(A29)))</ns0:f>
      </ns0:c>
      <ns0:c r="AY29" s="53">
        <ns0:f>IF(B29="","",TRIM(B29))</ns0:f>
      </ns0:c>
      <ns0:c r="AZ29" s="53">
        <ns0:f>IF(BN29="",0,COUNTIF($BN$2:$BN$101,BN29))</ns0:f>
      </ns0:c>
      <ns0:c r="BA29" s="53">
        <ns0:f>IF(AX29="","MISSING_RECORD_ID",IF(OR(LEN(AX29)&lt;3,LEN(AX29)&gt;64),"INVALID_RECORD_ID_LENGTH",IF(OR(LEFT(AX29,1)="-",RIGHT(AX29,1)="-"),"INVALID_RECORD_ID_BOUNDARY",IF(ISNUMBER(SEARCH("--",AX29)),"CONSECUTIVE_HYPHENS",IF(SUMPRODUCT(--(ROW($1:$64)&lt;=LEN(AX29)),--ISNUMBER(SEARCH(MID(AX29,ROW($1:$64),1),"ABCDEFGHIJKLMNOPQRSTUVWXYZ0123456789-")))=LEN(AX29),"NONE","INVALID_RECORD_ID_CHARACTER")))))</ns0:f>
      </ns0:c>
      <ns0:c r="BB29" s="53">
        <ns0:f>IF(AY29="","MISSING_VERSION",IF(OR(NOT(OR((LEN(AY29)-LEN(SUBSTITUTE(AY29,".","")))=1,(LEN(AY29)-LEN(SUBSTITUTE(AY29,".","")))=2)),IFERROR(LEFT(AY29,IFERROR(FIND(".",AY29),0)-1),"")="",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="",IF((LEN(AY29)-LEN(SUBSTITUTE(AY29,".","")))=2,IF((LEN(AY29)-LEN(SUBSTITUTE(AY29,".","")))=2,IFERROR(MID(AY29,IFERROR(FIND(".",AY29,IFERROR(FIND(".",AY29),0)+1),0)+1,999),""),"")="",FALSE),NOT(IFERROR(ISNUMBER(--IFERROR(LEFT(AY29,IFERROR(FIND(".",AY29),0)-1),"")),FALSE)),NOT(IFERROR(ISNUMBER(--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),FALSE)),IF((LEN(AY29)-LEN(SUBSTITUTE(AY29,".","")))=2,NOT(IFERROR(ISNUMBER(--IF((LEN(AY29)-LEN(SUBSTITUTE(AY29,".","")))=2,IFERROR(MID(AY29,IFERROR(FIND(".",AY29,IFERROR(FIND(".",AY29),0)+1),0)+1,999),""),"")),FALSE)),FALSE)),"INVALID_VERSION",IF(OR(AND(LEN(IFERROR(LEFT(AY29,IFERROR(FIND(".",AY29),0)-1),""))&gt;1,LEFT(IFERROR(LEFT(AY29,IFERROR(FIND(".",AY29),0)-1),""),1)="0"),AND(LEN(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)&gt;1,LEFT(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,1)="0"),IF((LEN(AY29)-LEN(SUBSTITUTE(AY29,".","")))=2,AND(LEN(IF((LEN(AY29)-LEN(SUBSTITUTE(AY29,".","")))=2,IFERROR(MID(AY29,IFERROR(FIND(".",AY29,IFERROR(FIND(".",AY29),0)+1),0)+1,999),""),""))&gt;1,LEFT(IF((LEN(AY29)-LEN(SUBSTITUTE(AY29,".","")))=2,IFERROR(MID(AY29,IFERROR(FIND(".",AY29,IFERROR(FIND(".",AY29),0)+1),0)+1,999),""),""),1)="0"),FALSE)),"INVALID_VERSION_LEADING_ZERO",IF(AND(IFERROR(TEXT(--IFERROR(LEFT(AY29,IFERROR(FIND(".",AY29),0)-1),""),"0")=IFERROR(LEFT(AY29,IFERROR(FIND(".",AY29),0)-1),""),FALSE),IFERROR(TEXT(--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,"0")=IF((LEN(AY29)-LEN(SUBSTITUTE(AY29,".","")))=1,IFERROR(MID(AY29,IFERROR(FIND(".",AY29),0)+1,999),""),IF((LEN(AY29)-LEN(SUBSTITUTE(AY29,".","")))=2,IFERROR(MID(AY29,IFERROR(FIND(".",AY29),0)+1,IFERROR(FIND(".",AY29,IFERROR(FIND(".",AY29),0)+1),0)-IFERROR(FIND(".",AY29),0)-1),""),"")),FALSE),IF((LEN(AY29)-LEN(SUBSTITUTE(AY29,".","")))=2,IFERROR(TEXT(--IF((LEN(AY29)-LEN(SUBSTITUTE(AY29,".","")))=2,IFERROR(MID(AY29,IFERROR(FIND(".",AY29,IFERROR(FIND(".",AY29),0)+1),0)+1,999),""),""),"0")=IF((LEN(AY29)-LEN(SUBSTITUTE(AY29,".","")))=2,IFERROR(MID(AY29,IFERROR(FIND(".",AY29,IFERROR(FIND(".",AY29),0)+1),0)+1,999),""),""),FALSE),TRUE)),"NONE","INVALID_VERSION"))))</ns0:f>
      </ns0:c>
      <ns0:c r="BC29" s="53">
        <ns0:f>IF(C29="","MISSING_RECORD_STATUS",IF(COUNTIF('Controlled Vocabulary'!$A$2:$A$7,C29)=1,"NONE","INVALID_RECORD_STATUS"))</ns0:f>
      </ns0:c>
      <ns0:c r="BD29" s="53">
        <ns0:f>IF(Z29="","INVALID_APPROVAL_STATUS",IF(COUNTIF('Controlled Vocabulary'!$B$2:$B$7,Z29)=1,"NONE","INVALID_APPROVAL_STATUS"))</ns0:f>
      </ns0:c>
      <ns0:c r="BE29" s="53">
        <ns0:f>IF(BN29="",0,COUNTIFS('Claim–Evidence Links'!$T$2:$T$201,BN29,'Claim–Evidence Links'!$H$2:$H$201,"Active"))</ns0:f>
      </ns0:c>
      <ns0:c r="BF29" s="53">
        <ns0:f>IF(BN29="",0,COUNTIFS('Change History'!$N$2:$N$101,BN29,'Change History'!$H$2:$H$101,"Yes"))</ns0:f>
      </ns0:c>
      <ns0:c r="BG29" s="53">
        <ns0:f>IF(AI29="","CONTROLLED_INPUT_INVALID",IF(AI29="No",IF(COUNTA(AJ29:AQ29)&gt;0,"AI_DETAILS_WITHOUT_AI_USE","NONE"),IF(AI29&lt;&gt;"Yes","CONTROLLED_INPUT_INVALID",IF(AJ29="","AI_ACTIVITY_TYPE_REQUIRED",IF(AND(AL29&lt;&gt;"",COUNTIF('Evidence Items'!$W$2:$W$101,AL29)&gt;0,COUNTIF('Controlled Vocabulary'!$S$2:$S$9,AJ29)&gt;0),"DUPLICATED_AI_ACTIVITY",IF(COUNTIF('Controlled Vocabulary'!$R$2:$R$9,AJ29)=0,"INVALID_AI_ACTIVITY_TYPE",IF(AK29="","AI_TOOL_MODEL_REQUIRED",IF(AN29="Rejected","AI_OUTPUT_REJECTED",IF(AN29="Verified",IF(AO29="","HUMAN_VERIFIER_REQUIRED",IF(AP29="","HUMAN_VERIFICATION_DATE_REQUIRED","NONE")),IF(OR(AN29="Pending",AN29="Verification incomplete"),IF(AND(OR(C29="Draft",C29="Under review",C29="Reopened"),OR(U29="Exploratory only",U29="Review required before use")),IF(AN29="Pending","AI_VERIFICATION_PENDING","AI_VERIFICATION_INCOMPLETE"),"AI_VERIFICATION_REQUIRED"),"AI_VERIFICATION_REQUIRED"))))))))))</ns0:f>
      </ns0:c>
      <ns0:c r="BH29" s="53">
        <ns0:f>IF(D29="","MISSING_EXACT_CLAIM",IF(E29="","MISSING_AFFECTED_DECISION",IF(COUNTA(F29:K29)=0,"MISSING_SCOPE_BOUNDARY",IF(BE29=0,"MISSING_EVIDENCE_RELATIONSHIP",IF(L29="","MISSING_OBSERVATION","NONE")))))</ns0:f>
      </ns0:c>
      <ns0:c r="BI29" s="53">
        <ns0:f>IF(AD29="","REVIEWER_ACCESS_REQUIRED",IF(AD29="No","REVIEWER_ACCESS_REQUIRED",IF(AND(AD29="Conditional",OR(AE29="",AF29="")),"HANDLING_CONDITION_REQUIRED",IF(OR(LEFT(BG29,3)="AI_",LEFT(BG29,6)="HUMAN_"),BG29,"NONE"))))</ns0:f>
      </ns0:c>
      <ns0:c r="BJ29" s="53">
        <ns0:f>IF(M29="","MISSING_INTERPRETATION",IF(N29="","MISSING_ASSUMPTIONS",IF(P29="","MISSING_EVIDENCE_STATE",IF(Q29="","MISSING_CONFIDENCE_BOUNDARY",IF(R29="","MISSING_CONTRADICTION_STATUS",IF(O29="","MISSING_LIMITATIONS",IF(S29="","MISSING_MATERIALITY",IF(T29="","MISSING_REVERSIBILITY",IF(U29="","MISSING_PERMITTED_USE",IF(AS29="","MISSING_FINAL_DISPOSITION","NONE"))))))))))</ns0:f>
      </ns0:c>
      <ns0:c r="BK29" s="53">
        <ns0:f>IF(V29="","MISSING_OWNER",IF(W29="","MISSING_REVIEWER",IF(X29="","MISSING_REVIEW_DATE",IF(OR(Z29="Approved",Z29="Approved with conditions",Z29="Rejected"),IF(AA29="","APPROVER_REQUIRED",IF(AB29="","APPROVAL_DATE_REQUIRED",IF(AND(Z29="Approved with conditions",AC29=""),"APPROVAL_CONDITIONS_REQUIRED","NONE"))),"NONE"))))</ns0:f>
      </ns0:c>
      <ns0:c r="BL29" s="53">
        <ns0:f>IF(Y29="","REOPEN_TRIGGER_REQUIRED",IF(AND(C29="Reopened",BF29=0),"REOPEN_EVENT_REQUIRED","NONE"))</ns0:f>
      </ns0:c>
      <ns0:c r="BM29" s="53">
        <ns0:f>IF(AND(C29="Reopened",OR(Z29="Approved",Z29="Approved with conditions")),"REOPENED_APPROVAL_CONFLICT",IF(OR(AND(C29="Draft",AND(Z29&lt;&gt;"Not submitted",Z29&lt;&gt;"Rejected")),AND(C29="Under review",AND(Z29&lt;&gt;"Pending review",Z29&lt;&gt;"Rejected")),AND(C29="Approved",Z29&lt;&gt;"Approved"),AND(C29="Approved with conditions",Z29&lt;&gt;"Approved with conditions"),AND(C29="Reopened",Z29&lt;&gt;"Reopened"),AND(C29="Retired",AND(Z29&lt;&gt;"Not submitted",Z29&lt;&gt;"Approved",Z29&lt;&gt;"Approved with conditions",Z29&lt;&gt;"Rejected"))),"APPROVAL_STATUS_MISMATCH",IF(C29="Draft","STATUS_DRAFT",IF(C29="Under review","STATUS_UNDER_REVIEW",IF(C29="Reopened","STATUS_REOPENED",IF(C29="Retired","STATUS_RETIRED",IF(AD29="Conditional","CONDITIONAL_EVIDENCE_ACCESS",IF(BG29="AI_VERIFICATION_PENDING","AI_VERIFICATION_PENDING",IF(BG29="AI_VERIFICATION_INCOMPLETE","AI_VERIFICATION_INCOMPLETE",IF(AND(C29="Approved with conditions",Z29="Approved with conditions",AC29&lt;&gt;""),"STATUS_APPROVED_WITH_CONDITIONS",IF(AND(C29="Approved",Z29="Approved"),IF(P29="Unresolved","UNRESOLVED_USE_BOUNDED","STATUS_APPROVED"),"APPROVAL_STATUS_MISMATCH")))))))))))</ns0:f>
      </ns0:c>
      <ns0:c r="BN29" s="53">
        <ns0:f>IF(OR(AX29="",AY29=""),"",AX29&amp;"|"&amp;AY29)</ns0:f>
      </ns0:c>
    </ns0:row>
    <ns0:row r="30">
      <ns0:c r="A30" s="65"/>
      <ns0:c r="B30" s="65"/>
      <ns0:c r="C30" s="66"/>
      <ns0:c r="D30" s="66"/>
      <ns0:c r="E30" s="66"/>
      <ns0:c r="F30" s="66"/>
      <ns0:c r="G30" s="66"/>
      <ns0:c r="H30" s="66"/>
      <ns0:c r="I30" s="66"/>
      <ns0:c r="J30" s="66"/>
      <ns0:c r="K30" s="66"/>
      <ns0:c r="L30" s="66"/>
      <ns0:c r="M30" s="66"/>
      <ns0:c r="N30" s="66"/>
      <ns0:c r="O30" s="66"/>
      <ns0:c r="P30" s="66"/>
      <ns0:c r="Q30" s="66"/>
      <ns0:c r="R30" s="66"/>
      <ns0:c r="S30" s="66"/>
      <ns0:c r="T30" s="66"/>
      <ns0:c r="U30" s="66"/>
      <ns0:c r="V30" s="66"/>
      <ns0:c r="W30" s="66"/>
      <ns0:c r="X30" s="67"/>
      <ns0:c r="Y30" s="66"/>
      <ns0:c r="Z30" s="66"/>
      <ns0:c r="AA30" s="66"/>
      <ns0:c r="AB30" s="67"/>
      <ns0:c r="AC30" s="66"/>
      <ns0:c r="AD30" s="66"/>
      <ns0:c r="AE30" s="66"/>
      <ns0:c r="AF30" s="66"/>
      <ns0:c r="AG30" s="65"/>
      <ns0:c r="AH30" s="65"/>
      <ns0:c r="AI30" s="66"/>
      <ns0:c r="AJ30" s="66"/>
      <ns0:c r="AK30" s="66"/>
      <ns0:c r="AL30" s="66"/>
      <ns0:c r="AM30" s="66"/>
      <ns0:c r="AN30" s="66"/>
      <ns0:c r="AO30" s="66"/>
      <ns0:c r="AP30" s="67"/>
      <ns0:c r="AQ30" s="66"/>
      <ns0:c r="AR30" s="66"/>
      <ns0:c r="AS30" s="66"/>
      <ns0:c r="AT30" s="45">
        <ns0:f>IF(A30="","",IFERROR(VLOOKUP(AU30,'Controlled Vocabulary'!$AA$2:$AD$200,2,FALSE),"Controlled input invalid"))</ns0:f>
      </ns0:c>
      <ns0:c r="AU30" s="45">
        <ns0:f>IF(A30="","",IF(AND(AND(IF(OR(AG30="",AH30=""),0,IFERROR(MATCH(UPPER(TRIM(AG30))&amp;"|"&amp;TRIM(AH30),$BN$2:$BN$101,0),0))&gt;0,AX30=UPPER(TRIM(AG30)),AY30=TRIM(AH30)),D30&lt;&gt;INDEX($D$2:$D$101,IF(OR(AG30="",AH30=""),0,IFERROR(MATCH(UPPER(TRIM(AG30))&amp;"|"&amp;TRIM(AH30),$BN$2:$BN$101,0),0)))),"VERSION_REQUIRED_FOR_CLAIM_CHANGE",IF(AND(AND(IF(OR(AG30="",AH30=""),0,IFERROR(MATCH(UPPER(TRIM(AG30))&amp;"|"&amp;TRIM(AH30),$BN$2:$BN$101,0),0))&gt;0,AX30=UPPER(TRIM(AG30)),AY30=TRIM(AH30)),U30&lt;&gt;INDEX($U$2:$U$101,IF(OR(AG30="",AH30=""),0,IFERROR(MATCH(UPPER(TRIM(AG30))&amp;"|"&amp;TRIM(AH30),$BN$2:$BN$101,0),0)))),"VERSION_REQUIRED_FOR_USE_CHANGE",IF(AND(AND(IF(OR(AG30="",AH30=""),0,IFERROR(MATCH(UPPER(TRIM(AG30))&amp;"|"&amp;TRIM(AH30),$BN$2:$BN$101,0),0))&gt;0,AX30=UPPER(TRIM(AG30)),AY30=TRIM(AH30)),AC30&lt;&gt;INDEX($AC$2:$AC$101,IF(OR(AG30="",AH30=""),0,IFERROR(MATCH(UPPER(TRIM(AG30))&amp;"|"&amp;TRIM(AH30),$BN$2:$BN$101,0),0)))),"VERSION_REQUIRED_FOR_APPROVAL_CHANGE",IF(BA30&lt;&gt;"NONE",BA30,IF(BB30&lt;&gt;"NONE",BB30,IF(BC30&lt;&gt;"NONE",BC30,IF(BD30&lt;&gt;"NONE",BD30,IF(AZ30&gt;1,"DUPLICATE_RECORD_VERSION",IF(OR(BM30="REOPENED_APPROVAL_CONFLICT",BM30="APPROVAL_STATUS_MISMATCH"),BM30,IF(OR(BG30="AI_DETAILS_WITHOUT_AI_USE",BG30="INVALID_AI_ACTIVITY_TYPE",BG30="DUPLICATED_AI_ACTIVITY",BG30="CONTROLLED_INPUT_INVALID"),BG30,IF(BH30&lt;&gt;"NONE",BH30,IF(BI30&lt;&gt;"NONE",BI30,IF(BJ30&lt;&gt;"NONE",BJ30,IF(BK30&lt;&gt;"NONE",BK30,IF(BL30&lt;&gt;"NONE",BL30,BM30))))))))))))))))</ns0:f>
      </ns0:c>
      <ns0:c r="AV30" s="45">
        <ns0:f>IF(A30="","",IFERROR(VLOOKUP(AU30,'Controlled Vocabulary'!$AA$2:$AD$200,3,FALSE),"Blocked"))</ns0:f>
      </ns0:c>
      <ns0:c r="AW30" s="45">
        <ns0:f>IF(A30="","",IFERROR(VLOOKUP(AU30,'Controlled Vocabulary'!$AA$2:$AD$200,4,FALSE),"Review the controlled inputs."))</ns0:f>
      </ns0:c>
      <ns0:c r="AX30" s="53">
        <ns0:f>IF(A30="","",UPPER(TRIM(A30)))</ns0:f>
      </ns0:c>
      <ns0:c r="AY30" s="53">
        <ns0:f>IF(B30="","",TRIM(B30))</ns0:f>
      </ns0:c>
      <ns0:c r="AZ30" s="53">
        <ns0:f>IF(BN30="",0,COUNTIF($BN$2:$BN$101,BN30))</ns0:f>
      </ns0:c>
      <ns0:c r="BA30" s="53">
        <ns0:f>IF(AX30="","MISSING_RECORD_ID",IF(OR(LEN(AX30)&lt;3,LEN(AX30)&gt;64),"INVALID_RECORD_ID_LENGTH",IF(OR(LEFT(AX30,1)="-",RIGHT(AX30,1)="-"),"INVALID_RECORD_ID_BOUNDARY",IF(ISNUMBER(SEARCH("--",AX30)),"CONSECUTIVE_HYPHENS",IF(SUMPRODUCT(--(ROW($1:$64)&lt;=LEN(AX30)),--ISNUMBER(SEARCH(MID(AX30,ROW($1:$64),1),"ABCDEFGHIJKLMNOPQRSTUVWXYZ0123456789-")))=LEN(AX30),"NONE","INVALID_RECORD_ID_CHARACTER")))))</ns0:f>
      </ns0:c>
      <ns0:c r="BB30" s="53">
        <ns0:f>IF(AY30="","MISSING_VERSION",IF(OR(NOT(OR((LEN(AY30)-LEN(SUBSTITUTE(AY30,".","")))=1,(LEN(AY30)-LEN(SUBSTITUTE(AY30,".","")))=2)),IFERROR(LEFT(AY30,IFERROR(FIND(".",AY30),0)-1),"")="",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="",IF((LEN(AY30)-LEN(SUBSTITUTE(AY30,".","")))=2,IF((LEN(AY30)-LEN(SUBSTITUTE(AY30,".","")))=2,IFERROR(MID(AY30,IFERROR(FIND(".",AY30,IFERROR(FIND(".",AY30),0)+1),0)+1,999),""),"")="",FALSE),NOT(IFERROR(ISNUMBER(--IFERROR(LEFT(AY30,IFERROR(FIND(".",AY30),0)-1),"")),FALSE)),NOT(IFERROR(ISNUMBER(--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),FALSE)),IF((LEN(AY30)-LEN(SUBSTITUTE(AY30,".","")))=2,NOT(IFERROR(ISNUMBER(--IF((LEN(AY30)-LEN(SUBSTITUTE(AY30,".","")))=2,IFERROR(MID(AY30,IFERROR(FIND(".",AY30,IFERROR(FIND(".",AY30),0)+1),0)+1,999),""),"")),FALSE)),FALSE)),"INVALID_VERSION",IF(OR(AND(LEN(IFERROR(LEFT(AY30,IFERROR(FIND(".",AY30),0)-1),""))&gt;1,LEFT(IFERROR(LEFT(AY30,IFERROR(FIND(".",AY30),0)-1),""),1)="0"),AND(LEN(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)&gt;1,LEFT(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,1)="0"),IF((LEN(AY30)-LEN(SUBSTITUTE(AY30,".","")))=2,AND(LEN(IF((LEN(AY30)-LEN(SUBSTITUTE(AY30,".","")))=2,IFERROR(MID(AY30,IFERROR(FIND(".",AY30,IFERROR(FIND(".",AY30),0)+1),0)+1,999),""),""))&gt;1,LEFT(IF((LEN(AY30)-LEN(SUBSTITUTE(AY30,".","")))=2,IFERROR(MID(AY30,IFERROR(FIND(".",AY30,IFERROR(FIND(".",AY30),0)+1),0)+1,999),""),""),1)="0"),FALSE)),"INVALID_VERSION_LEADING_ZERO",IF(AND(IFERROR(TEXT(--IFERROR(LEFT(AY30,IFERROR(FIND(".",AY30),0)-1),""),"0")=IFERROR(LEFT(AY30,IFERROR(FIND(".",AY30),0)-1),""),FALSE),IFERROR(TEXT(--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,"0")=IF((LEN(AY30)-LEN(SUBSTITUTE(AY30,".","")))=1,IFERROR(MID(AY30,IFERROR(FIND(".",AY30),0)+1,999),""),IF((LEN(AY30)-LEN(SUBSTITUTE(AY30,".","")))=2,IFERROR(MID(AY30,IFERROR(FIND(".",AY30),0)+1,IFERROR(FIND(".",AY30,IFERROR(FIND(".",AY30),0)+1),0)-IFERROR(FIND(".",AY30),0)-1),""),"")),FALSE),IF((LEN(AY30)-LEN(SUBSTITUTE(AY30,".","")))=2,IFERROR(TEXT(--IF((LEN(AY30)-LEN(SUBSTITUTE(AY30,".","")))=2,IFERROR(MID(AY30,IFERROR(FIND(".",AY30,IFERROR(FIND(".",AY30),0)+1),0)+1,999),""),""),"0")=IF((LEN(AY30)-LEN(SUBSTITUTE(AY30,".","")))=2,IFERROR(MID(AY30,IFERROR(FIND(".",AY30,IFERROR(FIND(".",AY30),0)+1),0)+1,999),""),""),FALSE),TRUE)),"NONE","INVALID_VERSION"))))</ns0:f>
      </ns0:c>
      <ns0:c r="BC30" s="53">
        <ns0:f>IF(C30="","MISSING_RECORD_STATUS",IF(COUNTIF('Controlled Vocabulary'!$A$2:$A$7,C30)=1,"NONE","INVALID_RECORD_STATUS"))</ns0:f>
      </ns0:c>
      <ns0:c r="BD30" s="53">
        <ns0:f>IF(Z30="","INVALID_APPROVAL_STATUS",IF(COUNTIF('Controlled Vocabulary'!$B$2:$B$7,Z30)=1,"NONE","INVALID_APPROVAL_STATUS"))</ns0:f>
      </ns0:c>
      <ns0:c r="BE30" s="53">
        <ns0:f>IF(BN30="",0,COUNTIFS('Claim–Evidence Links'!$T$2:$T$201,BN30,'Claim–Evidence Links'!$H$2:$H$201,"Active"))</ns0:f>
      </ns0:c>
      <ns0:c r="BF30" s="53">
        <ns0:f>IF(BN30="",0,COUNTIFS('Change History'!$N$2:$N$101,BN30,'Change History'!$H$2:$H$101,"Yes"))</ns0:f>
      </ns0:c>
      <ns0:c r="BG30" s="53">
        <ns0:f>IF(AI30="","CONTROLLED_INPUT_INVALID",IF(AI30="No",IF(COUNTA(AJ30:AQ30)&gt;0,"AI_DETAILS_WITHOUT_AI_USE","NONE"),IF(AI30&lt;&gt;"Yes","CONTROLLED_INPUT_INVALID",IF(AJ30="","AI_ACTIVITY_TYPE_REQUIRED",IF(AND(AL30&lt;&gt;"",COUNTIF('Evidence Items'!$W$2:$W$101,AL30)&gt;0,COUNTIF('Controlled Vocabulary'!$S$2:$S$9,AJ30)&gt;0),"DUPLICATED_AI_ACTIVITY",IF(COUNTIF('Controlled Vocabulary'!$R$2:$R$9,AJ30)=0,"INVALID_AI_ACTIVITY_TYPE",IF(AK30="","AI_TOOL_MODEL_REQUIRED",IF(AN30="Rejected","AI_OUTPUT_REJECTED",IF(AN30="Verified",IF(AO30="","HUMAN_VERIFIER_REQUIRED",IF(AP30="","HUMAN_VERIFICATION_DATE_REQUIRED","NONE")),IF(OR(AN30="Pending",AN30="Verification incomplete"),IF(AND(OR(C30="Draft",C30="Under review",C30="Reopened"),OR(U30="Exploratory only",U30="Review required before use")),IF(AN30="Pending","AI_VERIFICATION_PENDING","AI_VERIFICATION_INCOMPLETE"),"AI_VERIFICATION_REQUIRED"),"AI_VERIFICATION_REQUIRED"))))))))))</ns0:f>
      </ns0:c>
      <ns0:c r="BH30" s="53">
        <ns0:f>IF(D30="","MISSING_EXACT_CLAIM",IF(E30="","MISSING_AFFECTED_DECISION",IF(COUNTA(F30:K30)=0,"MISSING_SCOPE_BOUNDARY",IF(BE30=0,"MISSING_EVIDENCE_RELATIONSHIP",IF(L30="","MISSING_OBSERVATION","NONE")))))</ns0:f>
      </ns0:c>
      <ns0:c r="BI30" s="53">
        <ns0:f>IF(AD30="","REVIEWER_ACCESS_REQUIRED",IF(AD30="No","REVIEWER_ACCESS_REQUIRED",IF(AND(AD30="Conditional",OR(AE30="",AF30="")),"HANDLING_CONDITION_REQUIRED",IF(OR(LEFT(BG30,3)="AI_",LEFT(BG30,6)="HUMAN_"),BG30,"NONE"))))</ns0:f>
      </ns0:c>
      <ns0:c r="BJ30" s="53">
        <ns0:f>IF(M30="","MISSING_INTERPRETATION",IF(N30="","MISSING_ASSUMPTIONS",IF(P30="","MISSING_EVIDENCE_STATE",IF(Q30="","MISSING_CONFIDENCE_BOUNDARY",IF(R30="","MISSING_CONTRADICTION_STATUS",IF(O30="","MISSING_LIMITATIONS",IF(S30="","MISSING_MATERIALITY",IF(T30="","MISSING_REVERSIBILITY",IF(U30="","MISSING_PERMITTED_USE",IF(AS30="","MISSING_FINAL_DISPOSITION","NONE"))))))))))</ns0:f>
      </ns0:c>
      <ns0:c r="BK30" s="53">
        <ns0:f>IF(V30="","MISSING_OWNER",IF(W30="","MISSING_REVIEWER",IF(X30="","MISSING_REVIEW_DATE",IF(OR(Z30="Approved",Z30="Approved with conditions",Z30="Rejected"),IF(AA30="","APPROVER_REQUIRED",IF(AB30="","APPROVAL_DATE_REQUIRED",IF(AND(Z30="Approved with conditions",AC30=""),"APPROVAL_CONDITIONS_REQUIRED","NONE"))),"NONE"))))</ns0:f>
      </ns0:c>
      <ns0:c r="BL30" s="53">
        <ns0:f>IF(Y30="","REOPEN_TRIGGER_REQUIRED",IF(AND(C30="Reopened",BF30=0),"REOPEN_EVENT_REQUIRED","NONE"))</ns0:f>
      </ns0:c>
      <ns0:c r="BM30" s="53">
        <ns0:f>IF(AND(C30="Reopened",OR(Z30="Approved",Z30="Approved with conditions")),"REOPENED_APPROVAL_CONFLICT",IF(OR(AND(C30="Draft",AND(Z30&lt;&gt;"Not submitted",Z30&lt;&gt;"Rejected")),AND(C30="Under review",AND(Z30&lt;&gt;"Pending review",Z30&lt;&gt;"Rejected")),AND(C30="Approved",Z30&lt;&gt;"Approved"),AND(C30="Approved with conditions",Z30&lt;&gt;"Approved with conditions"),AND(C30="Reopened",Z30&lt;&gt;"Reopened"),AND(C30="Retired",AND(Z30&lt;&gt;"Not submitted",Z30&lt;&gt;"Approved",Z30&lt;&gt;"Approved with conditions",Z30&lt;&gt;"Rejected"))),"APPROVAL_STATUS_MISMATCH",IF(C30="Draft","STATUS_DRAFT",IF(C30="Under review","STATUS_UNDER_REVIEW",IF(C30="Reopened","STATUS_REOPENED",IF(C30="Retired","STATUS_RETIRED",IF(AD30="Conditional","CONDITIONAL_EVIDENCE_ACCESS",IF(BG30="AI_VERIFICATION_PENDING","AI_VERIFICATION_PENDING",IF(BG30="AI_VERIFICATION_INCOMPLETE","AI_VERIFICATION_INCOMPLETE",IF(AND(C30="Approved with conditions",Z30="Approved with conditions",AC30&lt;&gt;""),"STATUS_APPROVED_WITH_CONDITIONS",IF(AND(C30="Approved",Z30="Approved"),IF(P30="Unresolved","UNRESOLVED_USE_BOUNDED","STATUS_APPROVED"),"APPROVAL_STATUS_MISMATCH")))))))))))</ns0:f>
      </ns0:c>
      <ns0:c r="BN30" s="53">
        <ns0:f>IF(OR(AX30="",AY30=""),"",AX30&amp;"|"&amp;AY30)</ns0:f>
      </ns0:c>
    </ns0:row>
    <ns0:row r="31">
      <ns0:c r="A31" s="65"/>
      <ns0:c r="B31" s="65"/>
      <ns0:c r="C31" s="66"/>
      <ns0:c r="D31" s="66"/>
      <ns0:c r="E31" s="66"/>
      <ns0:c r="F31" s="66"/>
      <ns0:c r="G31" s="66"/>
      <ns0:c r="H31" s="66"/>
      <ns0:c r="I31" s="66"/>
      <ns0:c r="J31" s="66"/>
      <ns0:c r="K31" s="66"/>
      <ns0:c r="L31" s="66"/>
      <ns0:c r="M31" s="66"/>
      <ns0:c r="N31" s="66"/>
      <ns0:c r="O31" s="66"/>
      <ns0:c r="P31" s="66"/>
      <ns0:c r="Q31" s="66"/>
      <ns0:c r="R31" s="66"/>
      <ns0:c r="S31" s="66"/>
      <ns0:c r="T31" s="66"/>
      <ns0:c r="U31" s="66"/>
      <ns0:c r="V31" s="66"/>
      <ns0:c r="W31" s="66"/>
      <ns0:c r="X31" s="67"/>
      <ns0:c r="Y31" s="66"/>
      <ns0:c r="Z31" s="66"/>
      <ns0:c r="AA31" s="66"/>
      <ns0:c r="AB31" s="67"/>
      <ns0:c r="AC31" s="66"/>
      <ns0:c r="AD31" s="66"/>
      <ns0:c r="AE31" s="66"/>
      <ns0:c r="AF31" s="66"/>
      <ns0:c r="AG31" s="65"/>
      <ns0:c r="AH31" s="65"/>
      <ns0:c r="AI31" s="66"/>
      <ns0:c r="AJ31" s="66"/>
      <ns0:c r="AK31" s="66"/>
      <ns0:c r="AL31" s="66"/>
      <ns0:c r="AM31" s="66"/>
      <ns0:c r="AN31" s="66"/>
      <ns0:c r="AO31" s="66"/>
      <ns0:c r="AP31" s="67"/>
      <ns0:c r="AQ31" s="66"/>
      <ns0:c r="AR31" s="66"/>
      <ns0:c r="AS31" s="66"/>
      <ns0:c r="AT31" s="45">
        <ns0:f>IF(A31="","",IFERROR(VLOOKUP(AU31,'Controlled Vocabulary'!$AA$2:$AD$200,2,FALSE),"Controlled input invalid"))</ns0:f>
      </ns0:c>
      <ns0:c r="AU31" s="45">
        <ns0:f>IF(A31="","",IF(AND(AND(IF(OR(AG31="",AH31=""),0,IFERROR(MATCH(UPPER(TRIM(AG31))&amp;"|"&amp;TRIM(AH31),$BN$2:$BN$101,0),0))&gt;0,AX31=UPPER(TRIM(AG31)),AY31=TRIM(AH31)),D31&lt;&gt;INDEX($D$2:$D$101,IF(OR(AG31="",AH31=""),0,IFERROR(MATCH(UPPER(TRIM(AG31))&amp;"|"&amp;TRIM(AH31),$BN$2:$BN$101,0),0)))),"VERSION_REQUIRED_FOR_CLAIM_CHANGE",IF(AND(AND(IF(OR(AG31="",AH31=""),0,IFERROR(MATCH(UPPER(TRIM(AG31))&amp;"|"&amp;TRIM(AH31),$BN$2:$BN$101,0),0))&gt;0,AX31=UPPER(TRIM(AG31)),AY31=TRIM(AH31)),U31&lt;&gt;INDEX($U$2:$U$101,IF(OR(AG31="",AH31=""),0,IFERROR(MATCH(UPPER(TRIM(AG31))&amp;"|"&amp;TRIM(AH31),$BN$2:$BN$101,0),0)))),"VERSION_REQUIRED_FOR_USE_CHANGE",IF(AND(AND(IF(OR(AG31="",AH31=""),0,IFERROR(MATCH(UPPER(TRIM(AG31))&amp;"|"&amp;TRIM(AH31),$BN$2:$BN$101,0),0))&gt;0,AX31=UPPER(TRIM(AG31)),AY31=TRIM(AH31)),AC31&lt;&gt;INDEX($AC$2:$AC$101,IF(OR(AG31="",AH31=""),0,IFERROR(MATCH(UPPER(TRIM(AG31))&amp;"|"&amp;TRIM(AH31),$BN$2:$BN$101,0),0)))),"VERSION_REQUIRED_FOR_APPROVAL_CHANGE",IF(BA31&lt;&gt;"NONE",BA31,IF(BB31&lt;&gt;"NONE",BB31,IF(BC31&lt;&gt;"NONE",BC31,IF(BD31&lt;&gt;"NONE",BD31,IF(AZ31&gt;1,"DUPLICATE_RECORD_VERSION",IF(OR(BM31="REOPENED_APPROVAL_CONFLICT",BM31="APPROVAL_STATUS_MISMATCH"),BM31,IF(OR(BG31="AI_DETAILS_WITHOUT_AI_USE",BG31="INVALID_AI_ACTIVITY_TYPE",BG31="DUPLICATED_AI_ACTIVITY",BG31="CONTROLLED_INPUT_INVALID"),BG31,IF(BH31&lt;&gt;"NONE",BH31,IF(BI31&lt;&gt;"NONE",BI31,IF(BJ31&lt;&gt;"NONE",BJ31,IF(BK31&lt;&gt;"NONE",BK31,IF(BL31&lt;&gt;"NONE",BL31,BM31))))))))))))))))</ns0:f>
      </ns0:c>
      <ns0:c r="AV31" s="45">
        <ns0:f>IF(A31="","",IFERROR(VLOOKUP(AU31,'Controlled Vocabulary'!$AA$2:$AD$200,3,FALSE),"Blocked"))</ns0:f>
      </ns0:c>
      <ns0:c r="AW31" s="45">
        <ns0:f>IF(A31="","",IFERROR(VLOOKUP(AU31,'Controlled Vocabulary'!$AA$2:$AD$200,4,FALSE),"Review the controlled inputs."))</ns0:f>
      </ns0:c>
      <ns0:c r="AX31" s="53">
        <ns0:f>IF(A31="","",UPPER(TRIM(A31)))</ns0:f>
      </ns0:c>
      <ns0:c r="AY31" s="53">
        <ns0:f>IF(B31="","",TRIM(B31))</ns0:f>
      </ns0:c>
      <ns0:c r="AZ31" s="53">
        <ns0:f>IF(BN31="",0,COUNTIF($BN$2:$BN$101,BN31))</ns0:f>
      </ns0:c>
      <ns0:c r="BA31" s="53">
        <ns0:f>IF(AX31="","MISSING_RECORD_ID",IF(OR(LEN(AX31)&lt;3,LEN(AX31)&gt;64),"INVALID_RECORD_ID_LENGTH",IF(OR(LEFT(AX31,1)="-",RIGHT(AX31,1)="-"),"INVALID_RECORD_ID_BOUNDARY",IF(ISNUMBER(SEARCH("--",AX31)),"CONSECUTIVE_HYPHENS",IF(SUMPRODUCT(--(ROW($1:$64)&lt;=LEN(AX31)),--ISNUMBER(SEARCH(MID(AX31,ROW($1:$64),1),"ABCDEFGHIJKLMNOPQRSTUVWXYZ0123456789-")))=LEN(AX31),"NONE","INVALID_RECORD_ID_CHARACTER")))))</ns0:f>
      </ns0:c>
      <ns0:c r="BB31" s="53">
        <ns0:f>IF(AY31="","MISSING_VERSION",IF(OR(NOT(OR((LEN(AY31)-LEN(SUBSTITUTE(AY31,".","")))=1,(LEN(AY31)-LEN(SUBSTITUTE(AY31,".","")))=2)),IFERROR(LEFT(AY31,IFERROR(FIND(".",AY31),0)-1),"")="",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="",IF((LEN(AY31)-LEN(SUBSTITUTE(AY31,".","")))=2,IF((LEN(AY31)-LEN(SUBSTITUTE(AY31,".","")))=2,IFERROR(MID(AY31,IFERROR(FIND(".",AY31,IFERROR(FIND(".",AY31),0)+1),0)+1,999),""),"")="",FALSE),NOT(IFERROR(ISNUMBER(--IFERROR(LEFT(AY31,IFERROR(FIND(".",AY31),0)-1),"")),FALSE)),NOT(IFERROR(ISNUMBER(--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),FALSE)),IF((LEN(AY31)-LEN(SUBSTITUTE(AY31,".","")))=2,NOT(IFERROR(ISNUMBER(--IF((LEN(AY31)-LEN(SUBSTITUTE(AY31,".","")))=2,IFERROR(MID(AY31,IFERROR(FIND(".",AY31,IFERROR(FIND(".",AY31),0)+1),0)+1,999),""),"")),FALSE)),FALSE)),"INVALID_VERSION",IF(OR(AND(LEN(IFERROR(LEFT(AY31,IFERROR(FIND(".",AY31),0)-1),""))&gt;1,LEFT(IFERROR(LEFT(AY31,IFERROR(FIND(".",AY31),0)-1),""),1)="0"),AND(LEN(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)&gt;1,LEFT(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,1)="0"),IF((LEN(AY31)-LEN(SUBSTITUTE(AY31,".","")))=2,AND(LEN(IF((LEN(AY31)-LEN(SUBSTITUTE(AY31,".","")))=2,IFERROR(MID(AY31,IFERROR(FIND(".",AY31,IFERROR(FIND(".",AY31),0)+1),0)+1,999),""),""))&gt;1,LEFT(IF((LEN(AY31)-LEN(SUBSTITUTE(AY31,".","")))=2,IFERROR(MID(AY31,IFERROR(FIND(".",AY31,IFERROR(FIND(".",AY31),0)+1),0)+1,999),""),""),1)="0"),FALSE)),"INVALID_VERSION_LEADING_ZERO",IF(AND(IFERROR(TEXT(--IFERROR(LEFT(AY31,IFERROR(FIND(".",AY31),0)-1),""),"0")=IFERROR(LEFT(AY31,IFERROR(FIND(".",AY31),0)-1),""),FALSE),IFERROR(TEXT(--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,"0")=IF((LEN(AY31)-LEN(SUBSTITUTE(AY31,".","")))=1,IFERROR(MID(AY31,IFERROR(FIND(".",AY31),0)+1,999),""),IF((LEN(AY31)-LEN(SUBSTITUTE(AY31,".","")))=2,IFERROR(MID(AY31,IFERROR(FIND(".",AY31),0)+1,IFERROR(FIND(".",AY31,IFERROR(FIND(".",AY31),0)+1),0)-IFERROR(FIND(".",AY31),0)-1),""),"")),FALSE),IF((LEN(AY31)-LEN(SUBSTITUTE(AY31,".","")))=2,IFERROR(TEXT(--IF((LEN(AY31)-LEN(SUBSTITUTE(AY31,".","")))=2,IFERROR(MID(AY31,IFERROR(FIND(".",AY31,IFERROR(FIND(".",AY31),0)+1),0)+1,999),""),""),"0")=IF((LEN(AY31)-LEN(SUBSTITUTE(AY31,".","")))=2,IFERROR(MID(AY31,IFERROR(FIND(".",AY31,IFERROR(FIND(".",AY31),0)+1),0)+1,999),""),""),FALSE),TRUE)),"NONE","INVALID_VERSION"))))</ns0:f>
      </ns0:c>
      <ns0:c r="BC31" s="53">
        <ns0:f>IF(C31="","MISSING_RECORD_STATUS",IF(COUNTIF('Controlled Vocabulary'!$A$2:$A$7,C31)=1,"NONE","INVALID_RECORD_STATUS"))</ns0:f>
      </ns0:c>
      <ns0:c r="BD31" s="53">
        <ns0:f>IF(Z31="","INVALID_APPROVAL_STATUS",IF(COUNTIF('Controlled Vocabulary'!$B$2:$B$7,Z31)=1,"NONE","INVALID_APPROVAL_STATUS"))</ns0:f>
      </ns0:c>
      <ns0:c r="BE31" s="53">
        <ns0:f>IF(BN31="",0,COUNTIFS('Claim–Evidence Links'!$T$2:$T$201,BN31,'Claim–Evidence Links'!$H$2:$H$201,"Active"))</ns0:f>
      </ns0:c>
      <ns0:c r="BF31" s="53">
        <ns0:f>IF(BN31="",0,COUNTIFS('Change History'!$N$2:$N$101,BN31,'Change History'!$H$2:$H$101,"Yes"))</ns0:f>
      </ns0:c>
      <ns0:c r="BG31" s="53">
        <ns0:f>IF(AI31="","CONTROLLED_INPUT_INVALID",IF(AI31="No",IF(COUNTA(AJ31:AQ31)&gt;0,"AI_DETAILS_WITHOUT_AI_USE","NONE"),IF(AI31&lt;&gt;"Yes","CONTROLLED_INPUT_INVALID",IF(AJ31="","AI_ACTIVITY_TYPE_REQUIRED",IF(AND(AL31&lt;&gt;"",COUNTIF('Evidence Items'!$W$2:$W$101,AL31)&gt;0,COUNTIF('Controlled Vocabulary'!$S$2:$S$9,AJ31)&gt;0),"DUPLICATED_AI_ACTIVITY",IF(COUNTIF('Controlled Vocabulary'!$R$2:$R$9,AJ31)=0,"INVALID_AI_ACTIVITY_TYPE",IF(AK31="","AI_TOOL_MODEL_REQUIRED",IF(AN31="Rejected","AI_OUTPUT_REJECTED",IF(AN31="Verified",IF(AO31="","HUMAN_VERIFIER_REQUIRED",IF(AP31="","HUMAN_VERIFICATION_DATE_REQUIRED","NONE")),IF(OR(AN31="Pending",AN31="Verification incomplete"),IF(AND(OR(C31="Draft",C31="Under review",C31="Reopened"),OR(U31="Exploratory only",U31="Review required before use")),IF(AN31="Pending","AI_VERIFICATION_PENDING","AI_VERIFICATION_INCOMPLETE"),"AI_VERIFICATION_REQUIRED"),"AI_VERIFICATION_REQUIRED"))))))))))</ns0:f>
      </ns0:c>
      <ns0:c r="BH31" s="53">
        <ns0:f>IF(D31="","MISSING_EXACT_CLAIM",IF(E31="","MISSING_AFFECTED_DECISION",IF(COUNTA(F31:K31)=0,"MISSING_SCOPE_BOUNDARY",IF(BE31=0,"MISSING_EVIDENCE_RELATIONSHIP",IF(L31="","MISSING_OBSERVATION","NONE")))))</ns0:f>
      </ns0:c>
      <ns0:c r="BI31" s="53">
        <ns0:f>IF(AD31="","REVIEWER_ACCESS_REQUIRED",IF(AD31="No","REVIEWER_ACCESS_REQUIRED",IF(AND(AD31="Conditional",OR(AE31="",AF31="")),"HANDLING_CONDITION_REQUIRED",IF(OR(LEFT(BG31,3)="AI_",LEFT(BG31,6)="HUMAN_"),BG31,"NONE"))))</ns0:f>
      </ns0:c>
      <ns0:c r="BJ31" s="53">
        <ns0:f>IF(M31="","MISSING_INTERPRETATION",IF(N31="","MISSING_ASSUMPTIONS",IF(P31="","MISSING_EVIDENCE_STATE",IF(Q31="","MISSING_CONFIDENCE_BOUNDARY",IF(R31="","MISSING_CONTRADICTION_STATUS",IF(O31="","MISSING_LIMITATIONS",IF(S31="","MISSING_MATERIALITY",IF(T31="","MISSING_REVERSIBILITY",IF(U31="","MISSING_PERMITTED_USE",IF(AS31="","MISSING_FINAL_DISPOSITION","NONE"))))))))))</ns0:f>
      </ns0:c>
      <ns0:c r="BK31" s="53">
        <ns0:f>IF(V31="","MISSING_OWNER",IF(W31="","MISSING_REVIEWER",IF(X31="","MISSING_REVIEW_DATE",IF(OR(Z31="Approved",Z31="Approved with conditions",Z31="Rejected"),IF(AA31="","APPROVER_REQUIRED",IF(AB31="","APPROVAL_DATE_REQUIRED",IF(AND(Z31="Approved with conditions",AC31=""),"APPROVAL_CONDITIONS_REQUIRED","NONE"))),"NONE"))))</ns0:f>
      </ns0:c>
      <ns0:c r="BL31" s="53">
        <ns0:f>IF(Y31="","REOPEN_TRIGGER_REQUIRED",IF(AND(C31="Reopened",BF31=0),"REOPEN_EVENT_REQUIRED","NONE"))</ns0:f>
      </ns0:c>
      <ns0:c r="BM31" s="53">
        <ns0:f>IF(AND(C31="Reopened",OR(Z31="Approved",Z31="Approved with conditions")),"REOPENED_APPROVAL_CONFLICT",IF(OR(AND(C31="Draft",AND(Z31&lt;&gt;"Not submitted",Z31&lt;&gt;"Rejected")),AND(C31="Under review",AND(Z31&lt;&gt;"Pending review",Z31&lt;&gt;"Rejected")),AND(C31="Approved",Z31&lt;&gt;"Approved"),AND(C31="Approved with conditions",Z31&lt;&gt;"Approved with conditions"),AND(C31="Reopened",Z31&lt;&gt;"Reopened"),AND(C31="Retired",AND(Z31&lt;&gt;"Not submitted",Z31&lt;&gt;"Approved",Z31&lt;&gt;"Approved with conditions",Z31&lt;&gt;"Rejected"))),"APPROVAL_STATUS_MISMATCH",IF(C31="Draft","STATUS_DRAFT",IF(C31="Under review","STATUS_UNDER_REVIEW",IF(C31="Reopened","STATUS_REOPENED",IF(C31="Retired","STATUS_RETIRED",IF(AD31="Conditional","CONDITIONAL_EVIDENCE_ACCESS",IF(BG31="AI_VERIFICATION_PENDING","AI_VERIFICATION_PENDING",IF(BG31="AI_VERIFICATION_INCOMPLETE","AI_VERIFICATION_INCOMPLETE",IF(AND(C31="Approved with conditions",Z31="Approved with conditions",AC31&lt;&gt;""),"STATUS_APPROVED_WITH_CONDITIONS",IF(AND(C31="Approved",Z31="Approved"),IF(P31="Unresolved","UNRESOLVED_USE_BOUNDED","STATUS_APPROVED"),"APPROVAL_STATUS_MISMATCH")))))))))))</ns0:f>
      </ns0:c>
      <ns0:c r="BN31" s="53">
        <ns0:f>IF(OR(AX31="",AY31=""),"",AX31&amp;"|"&amp;AY31)</ns0:f>
      </ns0:c>
    </ns0:row>
    <ns0:row r="32">
      <ns0:c r="A32" s="65"/>
      <ns0:c r="B32" s="65"/>
      <ns0:c r="C32" s="66"/>
      <ns0:c r="D32" s="66"/>
      <ns0:c r="E32" s="66"/>
      <ns0:c r="F32" s="66"/>
      <ns0:c r="G32" s="66"/>
      <ns0:c r="H32" s="66"/>
      <ns0:c r="I32" s="66"/>
      <ns0:c r="J32" s="66"/>
      <ns0:c r="K32" s="66"/>
      <ns0:c r="L32" s="66"/>
      <ns0:c r="M32" s="66"/>
      <ns0:c r="N32" s="66"/>
      <ns0:c r="O32" s="66"/>
      <ns0:c r="P32" s="66"/>
      <ns0:c r="Q32" s="66"/>
      <ns0:c r="R32" s="66"/>
      <ns0:c r="S32" s="66"/>
      <ns0:c r="T32" s="66"/>
      <ns0:c r="U32" s="66"/>
      <ns0:c r="V32" s="66"/>
      <ns0:c r="W32" s="66"/>
      <ns0:c r="X32" s="67"/>
      <ns0:c r="Y32" s="66"/>
      <ns0:c r="Z32" s="66"/>
      <ns0:c r="AA32" s="66"/>
      <ns0:c r="AB32" s="67"/>
      <ns0:c r="AC32" s="66"/>
      <ns0:c r="AD32" s="66"/>
      <ns0:c r="AE32" s="66"/>
      <ns0:c r="AF32" s="66"/>
      <ns0:c r="AG32" s="65"/>
      <ns0:c r="AH32" s="65"/>
      <ns0:c r="AI32" s="66"/>
      <ns0:c r="AJ32" s="66"/>
      <ns0:c r="AK32" s="66"/>
      <ns0:c r="AL32" s="66"/>
      <ns0:c r="AM32" s="66"/>
      <ns0:c r="AN32" s="66"/>
      <ns0:c r="AO32" s="66"/>
      <ns0:c r="AP32" s="67"/>
      <ns0:c r="AQ32" s="66"/>
      <ns0:c r="AR32" s="66"/>
      <ns0:c r="AS32" s="66"/>
      <ns0:c r="AT32" s="45">
        <ns0:f>IF(A32="","",IFERROR(VLOOKUP(AU32,'Controlled Vocabulary'!$AA$2:$AD$200,2,FALSE),"Controlled input invalid"))</ns0:f>
      </ns0:c>
      <ns0:c r="AU32" s="45">
        <ns0:f>IF(A32="","",IF(AND(AND(IF(OR(AG32="",AH32=""),0,IFERROR(MATCH(UPPER(TRIM(AG32))&amp;"|"&amp;TRIM(AH32),$BN$2:$BN$101,0),0))&gt;0,AX32=UPPER(TRIM(AG32)),AY32=TRIM(AH32)),D32&lt;&gt;INDEX($D$2:$D$101,IF(OR(AG32="",AH32=""),0,IFERROR(MATCH(UPPER(TRIM(AG32))&amp;"|"&amp;TRIM(AH32),$BN$2:$BN$101,0),0)))),"VERSION_REQUIRED_FOR_CLAIM_CHANGE",IF(AND(AND(IF(OR(AG32="",AH32=""),0,IFERROR(MATCH(UPPER(TRIM(AG32))&amp;"|"&amp;TRIM(AH32),$BN$2:$BN$101,0),0))&gt;0,AX32=UPPER(TRIM(AG32)),AY32=TRIM(AH32)),U32&lt;&gt;INDEX($U$2:$U$101,IF(OR(AG32="",AH32=""),0,IFERROR(MATCH(UPPER(TRIM(AG32))&amp;"|"&amp;TRIM(AH32),$BN$2:$BN$101,0),0)))),"VERSION_REQUIRED_FOR_USE_CHANGE",IF(AND(AND(IF(OR(AG32="",AH32=""),0,IFERROR(MATCH(UPPER(TRIM(AG32))&amp;"|"&amp;TRIM(AH32),$BN$2:$BN$101,0),0))&gt;0,AX32=UPPER(TRIM(AG32)),AY32=TRIM(AH32)),AC32&lt;&gt;INDEX($AC$2:$AC$101,IF(OR(AG32="",AH32=""),0,IFERROR(MATCH(UPPER(TRIM(AG32))&amp;"|"&amp;TRIM(AH32),$BN$2:$BN$101,0),0)))),"VERSION_REQUIRED_FOR_APPROVAL_CHANGE",IF(BA32&lt;&gt;"NONE",BA32,IF(BB32&lt;&gt;"NONE",BB32,IF(BC32&lt;&gt;"NONE",BC32,IF(BD32&lt;&gt;"NONE",BD32,IF(AZ32&gt;1,"DUPLICATE_RECORD_VERSION",IF(OR(BM32="REOPENED_APPROVAL_CONFLICT",BM32="APPROVAL_STATUS_MISMATCH"),BM32,IF(OR(BG32="AI_DETAILS_WITHOUT_AI_USE",BG32="INVALID_AI_ACTIVITY_TYPE",BG32="DUPLICATED_AI_ACTIVITY",BG32="CONTROLLED_INPUT_INVALID"),BG32,IF(BH32&lt;&gt;"NONE",BH32,IF(BI32&lt;&gt;"NONE",BI32,IF(BJ32&lt;&gt;"NONE",BJ32,IF(BK32&lt;&gt;"NONE",BK32,IF(BL32&lt;&gt;"NONE",BL32,BM32))))))))))))))))</ns0:f>
      </ns0:c>
      <ns0:c r="AV32" s="45">
        <ns0:f>IF(A32="","",IFERROR(VLOOKUP(AU32,'Controlled Vocabulary'!$AA$2:$AD$200,3,FALSE),"Blocked"))</ns0:f>
      </ns0:c>
      <ns0:c r="AW32" s="45">
        <ns0:f>IF(A32="","",IFERROR(VLOOKUP(AU32,'Controlled Vocabulary'!$AA$2:$AD$200,4,FALSE),"Review the controlled inputs."))</ns0:f>
      </ns0:c>
      <ns0:c r="AX32" s="53">
        <ns0:f>IF(A32="","",UPPER(TRIM(A32)))</ns0:f>
      </ns0:c>
      <ns0:c r="AY32" s="53">
        <ns0:f>IF(B32="","",TRIM(B32))</ns0:f>
      </ns0:c>
      <ns0:c r="AZ32" s="53">
        <ns0:f>IF(BN32="",0,COUNTIF($BN$2:$BN$101,BN32))</ns0:f>
      </ns0:c>
      <ns0:c r="BA32" s="53">
        <ns0:f>IF(AX32="","MISSING_RECORD_ID",IF(OR(LEN(AX32)&lt;3,LEN(AX32)&gt;64),"INVALID_RECORD_ID_LENGTH",IF(OR(LEFT(AX32,1)="-",RIGHT(AX32,1)="-"),"INVALID_RECORD_ID_BOUNDARY",IF(ISNUMBER(SEARCH("--",AX32)),"CONSECUTIVE_HYPHENS",IF(SUMPRODUCT(--(ROW($1:$64)&lt;=LEN(AX32)),--ISNUMBER(SEARCH(MID(AX32,ROW($1:$64),1),"ABCDEFGHIJKLMNOPQRSTUVWXYZ0123456789-")))=LEN(AX32),"NONE","INVALID_RECORD_ID_CHARACTER")))))</ns0:f>
      </ns0:c>
      <ns0:c r="BB32" s="53">
        <ns0:f>IF(AY32="","MISSING_VERSION",IF(OR(NOT(OR((LEN(AY32)-LEN(SUBSTITUTE(AY32,".","")))=1,(LEN(AY32)-LEN(SUBSTITUTE(AY32,".","")))=2)),IFERROR(LEFT(AY32,IFERROR(FIND(".",AY32),0)-1),"")="",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="",IF((LEN(AY32)-LEN(SUBSTITUTE(AY32,".","")))=2,IF((LEN(AY32)-LEN(SUBSTITUTE(AY32,".","")))=2,IFERROR(MID(AY32,IFERROR(FIND(".",AY32,IFERROR(FIND(".",AY32),0)+1),0)+1,999),""),"")="",FALSE),NOT(IFERROR(ISNUMBER(--IFERROR(LEFT(AY32,IFERROR(FIND(".",AY32),0)-1),"")),FALSE)),NOT(IFERROR(ISNUMBER(--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),FALSE)),IF((LEN(AY32)-LEN(SUBSTITUTE(AY32,".","")))=2,NOT(IFERROR(ISNUMBER(--IF((LEN(AY32)-LEN(SUBSTITUTE(AY32,".","")))=2,IFERROR(MID(AY32,IFERROR(FIND(".",AY32,IFERROR(FIND(".",AY32),0)+1),0)+1,999),""),"")),FALSE)),FALSE)),"INVALID_VERSION",IF(OR(AND(LEN(IFERROR(LEFT(AY32,IFERROR(FIND(".",AY32),0)-1),""))&gt;1,LEFT(IFERROR(LEFT(AY32,IFERROR(FIND(".",AY32),0)-1),""),1)="0"),AND(LEN(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)&gt;1,LEFT(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,1)="0"),IF((LEN(AY32)-LEN(SUBSTITUTE(AY32,".","")))=2,AND(LEN(IF((LEN(AY32)-LEN(SUBSTITUTE(AY32,".","")))=2,IFERROR(MID(AY32,IFERROR(FIND(".",AY32,IFERROR(FIND(".",AY32),0)+1),0)+1,999),""),""))&gt;1,LEFT(IF((LEN(AY32)-LEN(SUBSTITUTE(AY32,".","")))=2,IFERROR(MID(AY32,IFERROR(FIND(".",AY32,IFERROR(FIND(".",AY32),0)+1),0)+1,999),""),""),1)="0"),FALSE)),"INVALID_VERSION_LEADING_ZERO",IF(AND(IFERROR(TEXT(--IFERROR(LEFT(AY32,IFERROR(FIND(".",AY32),0)-1),""),"0")=IFERROR(LEFT(AY32,IFERROR(FIND(".",AY32),0)-1),""),FALSE),IFERROR(TEXT(--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,"0")=IF((LEN(AY32)-LEN(SUBSTITUTE(AY32,".","")))=1,IFERROR(MID(AY32,IFERROR(FIND(".",AY32),0)+1,999),""),IF((LEN(AY32)-LEN(SUBSTITUTE(AY32,".","")))=2,IFERROR(MID(AY32,IFERROR(FIND(".",AY32),0)+1,IFERROR(FIND(".",AY32,IFERROR(FIND(".",AY32),0)+1),0)-IFERROR(FIND(".",AY32),0)-1),""),"")),FALSE),IF((LEN(AY32)-LEN(SUBSTITUTE(AY32,".","")))=2,IFERROR(TEXT(--IF((LEN(AY32)-LEN(SUBSTITUTE(AY32,".","")))=2,IFERROR(MID(AY32,IFERROR(FIND(".",AY32,IFERROR(FIND(".",AY32),0)+1),0)+1,999),""),""),"0")=IF((LEN(AY32)-LEN(SUBSTITUTE(AY32,".","")))=2,IFERROR(MID(AY32,IFERROR(FIND(".",AY32,IFERROR(FIND(".",AY32),0)+1),0)+1,999),""),""),FALSE),TRUE)),"NONE","INVALID_VERSION"))))</ns0:f>
      </ns0:c>
      <ns0:c r="BC32" s="53">
        <ns0:f>IF(C32="","MISSING_RECORD_STATUS",IF(COUNTIF('Controlled Vocabulary'!$A$2:$A$7,C32)=1,"NONE","INVALID_RECORD_STATUS"))</ns0:f>
      </ns0:c>
      <ns0:c r="BD32" s="53">
        <ns0:f>IF(Z32="","INVALID_APPROVAL_STATUS",IF(COUNTIF('Controlled Vocabulary'!$B$2:$B$7,Z32)=1,"NONE","INVALID_APPROVAL_STATUS"))</ns0:f>
      </ns0:c>
      <ns0:c r="BE32" s="53">
        <ns0:f>IF(BN32="",0,COUNTIFS('Claim–Evidence Links'!$T$2:$T$201,BN32,'Claim–Evidence Links'!$H$2:$H$201,"Active"))</ns0:f>
      </ns0:c>
      <ns0:c r="BF32" s="53">
        <ns0:f>IF(BN32="",0,COUNTIFS('Change History'!$N$2:$N$101,BN32,'Change History'!$H$2:$H$101,"Yes"))</ns0:f>
      </ns0:c>
      <ns0:c r="BG32" s="53">
        <ns0:f>IF(AI32="","CONTROLLED_INPUT_INVALID",IF(AI32="No",IF(COUNTA(AJ32:AQ32)&gt;0,"AI_DETAILS_WITHOUT_AI_USE","NONE"),IF(AI32&lt;&gt;"Yes","CONTROLLED_INPUT_INVALID",IF(AJ32="","AI_ACTIVITY_TYPE_REQUIRED",IF(AND(AL32&lt;&gt;"",COUNTIF('Evidence Items'!$W$2:$W$101,AL32)&gt;0,COUNTIF('Controlled Vocabulary'!$S$2:$S$9,AJ32)&gt;0),"DUPLICATED_AI_ACTIVITY",IF(COUNTIF('Controlled Vocabulary'!$R$2:$R$9,AJ32)=0,"INVALID_AI_ACTIVITY_TYPE",IF(AK32="","AI_TOOL_MODEL_REQUIRED",IF(AN32="Rejected","AI_OUTPUT_REJECTED",IF(AN32="Verified",IF(AO32="","HUMAN_VERIFIER_REQUIRED",IF(AP32="","HUMAN_VERIFICATION_DATE_REQUIRED","NONE")),IF(OR(AN32="Pending",AN32="Verification incomplete"),IF(AND(OR(C32="Draft",C32="Under review",C32="Reopened"),OR(U32="Exploratory only",U32="Review required before use")),IF(AN32="Pending","AI_VERIFICATION_PENDING","AI_VERIFICATION_INCOMPLETE"),"AI_VERIFICATION_REQUIRED"),"AI_VERIFICATION_REQUIRED"))))))))))</ns0:f>
      </ns0:c>
      <ns0:c r="BH32" s="53">
        <ns0:f>IF(D32="","MISSING_EXACT_CLAIM",IF(E32="","MISSING_AFFECTED_DECISION",IF(COUNTA(F32:K32)=0,"MISSING_SCOPE_BOUNDARY",IF(BE32=0,"MISSING_EVIDENCE_RELATIONSHIP",IF(L32="","MISSING_OBSERVATION","NONE")))))</ns0:f>
      </ns0:c>
      <ns0:c r="BI32" s="53">
        <ns0:f>IF(AD32="","REVIEWER_ACCESS_REQUIRED",IF(AD32="No","REVIEWER_ACCESS_REQUIRED",IF(AND(AD32="Conditional",OR(AE32="",AF32="")),"HANDLING_CONDITION_REQUIRED",IF(OR(LEFT(BG32,3)="AI_",LEFT(BG32,6)="HUMAN_"),BG32,"NONE"))))</ns0:f>
      </ns0:c>
      <ns0:c r="BJ32" s="53">
        <ns0:f>IF(M32="","MISSING_INTERPRETATION",IF(N32="","MISSING_ASSUMPTIONS",IF(P32="","MISSING_EVIDENCE_STATE",IF(Q32="","MISSING_CONFIDENCE_BOUNDARY",IF(R32="","MISSING_CONTRADICTION_STATUS",IF(O32="","MISSING_LIMITATIONS",IF(S32="","MISSING_MATERIALITY",IF(T32="","MISSING_REVERSIBILITY",IF(U32="","MISSING_PERMITTED_USE",IF(AS32="","MISSING_FINAL_DISPOSITION","NONE"))))))))))</ns0:f>
      </ns0:c>
      <ns0:c r="BK32" s="53">
        <ns0:f>IF(V32="","MISSING_OWNER",IF(W32="","MISSING_REVIEWER",IF(X32="","MISSING_REVIEW_DATE",IF(OR(Z32="Approved",Z32="Approved with conditions",Z32="Rejected"),IF(AA32="","APPROVER_REQUIRED",IF(AB32="","APPROVAL_DATE_REQUIRED",IF(AND(Z32="Approved with conditions",AC32=""),"APPROVAL_CONDITIONS_REQUIRED","NONE"))),"NONE"))))</ns0:f>
      </ns0:c>
      <ns0:c r="BL32" s="53">
        <ns0:f>IF(Y32="","REOPEN_TRIGGER_REQUIRED",IF(AND(C32="Reopened",BF32=0),"REOPEN_EVENT_REQUIRED","NONE"))</ns0:f>
      </ns0:c>
      <ns0:c r="BM32" s="53">
        <ns0:f>IF(AND(C32="Reopened",OR(Z32="Approved",Z32="Approved with conditions")),"REOPENED_APPROVAL_CONFLICT",IF(OR(AND(C32="Draft",AND(Z32&lt;&gt;"Not submitted",Z32&lt;&gt;"Rejected")),AND(C32="Under review",AND(Z32&lt;&gt;"Pending review",Z32&lt;&gt;"Rejected")),AND(C32="Approved",Z32&lt;&gt;"Approved"),AND(C32="Approved with conditions",Z32&lt;&gt;"Approved with conditions"),AND(C32="Reopened",Z32&lt;&gt;"Reopened"),AND(C32="Retired",AND(Z32&lt;&gt;"Not submitted",Z32&lt;&gt;"Approved",Z32&lt;&gt;"Approved with conditions",Z32&lt;&gt;"Rejected"))),"APPROVAL_STATUS_MISMATCH",IF(C32="Draft","STATUS_DRAFT",IF(C32="Under review","STATUS_UNDER_REVIEW",IF(C32="Reopened","STATUS_REOPENED",IF(C32="Retired","STATUS_RETIRED",IF(AD32="Conditional","CONDITIONAL_EVIDENCE_ACCESS",IF(BG32="AI_VERIFICATION_PENDING","AI_VERIFICATION_PENDING",IF(BG32="AI_VERIFICATION_INCOMPLETE","AI_VERIFICATION_INCOMPLETE",IF(AND(C32="Approved with conditions",Z32="Approved with conditions",AC32&lt;&gt;""),"STATUS_APPROVED_WITH_CONDITIONS",IF(AND(C32="Approved",Z32="Approved"),IF(P32="Unresolved","UNRESOLVED_USE_BOUNDED","STATUS_APPROVED"),"APPROVAL_STATUS_MISMATCH")))))))))))</ns0:f>
      </ns0:c>
      <ns0:c r="BN32" s="53">
        <ns0:f>IF(OR(AX32="",AY32=""),"",AX32&amp;"|"&amp;AY32)</ns0:f>
      </ns0:c>
    </ns0:row>
    <ns0:row r="33">
      <ns0:c r="A33" s="65"/>
      <ns0:c r="B33" s="65"/>
      <ns0:c r="C33" s="66"/>
      <ns0:c r="D33" s="66"/>
      <ns0:c r="E33" s="66"/>
      <ns0:c r="F33" s="66"/>
      <ns0:c r="G33" s="66"/>
      <ns0:c r="H33" s="66"/>
      <ns0:c r="I33" s="66"/>
      <ns0:c r="J33" s="66"/>
      <ns0:c r="K33" s="66"/>
      <ns0:c r="L33" s="66"/>
      <ns0:c r="M33" s="66"/>
      <ns0:c r="N33" s="66"/>
      <ns0:c r="O33" s="66"/>
      <ns0:c r="P33" s="66"/>
      <ns0:c r="Q33" s="66"/>
      <ns0:c r="R33" s="66"/>
      <ns0:c r="S33" s="66"/>
      <ns0:c r="T33" s="66"/>
      <ns0:c r="U33" s="66"/>
      <ns0:c r="V33" s="66"/>
      <ns0:c r="W33" s="66"/>
      <ns0:c r="X33" s="67"/>
      <ns0:c r="Y33" s="66"/>
      <ns0:c r="Z33" s="66"/>
      <ns0:c r="AA33" s="66"/>
      <ns0:c r="AB33" s="67"/>
      <ns0:c r="AC33" s="66"/>
      <ns0:c r="AD33" s="66"/>
      <ns0:c r="AE33" s="66"/>
      <ns0:c r="AF33" s="66"/>
      <ns0:c r="AG33" s="65"/>
      <ns0:c r="AH33" s="65"/>
      <ns0:c r="AI33" s="66"/>
      <ns0:c r="AJ33" s="66"/>
      <ns0:c r="AK33" s="66"/>
      <ns0:c r="AL33" s="66"/>
      <ns0:c r="AM33" s="66"/>
      <ns0:c r="AN33" s="66"/>
      <ns0:c r="AO33" s="66"/>
      <ns0:c r="AP33" s="67"/>
      <ns0:c r="AQ33" s="66"/>
      <ns0:c r="AR33" s="66"/>
      <ns0:c r="AS33" s="66"/>
      <ns0:c r="AT33" s="45">
        <ns0:f>IF(A33="","",IFERROR(VLOOKUP(AU33,'Controlled Vocabulary'!$AA$2:$AD$200,2,FALSE),"Controlled input invalid"))</ns0:f>
      </ns0:c>
      <ns0:c r="AU33" s="45">
        <ns0:f>IF(A33="","",IF(AND(AND(IF(OR(AG33="",AH33=""),0,IFERROR(MATCH(UPPER(TRIM(AG33))&amp;"|"&amp;TRIM(AH33),$BN$2:$BN$101,0),0))&gt;0,AX33=UPPER(TRIM(AG33)),AY33=TRIM(AH33)),D33&lt;&gt;INDEX($D$2:$D$101,IF(OR(AG33="",AH33=""),0,IFERROR(MATCH(UPPER(TRIM(AG33))&amp;"|"&amp;TRIM(AH33),$BN$2:$BN$101,0),0)))),"VERSION_REQUIRED_FOR_CLAIM_CHANGE",IF(AND(AND(IF(OR(AG33="",AH33=""),0,IFERROR(MATCH(UPPER(TRIM(AG33))&amp;"|"&amp;TRIM(AH33),$BN$2:$BN$101,0),0))&gt;0,AX33=UPPER(TRIM(AG33)),AY33=TRIM(AH33)),U33&lt;&gt;INDEX($U$2:$U$101,IF(OR(AG33="",AH33=""),0,IFERROR(MATCH(UPPER(TRIM(AG33))&amp;"|"&amp;TRIM(AH33),$BN$2:$BN$101,0),0)))),"VERSION_REQUIRED_FOR_USE_CHANGE",IF(AND(AND(IF(OR(AG33="",AH33=""),0,IFERROR(MATCH(UPPER(TRIM(AG33))&amp;"|"&amp;TRIM(AH33),$BN$2:$BN$101,0),0))&gt;0,AX33=UPPER(TRIM(AG33)),AY33=TRIM(AH33)),AC33&lt;&gt;INDEX($AC$2:$AC$101,IF(OR(AG33="",AH33=""),0,IFERROR(MATCH(UPPER(TRIM(AG33))&amp;"|"&amp;TRIM(AH33),$BN$2:$BN$101,0),0)))),"VERSION_REQUIRED_FOR_APPROVAL_CHANGE",IF(BA33&lt;&gt;"NONE",BA33,IF(BB33&lt;&gt;"NONE",BB33,IF(BC33&lt;&gt;"NONE",BC33,IF(BD33&lt;&gt;"NONE",BD33,IF(AZ33&gt;1,"DUPLICATE_RECORD_VERSION",IF(OR(BM33="REOPENED_APPROVAL_CONFLICT",BM33="APPROVAL_STATUS_MISMATCH"),BM33,IF(OR(BG33="AI_DETAILS_WITHOUT_AI_USE",BG33="INVALID_AI_ACTIVITY_TYPE",BG33="DUPLICATED_AI_ACTIVITY",BG33="CONTROLLED_INPUT_INVALID"),BG33,IF(BH33&lt;&gt;"NONE",BH33,IF(BI33&lt;&gt;"NONE",BI33,IF(BJ33&lt;&gt;"NONE",BJ33,IF(BK33&lt;&gt;"NONE",BK33,IF(BL33&lt;&gt;"NONE",BL33,BM33))))))))))))))))</ns0:f>
      </ns0:c>
      <ns0:c r="AV33" s="45">
        <ns0:f>IF(A33="","",IFERROR(VLOOKUP(AU33,'Controlled Vocabulary'!$AA$2:$AD$200,3,FALSE),"Blocked"))</ns0:f>
      </ns0:c>
      <ns0:c r="AW33" s="45">
        <ns0:f>IF(A33="","",IFERROR(VLOOKUP(AU33,'Controlled Vocabulary'!$AA$2:$AD$200,4,FALSE),"Review the controlled inputs."))</ns0:f>
      </ns0:c>
      <ns0:c r="AX33" s="53">
        <ns0:f>IF(A33="","",UPPER(TRIM(A33)))</ns0:f>
      </ns0:c>
      <ns0:c r="AY33" s="53">
        <ns0:f>IF(B33="","",TRIM(B33))</ns0:f>
      </ns0:c>
      <ns0:c r="AZ33" s="53">
        <ns0:f>IF(BN33="",0,COUNTIF($BN$2:$BN$101,BN33))</ns0:f>
      </ns0:c>
      <ns0:c r="BA33" s="53">
        <ns0:f>IF(AX33="","MISSING_RECORD_ID",IF(OR(LEN(AX33)&lt;3,LEN(AX33)&gt;64),"INVALID_RECORD_ID_LENGTH",IF(OR(LEFT(AX33,1)="-",RIGHT(AX33,1)="-"),"INVALID_RECORD_ID_BOUNDARY",IF(ISNUMBER(SEARCH("--",AX33)),"CONSECUTIVE_HYPHENS",IF(SUMPRODUCT(--(ROW($1:$64)&lt;=LEN(AX33)),--ISNUMBER(SEARCH(MID(AX33,ROW($1:$64),1),"ABCDEFGHIJKLMNOPQRSTUVWXYZ0123456789-")))=LEN(AX33),"NONE","INVALID_RECORD_ID_CHARACTER")))))</ns0:f>
      </ns0:c>
      <ns0:c r="BB33" s="53">
        <ns0:f>IF(AY33="","MISSING_VERSION",IF(OR(NOT(OR((LEN(AY33)-LEN(SUBSTITUTE(AY33,".","")))=1,(LEN(AY33)-LEN(SUBSTITUTE(AY33,".","")))=2)),IFERROR(LEFT(AY33,IFERROR(FIND(".",AY33),0)-1),"")="",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="",IF((LEN(AY33)-LEN(SUBSTITUTE(AY33,".","")))=2,IF((LEN(AY33)-LEN(SUBSTITUTE(AY33,".","")))=2,IFERROR(MID(AY33,IFERROR(FIND(".",AY33,IFERROR(FIND(".",AY33),0)+1),0)+1,999),""),"")="",FALSE),NOT(IFERROR(ISNUMBER(--IFERROR(LEFT(AY33,IFERROR(FIND(".",AY33),0)-1),"")),FALSE)),NOT(IFERROR(ISNUMBER(--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),FALSE)),IF((LEN(AY33)-LEN(SUBSTITUTE(AY33,".","")))=2,NOT(IFERROR(ISNUMBER(--IF((LEN(AY33)-LEN(SUBSTITUTE(AY33,".","")))=2,IFERROR(MID(AY33,IFERROR(FIND(".",AY33,IFERROR(FIND(".",AY33),0)+1),0)+1,999),""),"")),FALSE)),FALSE)),"INVALID_VERSION",IF(OR(AND(LEN(IFERROR(LEFT(AY33,IFERROR(FIND(".",AY33),0)-1),""))&gt;1,LEFT(IFERROR(LEFT(AY33,IFERROR(FIND(".",AY33),0)-1),""),1)="0"),AND(LEN(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)&gt;1,LEFT(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,1)="0"),IF((LEN(AY33)-LEN(SUBSTITUTE(AY33,".","")))=2,AND(LEN(IF((LEN(AY33)-LEN(SUBSTITUTE(AY33,".","")))=2,IFERROR(MID(AY33,IFERROR(FIND(".",AY33,IFERROR(FIND(".",AY33),0)+1),0)+1,999),""),""))&gt;1,LEFT(IF((LEN(AY33)-LEN(SUBSTITUTE(AY33,".","")))=2,IFERROR(MID(AY33,IFERROR(FIND(".",AY33,IFERROR(FIND(".",AY33),0)+1),0)+1,999),""),""),1)="0"),FALSE)),"INVALID_VERSION_LEADING_ZERO",IF(AND(IFERROR(TEXT(--IFERROR(LEFT(AY33,IFERROR(FIND(".",AY33),0)-1),""),"0")=IFERROR(LEFT(AY33,IFERROR(FIND(".",AY33),0)-1),""),FALSE),IFERROR(TEXT(--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,"0")=IF((LEN(AY33)-LEN(SUBSTITUTE(AY33,".","")))=1,IFERROR(MID(AY33,IFERROR(FIND(".",AY33),0)+1,999),""),IF((LEN(AY33)-LEN(SUBSTITUTE(AY33,".","")))=2,IFERROR(MID(AY33,IFERROR(FIND(".",AY33),0)+1,IFERROR(FIND(".",AY33,IFERROR(FIND(".",AY33),0)+1),0)-IFERROR(FIND(".",AY33),0)-1),""),"")),FALSE),IF((LEN(AY33)-LEN(SUBSTITUTE(AY33,".","")))=2,IFERROR(TEXT(--IF((LEN(AY33)-LEN(SUBSTITUTE(AY33,".","")))=2,IFERROR(MID(AY33,IFERROR(FIND(".",AY33,IFERROR(FIND(".",AY33),0)+1),0)+1,999),""),""),"0")=IF((LEN(AY33)-LEN(SUBSTITUTE(AY33,".","")))=2,IFERROR(MID(AY33,IFERROR(FIND(".",AY33,IFERROR(FIND(".",AY33),0)+1),0)+1,999),""),""),FALSE),TRUE)),"NONE","INVALID_VERSION"))))</ns0:f>
      </ns0:c>
      <ns0:c r="BC33" s="53">
        <ns0:f>IF(C33="","MISSING_RECORD_STATUS",IF(COUNTIF('Controlled Vocabulary'!$A$2:$A$7,C33)=1,"NONE","INVALID_RECORD_STATUS"))</ns0:f>
      </ns0:c>
      <ns0:c r="BD33" s="53">
        <ns0:f>IF(Z33="","INVALID_APPROVAL_STATUS",IF(COUNTIF('Controlled Vocabulary'!$B$2:$B$7,Z33)=1,"NONE","INVALID_APPROVAL_STATUS"))</ns0:f>
      </ns0:c>
      <ns0:c r="BE33" s="53">
        <ns0:f>IF(BN33="",0,COUNTIFS('Claim–Evidence Links'!$T$2:$T$201,BN33,'Claim–Evidence Links'!$H$2:$H$201,"Active"))</ns0:f>
      </ns0:c>
      <ns0:c r="BF33" s="53">
        <ns0:f>IF(BN33="",0,COUNTIFS('Change History'!$N$2:$N$101,BN33,'Change History'!$H$2:$H$101,"Yes"))</ns0:f>
      </ns0:c>
      <ns0:c r="BG33" s="53">
        <ns0:f>IF(AI33="","CONTROLLED_INPUT_INVALID",IF(AI33="No",IF(COUNTA(AJ33:AQ33)&gt;0,"AI_DETAILS_WITHOUT_AI_USE","NONE"),IF(AI33&lt;&gt;"Yes","CONTROLLED_INPUT_INVALID",IF(AJ33="","AI_ACTIVITY_TYPE_REQUIRED",IF(AND(AL33&lt;&gt;"",COUNTIF('Evidence Items'!$W$2:$W$101,AL33)&gt;0,COUNTIF('Controlled Vocabulary'!$S$2:$S$9,AJ33)&gt;0),"DUPLICATED_AI_ACTIVITY",IF(COUNTIF('Controlled Vocabulary'!$R$2:$R$9,AJ33)=0,"INVALID_AI_ACTIVITY_TYPE",IF(AK33="","AI_TOOL_MODEL_REQUIRED",IF(AN33="Rejected","AI_OUTPUT_REJECTED",IF(AN33="Verified",IF(AO33="","HUMAN_VERIFIER_REQUIRED",IF(AP33="","HUMAN_VERIFICATION_DATE_REQUIRED","NONE")),IF(OR(AN33="Pending",AN33="Verification incomplete"),IF(AND(OR(C33="Draft",C33="Under review",C33="Reopened"),OR(U33="Exploratory only",U33="Review required before use")),IF(AN33="Pending","AI_VERIFICATION_PENDING","AI_VERIFICATION_INCOMPLETE"),"AI_VERIFICATION_REQUIRED"),"AI_VERIFICATION_REQUIRED"))))))))))</ns0:f>
      </ns0:c>
      <ns0:c r="BH33" s="53">
        <ns0:f>IF(D33="","MISSING_EXACT_CLAIM",IF(E33="","MISSING_AFFECTED_DECISION",IF(COUNTA(F33:K33)=0,"MISSING_SCOPE_BOUNDARY",IF(BE33=0,"MISSING_EVIDENCE_RELATIONSHIP",IF(L33="","MISSING_OBSERVATION","NONE")))))</ns0:f>
      </ns0:c>
      <ns0:c r="BI33" s="53">
        <ns0:f>IF(AD33="","REVIEWER_ACCESS_REQUIRED",IF(AD33="No","REVIEWER_ACCESS_REQUIRED",IF(AND(AD33="Conditional",OR(AE33="",AF33="")),"HANDLING_CONDITION_REQUIRED",IF(OR(LEFT(BG33,3)="AI_",LEFT(BG33,6)="HUMAN_"),BG33,"NONE"))))</ns0:f>
      </ns0:c>
      <ns0:c r="BJ33" s="53">
        <ns0:f>IF(M33="","MISSING_INTERPRETATION",IF(N33="","MISSING_ASSUMPTIONS",IF(P33="","MISSING_EVIDENCE_STATE",IF(Q33="","MISSING_CONFIDENCE_BOUNDARY",IF(R33="","MISSING_CONTRADICTION_STATUS",IF(O33="","MISSING_LIMITATIONS",IF(S33="","MISSING_MATERIALITY",IF(T33="","MISSING_REVERSIBILITY",IF(U33="","MISSING_PERMITTED_USE",IF(AS33="","MISSING_FINAL_DISPOSITION","NONE"))))))))))</ns0:f>
      </ns0:c>
      <ns0:c r="BK33" s="53">
        <ns0:f>IF(V33="","MISSING_OWNER",IF(W33="","MISSING_REVIEWER",IF(X33="","MISSING_REVIEW_DATE",IF(OR(Z33="Approved",Z33="Approved with conditions",Z33="Rejected"),IF(AA33="","APPROVER_REQUIRED",IF(AB33="","APPROVAL_DATE_REQUIRED",IF(AND(Z33="Approved with conditions",AC33=""),"APPROVAL_CONDITIONS_REQUIRED","NONE"))),"NONE"))))</ns0:f>
      </ns0:c>
      <ns0:c r="BL33" s="53">
        <ns0:f>IF(Y33="","REOPEN_TRIGGER_REQUIRED",IF(AND(C33="Reopened",BF33=0),"REOPEN_EVENT_REQUIRED","NONE"))</ns0:f>
      </ns0:c>
      <ns0:c r="BM33" s="53">
        <ns0:f>IF(AND(C33="Reopened",OR(Z33="Approved",Z33="Approved with conditions")),"REOPENED_APPROVAL_CONFLICT",IF(OR(AND(C33="Draft",AND(Z33&lt;&gt;"Not submitted",Z33&lt;&gt;"Rejected")),AND(C33="Under review",AND(Z33&lt;&gt;"Pending review",Z33&lt;&gt;"Rejected")),AND(C33="Approved",Z33&lt;&gt;"Approved"),AND(C33="Approved with conditions",Z33&lt;&gt;"Approved with conditions"),AND(C33="Reopened",Z33&lt;&gt;"Reopened"),AND(C33="Retired",AND(Z33&lt;&gt;"Not submitted",Z33&lt;&gt;"Approved",Z33&lt;&gt;"Approved with conditions",Z33&lt;&gt;"Rejected"))),"APPROVAL_STATUS_MISMATCH",IF(C33="Draft","STATUS_DRAFT",IF(C33="Under review","STATUS_UNDER_REVIEW",IF(C33="Reopened","STATUS_REOPENED",IF(C33="Retired","STATUS_RETIRED",IF(AD33="Conditional","CONDITIONAL_EVIDENCE_ACCESS",IF(BG33="AI_VERIFICATION_PENDING","AI_VERIFICATION_PENDING",IF(BG33="AI_VERIFICATION_INCOMPLETE","AI_VERIFICATION_INCOMPLETE",IF(AND(C33="Approved with conditions",Z33="Approved with conditions",AC33&lt;&gt;""),"STATUS_APPROVED_WITH_CONDITIONS",IF(AND(C33="Approved",Z33="Approved"),IF(P33="Unresolved","UNRESOLVED_USE_BOUNDED","STATUS_APPROVED"),"APPROVAL_STATUS_MISMATCH")))))))))))</ns0:f>
      </ns0:c>
      <ns0:c r="BN33" s="53">
        <ns0:f>IF(OR(AX33="",AY33=""),"",AX33&amp;"|"&amp;AY33)</ns0:f>
      </ns0:c>
    </ns0:row>
    <ns0:row r="34">
      <ns0:c r="A34" s="65"/>
      <ns0:c r="B34" s="65"/>
      <ns0:c r="C34" s="66"/>
      <ns0:c r="D34" s="66"/>
      <ns0:c r="E34" s="66"/>
      <ns0:c r="F34" s="66"/>
      <ns0:c r="G34" s="66"/>
      <ns0:c r="H34" s="66"/>
      <ns0:c r="I34" s="66"/>
      <ns0:c r="J34" s="66"/>
      <ns0:c r="K34" s="66"/>
      <ns0:c r="L34" s="66"/>
      <ns0:c r="M34" s="66"/>
      <ns0:c r="N34" s="66"/>
      <ns0:c r="O34" s="66"/>
      <ns0:c r="P34" s="66"/>
      <ns0:c r="Q34" s="66"/>
      <ns0:c r="R34" s="66"/>
      <ns0:c r="S34" s="66"/>
      <ns0:c r="T34" s="66"/>
      <ns0:c r="U34" s="66"/>
      <ns0:c r="V34" s="66"/>
      <ns0:c r="W34" s="66"/>
      <ns0:c r="X34" s="67"/>
      <ns0:c r="Y34" s="66"/>
      <ns0:c r="Z34" s="66"/>
      <ns0:c r="AA34" s="66"/>
      <ns0:c r="AB34" s="67"/>
      <ns0:c r="AC34" s="66"/>
      <ns0:c r="AD34" s="66"/>
      <ns0:c r="AE34" s="66"/>
      <ns0:c r="AF34" s="66"/>
      <ns0:c r="AG34" s="65"/>
      <ns0:c r="AH34" s="65"/>
      <ns0:c r="AI34" s="66"/>
      <ns0:c r="AJ34" s="66"/>
      <ns0:c r="AK34" s="66"/>
      <ns0:c r="AL34" s="66"/>
      <ns0:c r="AM34" s="66"/>
      <ns0:c r="AN34" s="66"/>
      <ns0:c r="AO34" s="66"/>
      <ns0:c r="AP34" s="67"/>
      <ns0:c r="AQ34" s="66"/>
      <ns0:c r="AR34" s="66"/>
      <ns0:c r="AS34" s="66"/>
      <ns0:c r="AT34" s="45">
        <ns0:f>IF(A34="","",IFERROR(VLOOKUP(AU34,'Controlled Vocabulary'!$AA$2:$AD$200,2,FALSE),"Controlled input invalid"))</ns0:f>
      </ns0:c>
      <ns0:c r="AU34" s="45">
        <ns0:f>IF(A34="","",IF(AND(AND(IF(OR(AG34="",AH34=""),0,IFERROR(MATCH(UPPER(TRIM(AG34))&amp;"|"&amp;TRIM(AH34),$BN$2:$BN$101,0),0))&gt;0,AX34=UPPER(TRIM(AG34)),AY34=TRIM(AH34)),D34&lt;&gt;INDEX($D$2:$D$101,IF(OR(AG34="",AH34=""),0,IFERROR(MATCH(UPPER(TRIM(AG34))&amp;"|"&amp;TRIM(AH34),$BN$2:$BN$101,0),0)))),"VERSION_REQUIRED_FOR_CLAIM_CHANGE",IF(AND(AND(IF(OR(AG34="",AH34=""),0,IFERROR(MATCH(UPPER(TRIM(AG34))&amp;"|"&amp;TRIM(AH34),$BN$2:$BN$101,0),0))&gt;0,AX34=UPPER(TRIM(AG34)),AY34=TRIM(AH34)),U34&lt;&gt;INDEX($U$2:$U$101,IF(OR(AG34="",AH34=""),0,IFERROR(MATCH(UPPER(TRIM(AG34))&amp;"|"&amp;TRIM(AH34),$BN$2:$BN$101,0),0)))),"VERSION_REQUIRED_FOR_USE_CHANGE",IF(AND(AND(IF(OR(AG34="",AH34=""),0,IFERROR(MATCH(UPPER(TRIM(AG34))&amp;"|"&amp;TRIM(AH34),$BN$2:$BN$101,0),0))&gt;0,AX34=UPPER(TRIM(AG34)),AY34=TRIM(AH34)),AC34&lt;&gt;INDEX($AC$2:$AC$101,IF(OR(AG34="",AH34=""),0,IFERROR(MATCH(UPPER(TRIM(AG34))&amp;"|"&amp;TRIM(AH34),$BN$2:$BN$101,0),0)))),"VERSION_REQUIRED_FOR_APPROVAL_CHANGE",IF(BA34&lt;&gt;"NONE",BA34,IF(BB34&lt;&gt;"NONE",BB34,IF(BC34&lt;&gt;"NONE",BC34,IF(BD34&lt;&gt;"NONE",BD34,IF(AZ34&gt;1,"DUPLICATE_RECORD_VERSION",IF(OR(BM34="REOPENED_APPROVAL_CONFLICT",BM34="APPROVAL_STATUS_MISMATCH"),BM34,IF(OR(BG34="AI_DETAILS_WITHOUT_AI_USE",BG34="INVALID_AI_ACTIVITY_TYPE",BG34="DUPLICATED_AI_ACTIVITY",BG34="CONTROLLED_INPUT_INVALID"),BG34,IF(BH34&lt;&gt;"NONE",BH34,IF(BI34&lt;&gt;"NONE",BI34,IF(BJ34&lt;&gt;"NONE",BJ34,IF(BK34&lt;&gt;"NONE",BK34,IF(BL34&lt;&gt;"NONE",BL34,BM34))))))))))))))))</ns0:f>
      </ns0:c>
      <ns0:c r="AV34" s="45">
        <ns0:f>IF(A34="","",IFERROR(VLOOKUP(AU34,'Controlled Vocabulary'!$AA$2:$AD$200,3,FALSE),"Blocked"))</ns0:f>
      </ns0:c>
      <ns0:c r="AW34" s="45">
        <ns0:f>IF(A34="","",IFERROR(VLOOKUP(AU34,'Controlled Vocabulary'!$AA$2:$AD$200,4,FALSE),"Review the controlled inputs."))</ns0:f>
      </ns0:c>
      <ns0:c r="AX34" s="53">
        <ns0:f>IF(A34="","",UPPER(TRIM(A34)))</ns0:f>
      </ns0:c>
      <ns0:c r="AY34" s="53">
        <ns0:f>IF(B34="","",TRIM(B34))</ns0:f>
      </ns0:c>
      <ns0:c r="AZ34" s="53">
        <ns0:f>IF(BN34="",0,COUNTIF($BN$2:$BN$101,BN34))</ns0:f>
      </ns0:c>
      <ns0:c r="BA34" s="53">
        <ns0:f>IF(AX34="","MISSING_RECORD_ID",IF(OR(LEN(AX34)&lt;3,LEN(AX34)&gt;64),"INVALID_RECORD_ID_LENGTH",IF(OR(LEFT(AX34,1)="-",RIGHT(AX34,1)="-"),"INVALID_RECORD_ID_BOUNDARY",IF(ISNUMBER(SEARCH("--",AX34)),"CONSECUTIVE_HYPHENS",IF(SUMPRODUCT(--(ROW($1:$64)&lt;=LEN(AX34)),--ISNUMBER(SEARCH(MID(AX34,ROW($1:$64),1),"ABCDEFGHIJKLMNOPQRSTUVWXYZ0123456789-")))=LEN(AX34),"NONE","INVALID_RECORD_ID_CHARACTER")))))</ns0:f>
      </ns0:c>
      <ns0:c r="BB34" s="53">
        <ns0:f>IF(AY34="","MISSING_VERSION",IF(OR(NOT(OR((LEN(AY34)-LEN(SUBSTITUTE(AY34,".","")))=1,(LEN(AY34)-LEN(SUBSTITUTE(AY34,".","")))=2)),IFERROR(LEFT(AY34,IFERROR(FIND(".",AY34),0)-1),"")="",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="",IF((LEN(AY34)-LEN(SUBSTITUTE(AY34,".","")))=2,IF((LEN(AY34)-LEN(SUBSTITUTE(AY34,".","")))=2,IFERROR(MID(AY34,IFERROR(FIND(".",AY34,IFERROR(FIND(".",AY34),0)+1),0)+1,999),""),"")="",FALSE),NOT(IFERROR(ISNUMBER(--IFERROR(LEFT(AY34,IFERROR(FIND(".",AY34),0)-1),"")),FALSE)),NOT(IFERROR(ISNUMBER(--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),FALSE)),IF((LEN(AY34)-LEN(SUBSTITUTE(AY34,".","")))=2,NOT(IFERROR(ISNUMBER(--IF((LEN(AY34)-LEN(SUBSTITUTE(AY34,".","")))=2,IFERROR(MID(AY34,IFERROR(FIND(".",AY34,IFERROR(FIND(".",AY34),0)+1),0)+1,999),""),"")),FALSE)),FALSE)),"INVALID_VERSION",IF(OR(AND(LEN(IFERROR(LEFT(AY34,IFERROR(FIND(".",AY34),0)-1),""))&gt;1,LEFT(IFERROR(LEFT(AY34,IFERROR(FIND(".",AY34),0)-1),""),1)="0"),AND(LEN(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)&gt;1,LEFT(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,1)="0"),IF((LEN(AY34)-LEN(SUBSTITUTE(AY34,".","")))=2,AND(LEN(IF((LEN(AY34)-LEN(SUBSTITUTE(AY34,".","")))=2,IFERROR(MID(AY34,IFERROR(FIND(".",AY34,IFERROR(FIND(".",AY34),0)+1),0)+1,999),""),""))&gt;1,LEFT(IF((LEN(AY34)-LEN(SUBSTITUTE(AY34,".","")))=2,IFERROR(MID(AY34,IFERROR(FIND(".",AY34,IFERROR(FIND(".",AY34),0)+1),0)+1,999),""),""),1)="0"),FALSE)),"INVALID_VERSION_LEADING_ZERO",IF(AND(IFERROR(TEXT(--IFERROR(LEFT(AY34,IFERROR(FIND(".",AY34),0)-1),""),"0")=IFERROR(LEFT(AY34,IFERROR(FIND(".",AY34),0)-1),""),FALSE),IFERROR(TEXT(--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,"0")=IF((LEN(AY34)-LEN(SUBSTITUTE(AY34,".","")))=1,IFERROR(MID(AY34,IFERROR(FIND(".",AY34),0)+1,999),""),IF((LEN(AY34)-LEN(SUBSTITUTE(AY34,".","")))=2,IFERROR(MID(AY34,IFERROR(FIND(".",AY34),0)+1,IFERROR(FIND(".",AY34,IFERROR(FIND(".",AY34),0)+1),0)-IFERROR(FIND(".",AY34),0)-1),""),"")),FALSE),IF((LEN(AY34)-LEN(SUBSTITUTE(AY34,".","")))=2,IFERROR(TEXT(--IF((LEN(AY34)-LEN(SUBSTITUTE(AY34,".","")))=2,IFERROR(MID(AY34,IFERROR(FIND(".",AY34,IFERROR(FIND(".",AY34),0)+1),0)+1,999),""),""),"0")=IF((LEN(AY34)-LEN(SUBSTITUTE(AY34,".","")))=2,IFERROR(MID(AY34,IFERROR(FIND(".",AY34,IFERROR(FIND(".",AY34),0)+1),0)+1,999),""),""),FALSE),TRUE)),"NONE","INVALID_VERSION"))))</ns0:f>
      </ns0:c>
      <ns0:c r="BC34" s="53">
        <ns0:f>IF(C34="","MISSING_RECORD_STATUS",IF(COUNTIF('Controlled Vocabulary'!$A$2:$A$7,C34)=1,"NONE","INVALID_RECORD_STATUS"))</ns0:f>
      </ns0:c>
      <ns0:c r="BD34" s="53">
        <ns0:f>IF(Z34="","INVALID_APPROVAL_STATUS",IF(COUNTIF('Controlled Vocabulary'!$B$2:$B$7,Z34)=1,"NONE","INVALID_APPROVAL_STATUS"))</ns0:f>
      </ns0:c>
      <ns0:c r="BE34" s="53">
        <ns0:f>IF(BN34="",0,COUNTIFS('Claim–Evidence Links'!$T$2:$T$201,BN34,'Claim–Evidence Links'!$H$2:$H$201,"Active"))</ns0:f>
      </ns0:c>
      <ns0:c r="BF34" s="53">
        <ns0:f>IF(BN34="",0,COUNTIFS('Change History'!$N$2:$N$101,BN34,'Change History'!$H$2:$H$101,"Yes"))</ns0:f>
      </ns0:c>
      <ns0:c r="BG34" s="53">
        <ns0:f>IF(AI34="","CONTROLLED_INPUT_INVALID",IF(AI34="No",IF(COUNTA(AJ34:AQ34)&gt;0,"AI_DETAILS_WITHOUT_AI_USE","NONE"),IF(AI34&lt;&gt;"Yes","CONTROLLED_INPUT_INVALID",IF(AJ34="","AI_ACTIVITY_TYPE_REQUIRED",IF(AND(AL34&lt;&gt;"",COUNTIF('Evidence Items'!$W$2:$W$101,AL34)&gt;0,COUNTIF('Controlled Vocabulary'!$S$2:$S$9,AJ34)&gt;0),"DUPLICATED_AI_ACTIVITY",IF(COUNTIF('Controlled Vocabulary'!$R$2:$R$9,AJ34)=0,"INVALID_AI_ACTIVITY_TYPE",IF(AK34="","AI_TOOL_MODEL_REQUIRED",IF(AN34="Rejected","AI_OUTPUT_REJECTED",IF(AN34="Verified",IF(AO34="","HUMAN_VERIFIER_REQUIRED",IF(AP34="","HUMAN_VERIFICATION_DATE_REQUIRED","NONE")),IF(OR(AN34="Pending",AN34="Verification incomplete"),IF(AND(OR(C34="Draft",C34="Under review",C34="Reopened"),OR(U34="Exploratory only",U34="Review required before use")),IF(AN34="Pending","AI_VERIFICATION_PENDING","AI_VERIFICATION_INCOMPLETE"),"AI_VERIFICATION_REQUIRED"),"AI_VERIFICATION_REQUIRED"))))))))))</ns0:f>
      </ns0:c>
      <ns0:c r="BH34" s="53">
        <ns0:f>IF(D34="","MISSING_EXACT_CLAIM",IF(E34="","MISSING_AFFECTED_DECISION",IF(COUNTA(F34:K34)=0,"MISSING_SCOPE_BOUNDARY",IF(BE34=0,"MISSING_EVIDENCE_RELATIONSHIP",IF(L34="","MISSING_OBSERVATION","NONE")))))</ns0:f>
      </ns0:c>
      <ns0:c r="BI34" s="53">
        <ns0:f>IF(AD34="","REVIEWER_ACCESS_REQUIRED",IF(AD34="No","REVIEWER_ACCESS_REQUIRED",IF(AND(AD34="Conditional",OR(AE34="",AF34="")),"HANDLING_CONDITION_REQUIRED",IF(OR(LEFT(BG34,3)="AI_",LEFT(BG34,6)="HUMAN_"),BG34,"NONE"))))</ns0:f>
      </ns0:c>
      <ns0:c r="BJ34" s="53">
        <ns0:f>IF(M34="","MISSING_INTERPRETATION",IF(N34="","MISSING_ASSUMPTIONS",IF(P34="","MISSING_EVIDENCE_STATE",IF(Q34="","MISSING_CONFIDENCE_BOUNDARY",IF(R34="","MISSING_CONTRADICTION_STATUS",IF(O34="","MISSING_LIMITATIONS",IF(S34="","MISSING_MATERIALITY",IF(T34="","MISSING_REVERSIBILITY",IF(U34="","MISSING_PERMITTED_USE",IF(AS34="","MISSING_FINAL_DISPOSITION","NONE"))))))))))</ns0:f>
      </ns0:c>
      <ns0:c r="BK34" s="53">
        <ns0:f>IF(V34="","MISSING_OWNER",IF(W34="","MISSING_REVIEWER",IF(X34="","MISSING_REVIEW_DATE",IF(OR(Z34="Approved",Z34="Approved with conditions",Z34="Rejected"),IF(AA34="","APPROVER_REQUIRED",IF(AB34="","APPROVAL_DATE_REQUIRED",IF(AND(Z34="Approved with conditions",AC34=""),"APPROVAL_CONDITIONS_REQUIRED","NONE"))),"NONE"))))</ns0:f>
      </ns0:c>
      <ns0:c r="BL34" s="53">
        <ns0:f>IF(Y34="","REOPEN_TRIGGER_REQUIRED",IF(AND(C34="Reopened",BF34=0),"REOPEN_EVENT_REQUIRED","NONE"))</ns0:f>
      </ns0:c>
      <ns0:c r="BM34" s="53">
        <ns0:f>IF(AND(C34="Reopened",OR(Z34="Approved",Z34="Approved with conditions")),"REOPENED_APPROVAL_CONFLICT",IF(OR(AND(C34="Draft",AND(Z34&lt;&gt;"Not submitted",Z34&lt;&gt;"Rejected")),AND(C34="Under review",AND(Z34&lt;&gt;"Pending review",Z34&lt;&gt;"Rejected")),AND(C34="Approved",Z34&lt;&gt;"Approved"),AND(C34="Approved with conditions",Z34&lt;&gt;"Approved with conditions"),AND(C34="Reopened",Z34&lt;&gt;"Reopened"),AND(C34="Retired",AND(Z34&lt;&gt;"Not submitted",Z34&lt;&gt;"Approved",Z34&lt;&gt;"Approved with conditions",Z34&lt;&gt;"Rejected"))),"APPROVAL_STATUS_MISMATCH",IF(C34="Draft","STATUS_DRAFT",IF(C34="Under review","STATUS_UNDER_REVIEW",IF(C34="Reopened","STATUS_REOPENED",IF(C34="Retired","STATUS_RETIRED",IF(AD34="Conditional","CONDITIONAL_EVIDENCE_ACCESS",IF(BG34="AI_VERIFICATION_PENDING","AI_VERIFICATION_PENDING",IF(BG34="AI_VERIFICATION_INCOMPLETE","AI_VERIFICATION_INCOMPLETE",IF(AND(C34="Approved with conditions",Z34="Approved with conditions",AC34&lt;&gt;""),"STATUS_APPROVED_WITH_CONDITIONS",IF(AND(C34="Approved",Z34="Approved"),IF(P34="Unresolved","UNRESOLVED_USE_BOUNDED","STATUS_APPROVED"),"APPROVAL_STATUS_MISMATCH")))))))))))</ns0:f>
      </ns0:c>
      <ns0:c r="BN34" s="53">
        <ns0:f>IF(OR(AX34="",AY34=""),"",AX34&amp;"|"&amp;AY34)</ns0:f>
      </ns0:c>
    </ns0:row>
    <ns0:row r="35">
      <ns0:c r="A35" s="65"/>
      <ns0:c r="B35" s="65"/>
      <ns0:c r="C35" s="66"/>
      <ns0:c r="D35" s="66"/>
      <ns0:c r="E35" s="66"/>
      <ns0:c r="F35" s="66"/>
      <ns0:c r="G35" s="66"/>
      <ns0:c r="H35" s="66"/>
      <ns0:c r="I35" s="66"/>
      <ns0:c r="J35" s="66"/>
      <ns0:c r="K35" s="66"/>
      <ns0:c r="L35" s="66"/>
      <ns0:c r="M35" s="66"/>
      <ns0:c r="N35" s="66"/>
      <ns0:c r="O35" s="66"/>
      <ns0:c r="P35" s="66"/>
      <ns0:c r="Q35" s="66"/>
      <ns0:c r="R35" s="66"/>
      <ns0:c r="S35" s="66"/>
      <ns0:c r="T35" s="66"/>
      <ns0:c r="U35" s="66"/>
      <ns0:c r="V35" s="66"/>
      <ns0:c r="W35" s="66"/>
      <ns0:c r="X35" s="67"/>
      <ns0:c r="Y35" s="66"/>
      <ns0:c r="Z35" s="66"/>
      <ns0:c r="AA35" s="66"/>
      <ns0:c r="AB35" s="67"/>
      <ns0:c r="AC35" s="66"/>
      <ns0:c r="AD35" s="66"/>
      <ns0:c r="AE35" s="66"/>
      <ns0:c r="AF35" s="66"/>
      <ns0:c r="AG35" s="65"/>
      <ns0:c r="AH35" s="65"/>
      <ns0:c r="AI35" s="66"/>
      <ns0:c r="AJ35" s="66"/>
      <ns0:c r="AK35" s="66"/>
      <ns0:c r="AL35" s="66"/>
      <ns0:c r="AM35" s="66"/>
      <ns0:c r="AN35" s="66"/>
      <ns0:c r="AO35" s="66"/>
      <ns0:c r="AP35" s="67"/>
      <ns0:c r="AQ35" s="66"/>
      <ns0:c r="AR35" s="66"/>
      <ns0:c r="AS35" s="66"/>
      <ns0:c r="AT35" s="45">
        <ns0:f>IF(A35="","",IFERROR(VLOOKUP(AU35,'Controlled Vocabulary'!$AA$2:$AD$200,2,FALSE),"Controlled input invalid"))</ns0:f>
      </ns0:c>
      <ns0:c r="AU35" s="45">
        <ns0:f>IF(A35="","",IF(AND(AND(IF(OR(AG35="",AH35=""),0,IFERROR(MATCH(UPPER(TRIM(AG35))&amp;"|"&amp;TRIM(AH35),$BN$2:$BN$101,0),0))&gt;0,AX35=UPPER(TRIM(AG35)),AY35=TRIM(AH35)),D35&lt;&gt;INDEX($D$2:$D$101,IF(OR(AG35="",AH35=""),0,IFERROR(MATCH(UPPER(TRIM(AG35))&amp;"|"&amp;TRIM(AH35),$BN$2:$BN$101,0),0)))),"VERSION_REQUIRED_FOR_CLAIM_CHANGE",IF(AND(AND(IF(OR(AG35="",AH35=""),0,IFERROR(MATCH(UPPER(TRIM(AG35))&amp;"|"&amp;TRIM(AH35),$BN$2:$BN$101,0),0))&gt;0,AX35=UPPER(TRIM(AG35)),AY35=TRIM(AH35)),U35&lt;&gt;INDEX($U$2:$U$101,IF(OR(AG35="",AH35=""),0,IFERROR(MATCH(UPPER(TRIM(AG35))&amp;"|"&amp;TRIM(AH35),$BN$2:$BN$101,0),0)))),"VERSION_REQUIRED_FOR_USE_CHANGE",IF(AND(AND(IF(OR(AG35="",AH35=""),0,IFERROR(MATCH(UPPER(TRIM(AG35))&amp;"|"&amp;TRIM(AH35),$BN$2:$BN$101,0),0))&gt;0,AX35=UPPER(TRIM(AG35)),AY35=TRIM(AH35)),AC35&lt;&gt;INDEX($AC$2:$AC$101,IF(OR(AG35="",AH35=""),0,IFERROR(MATCH(UPPER(TRIM(AG35))&amp;"|"&amp;TRIM(AH35),$BN$2:$BN$101,0),0)))),"VERSION_REQUIRED_FOR_APPROVAL_CHANGE",IF(BA35&lt;&gt;"NONE",BA35,IF(BB35&lt;&gt;"NONE",BB35,IF(BC35&lt;&gt;"NONE",BC35,IF(BD35&lt;&gt;"NONE",BD35,IF(AZ35&gt;1,"DUPLICATE_RECORD_VERSION",IF(OR(BM35="REOPENED_APPROVAL_CONFLICT",BM35="APPROVAL_STATUS_MISMATCH"),BM35,IF(OR(BG35="AI_DETAILS_WITHOUT_AI_USE",BG35="INVALID_AI_ACTIVITY_TYPE",BG35="DUPLICATED_AI_ACTIVITY",BG35="CONTROLLED_INPUT_INVALID"),BG35,IF(BH35&lt;&gt;"NONE",BH35,IF(BI35&lt;&gt;"NONE",BI35,IF(BJ35&lt;&gt;"NONE",BJ35,IF(BK35&lt;&gt;"NONE",BK35,IF(BL35&lt;&gt;"NONE",BL35,BM35))))))))))))))))</ns0:f>
      </ns0:c>
      <ns0:c r="AV35" s="45">
        <ns0:f>IF(A35="","",IFERROR(VLOOKUP(AU35,'Controlled Vocabulary'!$AA$2:$AD$200,3,FALSE),"Blocked"))</ns0:f>
      </ns0:c>
      <ns0:c r="AW35" s="45">
        <ns0:f>IF(A35="","",IFERROR(VLOOKUP(AU35,'Controlled Vocabulary'!$AA$2:$AD$200,4,FALSE),"Review the controlled inputs."))</ns0:f>
      </ns0:c>
      <ns0:c r="AX35" s="53">
        <ns0:f>IF(A35="","",UPPER(TRIM(A35)))</ns0:f>
      </ns0:c>
      <ns0:c r="AY35" s="53">
        <ns0:f>IF(B35="","",TRIM(B35))</ns0:f>
      </ns0:c>
      <ns0:c r="AZ35" s="53">
        <ns0:f>IF(BN35="",0,COUNTIF($BN$2:$BN$101,BN35))</ns0:f>
      </ns0:c>
      <ns0:c r="BA35" s="53">
        <ns0:f>IF(AX35="","MISSING_RECORD_ID",IF(OR(LEN(AX35)&lt;3,LEN(AX35)&gt;64),"INVALID_RECORD_ID_LENGTH",IF(OR(LEFT(AX35,1)="-",RIGHT(AX35,1)="-"),"INVALID_RECORD_ID_BOUNDARY",IF(ISNUMBER(SEARCH("--",AX35)),"CONSECUTIVE_HYPHENS",IF(SUMPRODUCT(--(ROW($1:$64)&lt;=LEN(AX35)),--ISNUMBER(SEARCH(MID(AX35,ROW($1:$64),1),"ABCDEFGHIJKLMNOPQRSTUVWXYZ0123456789-")))=LEN(AX35),"NONE","INVALID_RECORD_ID_CHARACTER")))))</ns0:f>
      </ns0:c>
      <ns0:c r="BB35" s="53">
        <ns0:f>IF(AY35="","MISSING_VERSION",IF(OR(NOT(OR((LEN(AY35)-LEN(SUBSTITUTE(AY35,".","")))=1,(LEN(AY35)-LEN(SUBSTITUTE(AY35,".","")))=2)),IFERROR(LEFT(AY35,IFERROR(FIND(".",AY35),0)-1),"")="",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="",IF((LEN(AY35)-LEN(SUBSTITUTE(AY35,".","")))=2,IF((LEN(AY35)-LEN(SUBSTITUTE(AY35,".","")))=2,IFERROR(MID(AY35,IFERROR(FIND(".",AY35,IFERROR(FIND(".",AY35),0)+1),0)+1,999),""),"")="",FALSE),NOT(IFERROR(ISNUMBER(--IFERROR(LEFT(AY35,IFERROR(FIND(".",AY35),0)-1),"")),FALSE)),NOT(IFERROR(ISNUMBER(--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),FALSE)),IF((LEN(AY35)-LEN(SUBSTITUTE(AY35,".","")))=2,NOT(IFERROR(ISNUMBER(--IF((LEN(AY35)-LEN(SUBSTITUTE(AY35,".","")))=2,IFERROR(MID(AY35,IFERROR(FIND(".",AY35,IFERROR(FIND(".",AY35),0)+1),0)+1,999),""),"")),FALSE)),FALSE)),"INVALID_VERSION",IF(OR(AND(LEN(IFERROR(LEFT(AY35,IFERROR(FIND(".",AY35),0)-1),""))&gt;1,LEFT(IFERROR(LEFT(AY35,IFERROR(FIND(".",AY35),0)-1),""),1)="0"),AND(LEN(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)&gt;1,LEFT(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,1)="0"),IF((LEN(AY35)-LEN(SUBSTITUTE(AY35,".","")))=2,AND(LEN(IF((LEN(AY35)-LEN(SUBSTITUTE(AY35,".","")))=2,IFERROR(MID(AY35,IFERROR(FIND(".",AY35,IFERROR(FIND(".",AY35),0)+1),0)+1,999),""),""))&gt;1,LEFT(IF((LEN(AY35)-LEN(SUBSTITUTE(AY35,".","")))=2,IFERROR(MID(AY35,IFERROR(FIND(".",AY35,IFERROR(FIND(".",AY35),0)+1),0)+1,999),""),""),1)="0"),FALSE)),"INVALID_VERSION_LEADING_ZERO",IF(AND(IFERROR(TEXT(--IFERROR(LEFT(AY35,IFERROR(FIND(".",AY35),0)-1),""),"0")=IFERROR(LEFT(AY35,IFERROR(FIND(".",AY35),0)-1),""),FALSE),IFERROR(TEXT(--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,"0")=IF((LEN(AY35)-LEN(SUBSTITUTE(AY35,".","")))=1,IFERROR(MID(AY35,IFERROR(FIND(".",AY35),0)+1,999),""),IF((LEN(AY35)-LEN(SUBSTITUTE(AY35,".","")))=2,IFERROR(MID(AY35,IFERROR(FIND(".",AY35),0)+1,IFERROR(FIND(".",AY35,IFERROR(FIND(".",AY35),0)+1),0)-IFERROR(FIND(".",AY35),0)-1),""),"")),FALSE),IF((LEN(AY35)-LEN(SUBSTITUTE(AY35,".","")))=2,IFERROR(TEXT(--IF((LEN(AY35)-LEN(SUBSTITUTE(AY35,".","")))=2,IFERROR(MID(AY35,IFERROR(FIND(".",AY35,IFERROR(FIND(".",AY35),0)+1),0)+1,999),""),""),"0")=IF((LEN(AY35)-LEN(SUBSTITUTE(AY35,".","")))=2,IFERROR(MID(AY35,IFERROR(FIND(".",AY35,IFERROR(FIND(".",AY35),0)+1),0)+1,999),""),""),FALSE),TRUE)),"NONE","INVALID_VERSION"))))</ns0:f>
      </ns0:c>
      <ns0:c r="BC35" s="53">
        <ns0:f>IF(C35="","MISSING_RECORD_STATUS",IF(COUNTIF('Controlled Vocabulary'!$A$2:$A$7,C35)=1,"NONE","INVALID_RECORD_STATUS"))</ns0:f>
      </ns0:c>
      <ns0:c r="BD35" s="53">
        <ns0:f>IF(Z35="","INVALID_APPROVAL_STATUS",IF(COUNTIF('Controlled Vocabulary'!$B$2:$B$7,Z35)=1,"NONE","INVALID_APPROVAL_STATUS"))</ns0:f>
      </ns0:c>
      <ns0:c r="BE35" s="53">
        <ns0:f>IF(BN35="",0,COUNTIFS('Claim–Evidence Links'!$T$2:$T$201,BN35,'Claim–Evidence Links'!$H$2:$H$201,"Active"))</ns0:f>
      </ns0:c>
      <ns0:c r="BF35" s="53">
        <ns0:f>IF(BN35="",0,COUNTIFS('Change History'!$N$2:$N$101,BN35,'Change History'!$H$2:$H$101,"Yes"))</ns0:f>
      </ns0:c>
      <ns0:c r="BG35" s="53">
        <ns0:f>IF(AI35="","CONTROLLED_INPUT_INVALID",IF(AI35="No",IF(COUNTA(AJ35:AQ35)&gt;0,"AI_DETAILS_WITHOUT_AI_USE","NONE"),IF(AI35&lt;&gt;"Yes","CONTROLLED_INPUT_INVALID",IF(AJ35="","AI_ACTIVITY_TYPE_REQUIRED",IF(AND(AL35&lt;&gt;"",COUNTIF('Evidence Items'!$W$2:$W$101,AL35)&gt;0,COUNTIF('Controlled Vocabulary'!$S$2:$S$9,AJ35)&gt;0),"DUPLICATED_AI_ACTIVITY",IF(COUNTIF('Controlled Vocabulary'!$R$2:$R$9,AJ35)=0,"INVALID_AI_ACTIVITY_TYPE",IF(AK35="","AI_TOOL_MODEL_REQUIRED",IF(AN35="Rejected","AI_OUTPUT_REJECTED",IF(AN35="Verified",IF(AO35="","HUMAN_VERIFIER_REQUIRED",IF(AP35="","HUMAN_VERIFICATION_DATE_REQUIRED","NONE")),IF(OR(AN35="Pending",AN35="Verification incomplete"),IF(AND(OR(C35="Draft",C35="Under review",C35="Reopened"),OR(U35="Exploratory only",U35="Review required before use")),IF(AN35="Pending","AI_VERIFICATION_PENDING","AI_VERIFICATION_INCOMPLETE"),"AI_VERIFICATION_REQUIRED"),"AI_VERIFICATION_REQUIRED"))))))))))</ns0:f>
      </ns0:c>
      <ns0:c r="BH35" s="53">
        <ns0:f>IF(D35="","MISSING_EXACT_CLAIM",IF(E35="","MISSING_AFFECTED_DECISION",IF(COUNTA(F35:K35)=0,"MISSING_SCOPE_BOUNDARY",IF(BE35=0,"MISSING_EVIDENCE_RELATIONSHIP",IF(L35="","MISSING_OBSERVATION","NONE")))))</ns0:f>
      </ns0:c>
      <ns0:c r="BI35" s="53">
        <ns0:f>IF(AD35="","REVIEWER_ACCESS_REQUIRED",IF(AD35="No","REVIEWER_ACCESS_REQUIRED",IF(AND(AD35="Conditional",OR(AE35="",AF35="")),"HANDLING_CONDITION_REQUIRED",IF(OR(LEFT(BG35,3)="AI_",LEFT(BG35,6)="HUMAN_"),BG35,"NONE"))))</ns0:f>
      </ns0:c>
      <ns0:c r="BJ35" s="53">
        <ns0:f>IF(M35="","MISSING_INTERPRETATION",IF(N35="","MISSING_ASSUMPTIONS",IF(P35="","MISSING_EVIDENCE_STATE",IF(Q35="","MISSING_CONFIDENCE_BOUNDARY",IF(R35="","MISSING_CONTRADICTION_STATUS",IF(O35="","MISSING_LIMITATIONS",IF(S35="","MISSING_MATERIALITY",IF(T35="","MISSING_REVERSIBILITY",IF(U35="","MISSING_PERMITTED_USE",IF(AS35="","MISSING_FINAL_DISPOSITION","NONE"))))))))))</ns0:f>
      </ns0:c>
      <ns0:c r="BK35" s="53">
        <ns0:f>IF(V35="","MISSING_OWNER",IF(W35="","MISSING_REVIEWER",IF(X35="","MISSING_REVIEW_DATE",IF(OR(Z35="Approved",Z35="Approved with conditions",Z35="Rejected"),IF(AA35="","APPROVER_REQUIRED",IF(AB35="","APPROVAL_DATE_REQUIRED",IF(AND(Z35="Approved with conditions",AC35=""),"APPROVAL_CONDITIONS_REQUIRED","NONE"))),"NONE"))))</ns0:f>
      </ns0:c>
      <ns0:c r="BL35" s="53">
        <ns0:f>IF(Y35="","REOPEN_TRIGGER_REQUIRED",IF(AND(C35="Reopened",BF35=0),"REOPEN_EVENT_REQUIRED","NONE"))</ns0:f>
      </ns0:c>
      <ns0:c r="BM35" s="53">
        <ns0:f>IF(AND(C35="Reopened",OR(Z35="Approved",Z35="Approved with conditions")),"REOPENED_APPROVAL_CONFLICT",IF(OR(AND(C35="Draft",AND(Z35&lt;&gt;"Not submitted",Z35&lt;&gt;"Rejected")),AND(C35="Under review",AND(Z35&lt;&gt;"Pending review",Z35&lt;&gt;"Rejected")),AND(C35="Approved",Z35&lt;&gt;"Approved"),AND(C35="Approved with conditions",Z35&lt;&gt;"Approved with conditions"),AND(C35="Reopened",Z35&lt;&gt;"Reopened"),AND(C35="Retired",AND(Z35&lt;&gt;"Not submitted",Z35&lt;&gt;"Approved",Z35&lt;&gt;"Approved with conditions",Z35&lt;&gt;"Rejected"))),"APPROVAL_STATUS_MISMATCH",IF(C35="Draft","STATUS_DRAFT",IF(C35="Under review","STATUS_UNDER_REVIEW",IF(C35="Reopened","STATUS_REOPENED",IF(C35="Retired","STATUS_RETIRED",IF(AD35="Conditional","CONDITIONAL_EVIDENCE_ACCESS",IF(BG35="AI_VERIFICATION_PENDING","AI_VERIFICATION_PENDING",IF(BG35="AI_VERIFICATION_INCOMPLETE","AI_VERIFICATION_INCOMPLETE",IF(AND(C35="Approved with conditions",Z35="Approved with conditions",AC35&lt;&gt;""),"STATUS_APPROVED_WITH_CONDITIONS",IF(AND(C35="Approved",Z35="Approved"),IF(P35="Unresolved","UNRESOLVED_USE_BOUNDED","STATUS_APPROVED"),"APPROVAL_STATUS_MISMATCH")))))))))))</ns0:f>
      </ns0:c>
      <ns0:c r="BN35" s="53">
        <ns0:f>IF(OR(AX35="",AY35=""),"",AX35&amp;"|"&amp;AY35)</ns0:f>
      </ns0:c>
    </ns0:row>
    <ns0:row r="36">
      <ns0:c r="A36" s="65"/>
      <ns0:c r="B36" s="65"/>
      <ns0:c r="C36" s="66"/>
      <ns0:c r="D36" s="66"/>
      <ns0:c r="E36" s="66"/>
      <ns0:c r="F36" s="66"/>
      <ns0:c r="G36" s="66"/>
      <ns0:c r="H36" s="66"/>
      <ns0:c r="I36" s="66"/>
      <ns0:c r="J36" s="66"/>
      <ns0:c r="K36" s="66"/>
      <ns0:c r="L36" s="66"/>
      <ns0:c r="M36" s="66"/>
      <ns0:c r="N36" s="66"/>
      <ns0:c r="O36" s="66"/>
      <ns0:c r="P36" s="66"/>
      <ns0:c r="Q36" s="66"/>
      <ns0:c r="R36" s="66"/>
      <ns0:c r="S36" s="66"/>
      <ns0:c r="T36" s="66"/>
      <ns0:c r="U36" s="66"/>
      <ns0:c r="V36" s="66"/>
      <ns0:c r="W36" s="66"/>
      <ns0:c r="X36" s="67"/>
      <ns0:c r="Y36" s="66"/>
      <ns0:c r="Z36" s="66"/>
      <ns0:c r="AA36" s="66"/>
      <ns0:c r="AB36" s="67"/>
      <ns0:c r="AC36" s="66"/>
      <ns0:c r="AD36" s="66"/>
      <ns0:c r="AE36" s="66"/>
      <ns0:c r="AF36" s="66"/>
      <ns0:c r="AG36" s="65"/>
      <ns0:c r="AH36" s="65"/>
      <ns0:c r="AI36" s="66"/>
      <ns0:c r="AJ36" s="66"/>
      <ns0:c r="AK36" s="66"/>
      <ns0:c r="AL36" s="66"/>
      <ns0:c r="AM36" s="66"/>
      <ns0:c r="AN36" s="66"/>
      <ns0:c r="AO36" s="66"/>
      <ns0:c r="AP36" s="67"/>
      <ns0:c r="AQ36" s="66"/>
      <ns0:c r="AR36" s="66"/>
      <ns0:c r="AS36" s="66"/>
      <ns0:c r="AT36" s="45">
        <ns0:f>IF(A36="","",IFERROR(VLOOKUP(AU36,'Controlled Vocabulary'!$AA$2:$AD$200,2,FALSE),"Controlled input invalid"))</ns0:f>
      </ns0:c>
      <ns0:c r="AU36" s="45">
        <ns0:f>IF(A36="","",IF(AND(AND(IF(OR(AG36="",AH36=""),0,IFERROR(MATCH(UPPER(TRIM(AG36))&amp;"|"&amp;TRIM(AH36),$BN$2:$BN$101,0),0))&gt;0,AX36=UPPER(TRIM(AG36)),AY36=TRIM(AH36)),D36&lt;&gt;INDEX($D$2:$D$101,IF(OR(AG36="",AH36=""),0,IFERROR(MATCH(UPPER(TRIM(AG36))&amp;"|"&amp;TRIM(AH36),$BN$2:$BN$101,0),0)))),"VERSION_REQUIRED_FOR_CLAIM_CHANGE",IF(AND(AND(IF(OR(AG36="",AH36=""),0,IFERROR(MATCH(UPPER(TRIM(AG36))&amp;"|"&amp;TRIM(AH36),$BN$2:$BN$101,0),0))&gt;0,AX36=UPPER(TRIM(AG36)),AY36=TRIM(AH36)),U36&lt;&gt;INDEX($U$2:$U$101,IF(OR(AG36="",AH36=""),0,IFERROR(MATCH(UPPER(TRIM(AG36))&amp;"|"&amp;TRIM(AH36),$BN$2:$BN$101,0),0)))),"VERSION_REQUIRED_FOR_USE_CHANGE",IF(AND(AND(IF(OR(AG36="",AH36=""),0,IFERROR(MATCH(UPPER(TRIM(AG36))&amp;"|"&amp;TRIM(AH36),$BN$2:$BN$101,0),0))&gt;0,AX36=UPPER(TRIM(AG36)),AY36=TRIM(AH36)),AC36&lt;&gt;INDEX($AC$2:$AC$101,IF(OR(AG36="",AH36=""),0,IFERROR(MATCH(UPPER(TRIM(AG36))&amp;"|"&amp;TRIM(AH36),$BN$2:$BN$101,0),0)))),"VERSION_REQUIRED_FOR_APPROVAL_CHANGE",IF(BA36&lt;&gt;"NONE",BA36,IF(BB36&lt;&gt;"NONE",BB36,IF(BC36&lt;&gt;"NONE",BC36,IF(BD36&lt;&gt;"NONE",BD36,IF(AZ36&gt;1,"DUPLICATE_RECORD_VERSION",IF(OR(BM36="REOPENED_APPROVAL_CONFLICT",BM36="APPROVAL_STATUS_MISMATCH"),BM36,IF(OR(BG36="AI_DETAILS_WITHOUT_AI_USE",BG36="INVALID_AI_ACTIVITY_TYPE",BG36="DUPLICATED_AI_ACTIVITY",BG36="CONTROLLED_INPUT_INVALID"),BG36,IF(BH36&lt;&gt;"NONE",BH36,IF(BI36&lt;&gt;"NONE",BI36,IF(BJ36&lt;&gt;"NONE",BJ36,IF(BK36&lt;&gt;"NONE",BK36,IF(BL36&lt;&gt;"NONE",BL36,BM36))))))))))))))))</ns0:f>
      </ns0:c>
      <ns0:c r="AV36" s="45">
        <ns0:f>IF(A36="","",IFERROR(VLOOKUP(AU36,'Controlled Vocabulary'!$AA$2:$AD$200,3,FALSE),"Blocked"))</ns0:f>
      </ns0:c>
      <ns0:c r="AW36" s="45">
        <ns0:f>IF(A36="","",IFERROR(VLOOKUP(AU36,'Controlled Vocabulary'!$AA$2:$AD$200,4,FALSE),"Review the controlled inputs."))</ns0:f>
      </ns0:c>
      <ns0:c r="AX36" s="53">
        <ns0:f>IF(A36="","",UPPER(TRIM(A36)))</ns0:f>
      </ns0:c>
      <ns0:c r="AY36" s="53">
        <ns0:f>IF(B36="","",TRIM(B36))</ns0:f>
      </ns0:c>
      <ns0:c r="AZ36" s="53">
        <ns0:f>IF(BN36="",0,COUNTIF($BN$2:$BN$101,BN36))</ns0:f>
      </ns0:c>
      <ns0:c r="BA36" s="53">
        <ns0:f>IF(AX36="","MISSING_RECORD_ID",IF(OR(LEN(AX36)&lt;3,LEN(AX36)&gt;64),"INVALID_RECORD_ID_LENGTH",IF(OR(LEFT(AX36,1)="-",RIGHT(AX36,1)="-"),"INVALID_RECORD_ID_BOUNDARY",IF(ISNUMBER(SEARCH("--",AX36)),"CONSECUTIVE_HYPHENS",IF(SUMPRODUCT(--(ROW($1:$64)&lt;=LEN(AX36)),--ISNUMBER(SEARCH(MID(AX36,ROW($1:$64),1),"ABCDEFGHIJKLMNOPQRSTUVWXYZ0123456789-")))=LEN(AX36),"NONE","INVALID_RECORD_ID_CHARACTER")))))</ns0:f>
      </ns0:c>
      <ns0:c r="BB36" s="53">
        <ns0:f>IF(AY36="","MISSING_VERSION",IF(OR(NOT(OR((LEN(AY36)-LEN(SUBSTITUTE(AY36,".","")))=1,(LEN(AY36)-LEN(SUBSTITUTE(AY36,".","")))=2)),IFERROR(LEFT(AY36,IFERROR(FIND(".",AY36),0)-1),"")="",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="",IF((LEN(AY36)-LEN(SUBSTITUTE(AY36,".","")))=2,IF((LEN(AY36)-LEN(SUBSTITUTE(AY36,".","")))=2,IFERROR(MID(AY36,IFERROR(FIND(".",AY36,IFERROR(FIND(".",AY36),0)+1),0)+1,999),""),"")="",FALSE),NOT(IFERROR(ISNUMBER(--IFERROR(LEFT(AY36,IFERROR(FIND(".",AY36),0)-1),"")),FALSE)),NOT(IFERROR(ISNUMBER(--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),FALSE)),IF((LEN(AY36)-LEN(SUBSTITUTE(AY36,".","")))=2,NOT(IFERROR(ISNUMBER(--IF((LEN(AY36)-LEN(SUBSTITUTE(AY36,".","")))=2,IFERROR(MID(AY36,IFERROR(FIND(".",AY36,IFERROR(FIND(".",AY36),0)+1),0)+1,999),""),"")),FALSE)),FALSE)),"INVALID_VERSION",IF(OR(AND(LEN(IFERROR(LEFT(AY36,IFERROR(FIND(".",AY36),0)-1),""))&gt;1,LEFT(IFERROR(LEFT(AY36,IFERROR(FIND(".",AY36),0)-1),""),1)="0"),AND(LEN(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)&gt;1,LEFT(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,1)="0"),IF((LEN(AY36)-LEN(SUBSTITUTE(AY36,".","")))=2,AND(LEN(IF((LEN(AY36)-LEN(SUBSTITUTE(AY36,".","")))=2,IFERROR(MID(AY36,IFERROR(FIND(".",AY36,IFERROR(FIND(".",AY36),0)+1),0)+1,999),""),""))&gt;1,LEFT(IF((LEN(AY36)-LEN(SUBSTITUTE(AY36,".","")))=2,IFERROR(MID(AY36,IFERROR(FIND(".",AY36,IFERROR(FIND(".",AY36),0)+1),0)+1,999),""),""),1)="0"),FALSE)),"INVALID_VERSION_LEADING_ZERO",IF(AND(IFERROR(TEXT(--IFERROR(LEFT(AY36,IFERROR(FIND(".",AY36),0)-1),""),"0")=IFERROR(LEFT(AY36,IFERROR(FIND(".",AY36),0)-1),""),FALSE),IFERROR(TEXT(--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,"0")=IF((LEN(AY36)-LEN(SUBSTITUTE(AY36,".","")))=1,IFERROR(MID(AY36,IFERROR(FIND(".",AY36),0)+1,999),""),IF((LEN(AY36)-LEN(SUBSTITUTE(AY36,".","")))=2,IFERROR(MID(AY36,IFERROR(FIND(".",AY36),0)+1,IFERROR(FIND(".",AY36,IFERROR(FIND(".",AY36),0)+1),0)-IFERROR(FIND(".",AY36),0)-1),""),"")),FALSE),IF((LEN(AY36)-LEN(SUBSTITUTE(AY36,".","")))=2,IFERROR(TEXT(--IF((LEN(AY36)-LEN(SUBSTITUTE(AY36,".","")))=2,IFERROR(MID(AY36,IFERROR(FIND(".",AY36,IFERROR(FIND(".",AY36),0)+1),0)+1,999),""),""),"0")=IF((LEN(AY36)-LEN(SUBSTITUTE(AY36,".","")))=2,IFERROR(MID(AY36,IFERROR(FIND(".",AY36,IFERROR(FIND(".",AY36),0)+1),0)+1,999),""),""),FALSE),TRUE)),"NONE","INVALID_VERSION"))))</ns0:f>
      </ns0:c>
      <ns0:c r="BC36" s="53">
        <ns0:f>IF(C36="","MISSING_RECORD_STATUS",IF(COUNTIF('Controlled Vocabulary'!$A$2:$A$7,C36)=1,"NONE","INVALID_RECORD_STATUS"))</ns0:f>
      </ns0:c>
      <ns0:c r="BD36" s="53">
        <ns0:f>IF(Z36="","INVALID_APPROVAL_STATUS",IF(COUNTIF('Controlled Vocabulary'!$B$2:$B$7,Z36)=1,"NONE","INVALID_APPROVAL_STATUS"))</ns0:f>
      </ns0:c>
      <ns0:c r="BE36" s="53">
        <ns0:f>IF(BN36="",0,COUNTIFS('Claim–Evidence Links'!$T$2:$T$201,BN36,'Claim–Evidence Links'!$H$2:$H$201,"Active"))</ns0:f>
      </ns0:c>
      <ns0:c r="BF36" s="53">
        <ns0:f>IF(BN36="",0,COUNTIFS('Change History'!$N$2:$N$101,BN36,'Change History'!$H$2:$H$101,"Yes"))</ns0:f>
      </ns0:c>
      <ns0:c r="BG36" s="53">
        <ns0:f>IF(AI36="","CONTROLLED_INPUT_INVALID",IF(AI36="No",IF(COUNTA(AJ36:AQ36)&gt;0,"AI_DETAILS_WITHOUT_AI_USE","NONE"),IF(AI36&lt;&gt;"Yes","CONTROLLED_INPUT_INVALID",IF(AJ36="","AI_ACTIVITY_TYPE_REQUIRED",IF(AND(AL36&lt;&gt;"",COUNTIF('Evidence Items'!$W$2:$W$101,AL36)&gt;0,COUNTIF('Controlled Vocabulary'!$S$2:$S$9,AJ36)&gt;0),"DUPLICATED_AI_ACTIVITY",IF(COUNTIF('Controlled Vocabulary'!$R$2:$R$9,AJ36)=0,"INVALID_AI_ACTIVITY_TYPE",IF(AK36="","AI_TOOL_MODEL_REQUIRED",IF(AN36="Rejected","AI_OUTPUT_REJECTED",IF(AN36="Verified",IF(AO36="","HUMAN_VERIFIER_REQUIRED",IF(AP36="","HUMAN_VERIFICATION_DATE_REQUIRED","NONE")),IF(OR(AN36="Pending",AN36="Verification incomplete"),IF(AND(OR(C36="Draft",C36="Under review",C36="Reopened"),OR(U36="Exploratory only",U36="Review required before use")),IF(AN36="Pending","AI_VERIFICATION_PENDING","AI_VERIFICATION_INCOMPLETE"),"AI_VERIFICATION_REQUIRED"),"AI_VERIFICATION_REQUIRED"))))))))))</ns0:f>
      </ns0:c>
      <ns0:c r="BH36" s="53">
        <ns0:f>IF(D36="","MISSING_EXACT_CLAIM",IF(E36="","MISSING_AFFECTED_DECISION",IF(COUNTA(F36:K36)=0,"MISSING_SCOPE_BOUNDARY",IF(BE36=0,"MISSING_EVIDENCE_RELATIONSHIP",IF(L36="","MISSING_OBSERVATION","NONE")))))</ns0:f>
      </ns0:c>
      <ns0:c r="BI36" s="53">
        <ns0:f>IF(AD36="","REVIEWER_ACCESS_REQUIRED",IF(AD36="No","REVIEWER_ACCESS_REQUIRED",IF(AND(AD36="Conditional",OR(AE36="",AF36="")),"HANDLING_CONDITION_REQUIRED",IF(OR(LEFT(BG36,3)="AI_",LEFT(BG36,6)="HUMAN_"),BG36,"NONE"))))</ns0:f>
      </ns0:c>
      <ns0:c r="BJ36" s="53">
        <ns0:f>IF(M36="","MISSING_INTERPRETATION",IF(N36="","MISSING_ASSUMPTIONS",IF(P36="","MISSING_EVIDENCE_STATE",IF(Q36="","MISSING_CONFIDENCE_BOUNDARY",IF(R36="","MISSING_CONTRADICTION_STATUS",IF(O36="","MISSING_LIMITATIONS",IF(S36="","MISSING_MATERIALITY",IF(T36="","MISSING_REVERSIBILITY",IF(U36="","MISSING_PERMITTED_USE",IF(AS36="","MISSING_FINAL_DISPOSITION","NONE"))))))))))</ns0:f>
      </ns0:c>
      <ns0:c r="BK36" s="53">
        <ns0:f>IF(V36="","MISSING_OWNER",IF(W36="","MISSING_REVIEWER",IF(X36="","MISSING_REVIEW_DATE",IF(OR(Z36="Approved",Z36="Approved with conditions",Z36="Rejected"),IF(AA36="","APPROVER_REQUIRED",IF(AB36="","APPROVAL_DATE_REQUIRED",IF(AND(Z36="Approved with conditions",AC36=""),"APPROVAL_CONDITIONS_REQUIRED","NONE"))),"NONE"))))</ns0:f>
      </ns0:c>
      <ns0:c r="BL36" s="53">
        <ns0:f>IF(Y36="","REOPEN_TRIGGER_REQUIRED",IF(AND(C36="Reopened",BF36=0),"REOPEN_EVENT_REQUIRED","NONE"))</ns0:f>
      </ns0:c>
      <ns0:c r="BM36" s="53">
        <ns0:f>IF(AND(C36="Reopened",OR(Z36="Approved",Z36="Approved with conditions")),"REOPENED_APPROVAL_CONFLICT",IF(OR(AND(C36="Draft",AND(Z36&lt;&gt;"Not submitted",Z36&lt;&gt;"Rejected")),AND(C36="Under review",AND(Z36&lt;&gt;"Pending review",Z36&lt;&gt;"Rejected")),AND(C36="Approved",Z36&lt;&gt;"Approved"),AND(C36="Approved with conditions",Z36&lt;&gt;"Approved with conditions"),AND(C36="Reopened",Z36&lt;&gt;"Reopened"),AND(C36="Retired",AND(Z36&lt;&gt;"Not submitted",Z36&lt;&gt;"Approved",Z36&lt;&gt;"Approved with conditions",Z36&lt;&gt;"Rejected"))),"APPROVAL_STATUS_MISMATCH",IF(C36="Draft","STATUS_DRAFT",IF(C36="Under review","STATUS_UNDER_REVIEW",IF(C36="Reopened","STATUS_REOPENED",IF(C36="Retired","STATUS_RETIRED",IF(AD36="Conditional","CONDITIONAL_EVIDENCE_ACCESS",IF(BG36="AI_VERIFICATION_PENDING","AI_VERIFICATION_PENDING",IF(BG36="AI_VERIFICATION_INCOMPLETE","AI_VERIFICATION_INCOMPLETE",IF(AND(C36="Approved with conditions",Z36="Approved with conditions",AC36&lt;&gt;""),"STATUS_APPROVED_WITH_CONDITIONS",IF(AND(C36="Approved",Z36="Approved"),IF(P36="Unresolved","UNRESOLVED_USE_BOUNDED","STATUS_APPROVED"),"APPROVAL_STATUS_MISMATCH")))))))))))</ns0:f>
      </ns0:c>
      <ns0:c r="BN36" s="53">
        <ns0:f>IF(OR(AX36="",AY36=""),"",AX36&amp;"|"&amp;AY36)</ns0:f>
      </ns0:c>
    </ns0:row>
    <ns0:row r="37">
      <ns0:c r="A37" s="65"/>
      <ns0:c r="B37" s="65"/>
      <ns0:c r="C37" s="66"/>
      <ns0:c r="D37" s="66"/>
      <ns0:c r="E37" s="66"/>
      <ns0:c r="F37" s="66"/>
      <ns0:c r="G37" s="66"/>
      <ns0:c r="H37" s="66"/>
      <ns0:c r="I37" s="66"/>
      <ns0:c r="J37" s="66"/>
      <ns0:c r="K37" s="66"/>
      <ns0:c r="L37" s="66"/>
      <ns0:c r="M37" s="66"/>
      <ns0:c r="N37" s="66"/>
      <ns0:c r="O37" s="66"/>
      <ns0:c r="P37" s="66"/>
      <ns0:c r="Q37" s="66"/>
      <ns0:c r="R37" s="66"/>
      <ns0:c r="S37" s="66"/>
      <ns0:c r="T37" s="66"/>
      <ns0:c r="U37" s="66"/>
      <ns0:c r="V37" s="66"/>
      <ns0:c r="W37" s="66"/>
      <ns0:c r="X37" s="67"/>
      <ns0:c r="Y37" s="66"/>
      <ns0:c r="Z37" s="66"/>
      <ns0:c r="AA37" s="66"/>
      <ns0:c r="AB37" s="67"/>
      <ns0:c r="AC37" s="66"/>
      <ns0:c r="AD37" s="66"/>
      <ns0:c r="AE37" s="66"/>
      <ns0:c r="AF37" s="66"/>
      <ns0:c r="AG37" s="65"/>
      <ns0:c r="AH37" s="65"/>
      <ns0:c r="AI37" s="66"/>
      <ns0:c r="AJ37" s="66"/>
      <ns0:c r="AK37" s="66"/>
      <ns0:c r="AL37" s="66"/>
      <ns0:c r="AM37" s="66"/>
      <ns0:c r="AN37" s="66"/>
      <ns0:c r="AO37" s="66"/>
      <ns0:c r="AP37" s="67"/>
      <ns0:c r="AQ37" s="66"/>
      <ns0:c r="AR37" s="66"/>
      <ns0:c r="AS37" s="66"/>
      <ns0:c r="AT37" s="45">
        <ns0:f>IF(A37="","",IFERROR(VLOOKUP(AU37,'Controlled Vocabulary'!$AA$2:$AD$200,2,FALSE),"Controlled input invalid"))</ns0:f>
      </ns0:c>
      <ns0:c r="AU37" s="45">
        <ns0:f>IF(A37="","",IF(AND(AND(IF(OR(AG37="",AH37=""),0,IFERROR(MATCH(UPPER(TRIM(AG37))&amp;"|"&amp;TRIM(AH37),$BN$2:$BN$101,0),0))&gt;0,AX37=UPPER(TRIM(AG37)),AY37=TRIM(AH37)),D37&lt;&gt;INDEX($D$2:$D$101,IF(OR(AG37="",AH37=""),0,IFERROR(MATCH(UPPER(TRIM(AG37))&amp;"|"&amp;TRIM(AH37),$BN$2:$BN$101,0),0)))),"VERSION_REQUIRED_FOR_CLAIM_CHANGE",IF(AND(AND(IF(OR(AG37="",AH37=""),0,IFERROR(MATCH(UPPER(TRIM(AG37))&amp;"|"&amp;TRIM(AH37),$BN$2:$BN$101,0),0))&gt;0,AX37=UPPER(TRIM(AG37)),AY37=TRIM(AH37)),U37&lt;&gt;INDEX($U$2:$U$101,IF(OR(AG37="",AH37=""),0,IFERROR(MATCH(UPPER(TRIM(AG37))&amp;"|"&amp;TRIM(AH37),$BN$2:$BN$101,0),0)))),"VERSION_REQUIRED_FOR_USE_CHANGE",IF(AND(AND(IF(OR(AG37="",AH37=""),0,IFERROR(MATCH(UPPER(TRIM(AG37))&amp;"|"&amp;TRIM(AH37),$BN$2:$BN$101,0),0))&gt;0,AX37=UPPER(TRIM(AG37)),AY37=TRIM(AH37)),AC37&lt;&gt;INDEX($AC$2:$AC$101,IF(OR(AG37="",AH37=""),0,IFERROR(MATCH(UPPER(TRIM(AG37))&amp;"|"&amp;TRIM(AH37),$BN$2:$BN$101,0),0)))),"VERSION_REQUIRED_FOR_APPROVAL_CHANGE",IF(BA37&lt;&gt;"NONE",BA37,IF(BB37&lt;&gt;"NONE",BB37,IF(BC37&lt;&gt;"NONE",BC37,IF(BD37&lt;&gt;"NONE",BD37,IF(AZ37&gt;1,"DUPLICATE_RECORD_VERSION",IF(OR(BM37="REOPENED_APPROVAL_CONFLICT",BM37="APPROVAL_STATUS_MISMATCH"),BM37,IF(OR(BG37="AI_DETAILS_WITHOUT_AI_USE",BG37="INVALID_AI_ACTIVITY_TYPE",BG37="DUPLICATED_AI_ACTIVITY",BG37="CONTROLLED_INPUT_INVALID"),BG37,IF(BH37&lt;&gt;"NONE",BH37,IF(BI37&lt;&gt;"NONE",BI37,IF(BJ37&lt;&gt;"NONE",BJ37,IF(BK37&lt;&gt;"NONE",BK37,IF(BL37&lt;&gt;"NONE",BL37,BM37))))))))))))))))</ns0:f>
      </ns0:c>
      <ns0:c r="AV37" s="45">
        <ns0:f>IF(A37="","",IFERROR(VLOOKUP(AU37,'Controlled Vocabulary'!$AA$2:$AD$200,3,FALSE),"Blocked"))</ns0:f>
      </ns0:c>
      <ns0:c r="AW37" s="45">
        <ns0:f>IF(A37="","",IFERROR(VLOOKUP(AU37,'Controlled Vocabulary'!$AA$2:$AD$200,4,FALSE),"Review the controlled inputs."))</ns0:f>
      </ns0:c>
      <ns0:c r="AX37" s="53">
        <ns0:f>IF(A37="","",UPPER(TRIM(A37)))</ns0:f>
      </ns0:c>
      <ns0:c r="AY37" s="53">
        <ns0:f>IF(B37="","",TRIM(B37))</ns0:f>
      </ns0:c>
      <ns0:c r="AZ37" s="53">
        <ns0:f>IF(BN37="",0,COUNTIF($BN$2:$BN$101,BN37))</ns0:f>
      </ns0:c>
      <ns0:c r="BA37" s="53">
        <ns0:f>IF(AX37="","MISSING_RECORD_ID",IF(OR(LEN(AX37)&lt;3,LEN(AX37)&gt;64),"INVALID_RECORD_ID_LENGTH",IF(OR(LEFT(AX37,1)="-",RIGHT(AX37,1)="-"),"INVALID_RECORD_ID_BOUNDARY",IF(ISNUMBER(SEARCH("--",AX37)),"CONSECUTIVE_HYPHENS",IF(SUMPRODUCT(--(ROW($1:$64)&lt;=LEN(AX37)),--ISNUMBER(SEARCH(MID(AX37,ROW($1:$64),1),"ABCDEFGHIJKLMNOPQRSTUVWXYZ0123456789-")))=LEN(AX37),"NONE","INVALID_RECORD_ID_CHARACTER")))))</ns0:f>
      </ns0:c>
      <ns0:c r="BB37" s="53">
        <ns0:f>IF(AY37="","MISSING_VERSION",IF(OR(NOT(OR((LEN(AY37)-LEN(SUBSTITUTE(AY37,".","")))=1,(LEN(AY37)-LEN(SUBSTITUTE(AY37,".","")))=2)),IFERROR(LEFT(AY37,IFERROR(FIND(".",AY37),0)-1),"")="",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="",IF((LEN(AY37)-LEN(SUBSTITUTE(AY37,".","")))=2,IF((LEN(AY37)-LEN(SUBSTITUTE(AY37,".","")))=2,IFERROR(MID(AY37,IFERROR(FIND(".",AY37,IFERROR(FIND(".",AY37),0)+1),0)+1,999),""),"")="",FALSE),NOT(IFERROR(ISNUMBER(--IFERROR(LEFT(AY37,IFERROR(FIND(".",AY37),0)-1),"")),FALSE)),NOT(IFERROR(ISNUMBER(--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),FALSE)),IF((LEN(AY37)-LEN(SUBSTITUTE(AY37,".","")))=2,NOT(IFERROR(ISNUMBER(--IF((LEN(AY37)-LEN(SUBSTITUTE(AY37,".","")))=2,IFERROR(MID(AY37,IFERROR(FIND(".",AY37,IFERROR(FIND(".",AY37),0)+1),0)+1,999),""),"")),FALSE)),FALSE)),"INVALID_VERSION",IF(OR(AND(LEN(IFERROR(LEFT(AY37,IFERROR(FIND(".",AY37),0)-1),""))&gt;1,LEFT(IFERROR(LEFT(AY37,IFERROR(FIND(".",AY37),0)-1),""),1)="0"),AND(LEN(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)&gt;1,LEFT(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,1)="0"),IF((LEN(AY37)-LEN(SUBSTITUTE(AY37,".","")))=2,AND(LEN(IF((LEN(AY37)-LEN(SUBSTITUTE(AY37,".","")))=2,IFERROR(MID(AY37,IFERROR(FIND(".",AY37,IFERROR(FIND(".",AY37),0)+1),0)+1,999),""),""))&gt;1,LEFT(IF((LEN(AY37)-LEN(SUBSTITUTE(AY37,".","")))=2,IFERROR(MID(AY37,IFERROR(FIND(".",AY37,IFERROR(FIND(".",AY37),0)+1),0)+1,999),""),""),1)="0"),FALSE)),"INVALID_VERSION_LEADING_ZERO",IF(AND(IFERROR(TEXT(--IFERROR(LEFT(AY37,IFERROR(FIND(".",AY37),0)-1),""),"0")=IFERROR(LEFT(AY37,IFERROR(FIND(".",AY37),0)-1),""),FALSE),IFERROR(TEXT(--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,"0")=IF((LEN(AY37)-LEN(SUBSTITUTE(AY37,".","")))=1,IFERROR(MID(AY37,IFERROR(FIND(".",AY37),0)+1,999),""),IF((LEN(AY37)-LEN(SUBSTITUTE(AY37,".","")))=2,IFERROR(MID(AY37,IFERROR(FIND(".",AY37),0)+1,IFERROR(FIND(".",AY37,IFERROR(FIND(".",AY37),0)+1),0)-IFERROR(FIND(".",AY37),0)-1),""),"")),FALSE),IF((LEN(AY37)-LEN(SUBSTITUTE(AY37,".","")))=2,IFERROR(TEXT(--IF((LEN(AY37)-LEN(SUBSTITUTE(AY37,".","")))=2,IFERROR(MID(AY37,IFERROR(FIND(".",AY37,IFERROR(FIND(".",AY37),0)+1),0)+1,999),""),""),"0")=IF((LEN(AY37)-LEN(SUBSTITUTE(AY37,".","")))=2,IFERROR(MID(AY37,IFERROR(FIND(".",AY37,IFERROR(FIND(".",AY37),0)+1),0)+1,999),""),""),FALSE),TRUE)),"NONE","INVALID_VERSION"))))</ns0:f>
      </ns0:c>
      <ns0:c r="BC37" s="53">
        <ns0:f>IF(C37="","MISSING_RECORD_STATUS",IF(COUNTIF('Controlled Vocabulary'!$A$2:$A$7,C37)=1,"NONE","INVALID_RECORD_STATUS"))</ns0:f>
      </ns0:c>
      <ns0:c r="BD37" s="53">
        <ns0:f>IF(Z37="","INVALID_APPROVAL_STATUS",IF(COUNTIF('Controlled Vocabulary'!$B$2:$B$7,Z37)=1,"NONE","INVALID_APPROVAL_STATUS"))</ns0:f>
      </ns0:c>
      <ns0:c r="BE37" s="53">
        <ns0:f>IF(BN37="",0,COUNTIFS('Claim–Evidence Links'!$T$2:$T$201,BN37,'Claim–Evidence Links'!$H$2:$H$201,"Active"))</ns0:f>
      </ns0:c>
      <ns0:c r="BF37" s="53">
        <ns0:f>IF(BN37="",0,COUNTIFS('Change History'!$N$2:$N$101,BN37,'Change History'!$H$2:$H$101,"Yes"))</ns0:f>
      </ns0:c>
      <ns0:c r="BG37" s="53">
        <ns0:f>IF(AI37="","CONTROLLED_INPUT_INVALID",IF(AI37="No",IF(COUNTA(AJ37:AQ37)&gt;0,"AI_DETAILS_WITHOUT_AI_USE","NONE"),IF(AI37&lt;&gt;"Yes","CONTROLLED_INPUT_INVALID",IF(AJ37="","AI_ACTIVITY_TYPE_REQUIRED",IF(AND(AL37&lt;&gt;"",COUNTIF('Evidence Items'!$W$2:$W$101,AL37)&gt;0,COUNTIF('Controlled Vocabulary'!$S$2:$S$9,AJ37)&gt;0),"DUPLICATED_AI_ACTIVITY",IF(COUNTIF('Controlled Vocabulary'!$R$2:$R$9,AJ37)=0,"INVALID_AI_ACTIVITY_TYPE",IF(AK37="","AI_TOOL_MODEL_REQUIRED",IF(AN37="Rejected","AI_OUTPUT_REJECTED",IF(AN37="Verified",IF(AO37="","HUMAN_VERIFIER_REQUIRED",IF(AP37="","HUMAN_VERIFICATION_DATE_REQUIRED","NONE")),IF(OR(AN37="Pending",AN37="Verification incomplete"),IF(AND(OR(C37="Draft",C37="Under review",C37="Reopened"),OR(U37="Exploratory only",U37="Review required before use")),IF(AN37="Pending","AI_VERIFICATION_PENDING","AI_VERIFICATION_INCOMPLETE"),"AI_VERIFICATION_REQUIRED"),"AI_VERIFICATION_REQUIRED"))))))))))</ns0:f>
      </ns0:c>
      <ns0:c r="BH37" s="53">
        <ns0:f>IF(D37="","MISSING_EXACT_CLAIM",IF(E37="","MISSING_AFFECTED_DECISION",IF(COUNTA(F37:K37)=0,"MISSING_SCOPE_BOUNDARY",IF(BE37=0,"MISSING_EVIDENCE_RELATIONSHIP",IF(L37="","MISSING_OBSERVATION","NONE")))))</ns0:f>
      </ns0:c>
      <ns0:c r="BI37" s="53">
        <ns0:f>IF(AD37="","REVIEWER_ACCESS_REQUIRED",IF(AD37="No","REVIEWER_ACCESS_REQUIRED",IF(AND(AD37="Conditional",OR(AE37="",AF37="")),"HANDLING_CONDITION_REQUIRED",IF(OR(LEFT(BG37,3)="AI_",LEFT(BG37,6)="HUMAN_"),BG37,"NONE"))))</ns0:f>
      </ns0:c>
      <ns0:c r="BJ37" s="53">
        <ns0:f>IF(M37="","MISSING_INTERPRETATION",IF(N37="","MISSING_ASSUMPTIONS",IF(P37="","MISSING_EVIDENCE_STATE",IF(Q37="","MISSING_CONFIDENCE_BOUNDARY",IF(R37="","MISSING_CONTRADICTION_STATUS",IF(O37="","MISSING_LIMITATIONS",IF(S37="","MISSING_MATERIALITY",IF(T37="","MISSING_REVERSIBILITY",IF(U37="","MISSING_PERMITTED_USE",IF(AS37="","MISSING_FINAL_DISPOSITION","NONE"))))))))))</ns0:f>
      </ns0:c>
      <ns0:c r="BK37" s="53">
        <ns0:f>IF(V37="","MISSING_OWNER",IF(W37="","MISSING_REVIEWER",IF(X37="","MISSING_REVIEW_DATE",IF(OR(Z37="Approved",Z37="Approved with conditions",Z37="Rejected"),IF(AA37="","APPROVER_REQUIRED",IF(AB37="","APPROVAL_DATE_REQUIRED",IF(AND(Z37="Approved with conditions",AC37=""),"APPROVAL_CONDITIONS_REQUIRED","NONE"))),"NONE"))))</ns0:f>
      </ns0:c>
      <ns0:c r="BL37" s="53">
        <ns0:f>IF(Y37="","REOPEN_TRIGGER_REQUIRED",IF(AND(C37="Reopened",BF37=0),"REOPEN_EVENT_REQUIRED","NONE"))</ns0:f>
      </ns0:c>
      <ns0:c r="BM37" s="53">
        <ns0:f>IF(AND(C37="Reopened",OR(Z37="Approved",Z37="Approved with conditions")),"REOPENED_APPROVAL_CONFLICT",IF(OR(AND(C37="Draft",AND(Z37&lt;&gt;"Not submitted",Z37&lt;&gt;"Rejected")),AND(C37="Under review",AND(Z37&lt;&gt;"Pending review",Z37&lt;&gt;"Rejected")),AND(C37="Approved",Z37&lt;&gt;"Approved"),AND(C37="Approved with conditions",Z37&lt;&gt;"Approved with conditions"),AND(C37="Reopened",Z37&lt;&gt;"Reopened"),AND(C37="Retired",AND(Z37&lt;&gt;"Not submitted",Z37&lt;&gt;"Approved",Z37&lt;&gt;"Approved with conditions",Z37&lt;&gt;"Rejected"))),"APPROVAL_STATUS_MISMATCH",IF(C37="Draft","STATUS_DRAFT",IF(C37="Under review","STATUS_UNDER_REVIEW",IF(C37="Reopened","STATUS_REOPENED",IF(C37="Retired","STATUS_RETIRED",IF(AD37="Conditional","CONDITIONAL_EVIDENCE_ACCESS",IF(BG37="AI_VERIFICATION_PENDING","AI_VERIFICATION_PENDING",IF(BG37="AI_VERIFICATION_INCOMPLETE","AI_VERIFICATION_INCOMPLETE",IF(AND(C37="Approved with conditions",Z37="Approved with conditions",AC37&lt;&gt;""),"STATUS_APPROVED_WITH_CONDITIONS",IF(AND(C37="Approved",Z37="Approved"),IF(P37="Unresolved","UNRESOLVED_USE_BOUNDED","STATUS_APPROVED"),"APPROVAL_STATUS_MISMATCH")))))))))))</ns0:f>
      </ns0:c>
      <ns0:c r="BN37" s="53">
        <ns0:f>IF(OR(AX37="",AY37=""),"",AX37&amp;"|"&amp;AY37)</ns0:f>
      </ns0:c>
    </ns0:row>
    <ns0:row r="38">
      <ns0:c r="A38" s="65"/>
      <ns0:c r="B38" s="65"/>
      <ns0:c r="C38" s="66"/>
      <ns0:c r="D38" s="66"/>
      <ns0:c r="E38" s="66"/>
      <ns0:c r="F38" s="66"/>
      <ns0:c r="G38" s="66"/>
      <ns0:c r="H38" s="66"/>
      <ns0:c r="I38" s="66"/>
      <ns0:c r="J38" s="66"/>
      <ns0:c r="K38" s="66"/>
      <ns0:c r="L38" s="66"/>
      <ns0:c r="M38" s="66"/>
      <ns0:c r="N38" s="66"/>
      <ns0:c r="O38" s="66"/>
      <ns0:c r="P38" s="66"/>
      <ns0:c r="Q38" s="66"/>
      <ns0:c r="R38" s="66"/>
      <ns0:c r="S38" s="66"/>
      <ns0:c r="T38" s="66"/>
      <ns0:c r="U38" s="66"/>
      <ns0:c r="V38" s="66"/>
      <ns0:c r="W38" s="66"/>
      <ns0:c r="X38" s="67"/>
      <ns0:c r="Y38" s="66"/>
      <ns0:c r="Z38" s="66"/>
      <ns0:c r="AA38" s="66"/>
      <ns0:c r="AB38" s="67"/>
      <ns0:c r="AC38" s="66"/>
      <ns0:c r="AD38" s="66"/>
      <ns0:c r="AE38" s="66"/>
      <ns0:c r="AF38" s="66"/>
      <ns0:c r="AG38" s="65"/>
      <ns0:c r="AH38" s="65"/>
      <ns0:c r="AI38" s="66"/>
      <ns0:c r="AJ38" s="66"/>
      <ns0:c r="AK38" s="66"/>
      <ns0:c r="AL38" s="66"/>
      <ns0:c r="AM38" s="66"/>
      <ns0:c r="AN38" s="66"/>
      <ns0:c r="AO38" s="66"/>
      <ns0:c r="AP38" s="67"/>
      <ns0:c r="AQ38" s="66"/>
      <ns0:c r="AR38" s="66"/>
      <ns0:c r="AS38" s="66"/>
      <ns0:c r="AT38" s="45">
        <ns0:f>IF(A38="","",IFERROR(VLOOKUP(AU38,'Controlled Vocabulary'!$AA$2:$AD$200,2,FALSE),"Controlled input invalid"))</ns0:f>
      </ns0:c>
      <ns0:c r="AU38" s="45">
        <ns0:f>IF(A38="","",IF(AND(AND(IF(OR(AG38="",AH38=""),0,IFERROR(MATCH(UPPER(TRIM(AG38))&amp;"|"&amp;TRIM(AH38),$BN$2:$BN$101,0),0))&gt;0,AX38=UPPER(TRIM(AG38)),AY38=TRIM(AH38)),D38&lt;&gt;INDEX($D$2:$D$101,IF(OR(AG38="",AH38=""),0,IFERROR(MATCH(UPPER(TRIM(AG38))&amp;"|"&amp;TRIM(AH38),$BN$2:$BN$101,0),0)))),"VERSION_REQUIRED_FOR_CLAIM_CHANGE",IF(AND(AND(IF(OR(AG38="",AH38=""),0,IFERROR(MATCH(UPPER(TRIM(AG38))&amp;"|"&amp;TRIM(AH38),$BN$2:$BN$101,0),0))&gt;0,AX38=UPPER(TRIM(AG38)),AY38=TRIM(AH38)),U38&lt;&gt;INDEX($U$2:$U$101,IF(OR(AG38="",AH38=""),0,IFERROR(MATCH(UPPER(TRIM(AG38))&amp;"|"&amp;TRIM(AH38),$BN$2:$BN$101,0),0)))),"VERSION_REQUIRED_FOR_USE_CHANGE",IF(AND(AND(IF(OR(AG38="",AH38=""),0,IFERROR(MATCH(UPPER(TRIM(AG38))&amp;"|"&amp;TRIM(AH38),$BN$2:$BN$101,0),0))&gt;0,AX38=UPPER(TRIM(AG38)),AY38=TRIM(AH38)),AC38&lt;&gt;INDEX($AC$2:$AC$101,IF(OR(AG38="",AH38=""),0,IFERROR(MATCH(UPPER(TRIM(AG38))&amp;"|"&amp;TRIM(AH38),$BN$2:$BN$101,0),0)))),"VERSION_REQUIRED_FOR_APPROVAL_CHANGE",IF(BA38&lt;&gt;"NONE",BA38,IF(BB38&lt;&gt;"NONE",BB38,IF(BC38&lt;&gt;"NONE",BC38,IF(BD38&lt;&gt;"NONE",BD38,IF(AZ38&gt;1,"DUPLICATE_RECORD_VERSION",IF(OR(BM38="REOPENED_APPROVAL_CONFLICT",BM38="APPROVAL_STATUS_MISMATCH"),BM38,IF(OR(BG38="AI_DETAILS_WITHOUT_AI_USE",BG38="INVALID_AI_ACTIVITY_TYPE",BG38="DUPLICATED_AI_ACTIVITY",BG38="CONTROLLED_INPUT_INVALID"),BG38,IF(BH38&lt;&gt;"NONE",BH38,IF(BI38&lt;&gt;"NONE",BI38,IF(BJ38&lt;&gt;"NONE",BJ38,IF(BK38&lt;&gt;"NONE",BK38,IF(BL38&lt;&gt;"NONE",BL38,BM38))))))))))))))))</ns0:f>
      </ns0:c>
      <ns0:c r="AV38" s="45">
        <ns0:f>IF(A38="","",IFERROR(VLOOKUP(AU38,'Controlled Vocabulary'!$AA$2:$AD$200,3,FALSE),"Blocked"))</ns0:f>
      </ns0:c>
      <ns0:c r="AW38" s="45">
        <ns0:f>IF(A38="","",IFERROR(VLOOKUP(AU38,'Controlled Vocabulary'!$AA$2:$AD$200,4,FALSE),"Review the controlled inputs."))</ns0:f>
      </ns0:c>
      <ns0:c r="AX38" s="53">
        <ns0:f>IF(A38="","",UPPER(TRIM(A38)))</ns0:f>
      </ns0:c>
      <ns0:c r="AY38" s="53">
        <ns0:f>IF(B38="","",TRIM(B38))</ns0:f>
      </ns0:c>
      <ns0:c r="AZ38" s="53">
        <ns0:f>IF(BN38="",0,COUNTIF($BN$2:$BN$101,BN38))</ns0:f>
      </ns0:c>
      <ns0:c r="BA38" s="53">
        <ns0:f>IF(AX38="","MISSING_RECORD_ID",IF(OR(LEN(AX38)&lt;3,LEN(AX38)&gt;64),"INVALID_RECORD_ID_LENGTH",IF(OR(LEFT(AX38,1)="-",RIGHT(AX38,1)="-"),"INVALID_RECORD_ID_BOUNDARY",IF(ISNUMBER(SEARCH("--",AX38)),"CONSECUTIVE_HYPHENS",IF(SUMPRODUCT(--(ROW($1:$64)&lt;=LEN(AX38)),--ISNUMBER(SEARCH(MID(AX38,ROW($1:$64),1),"ABCDEFGHIJKLMNOPQRSTUVWXYZ0123456789-")))=LEN(AX38),"NONE","INVALID_RECORD_ID_CHARACTER")))))</ns0:f>
      </ns0:c>
      <ns0:c r="BB38" s="53">
        <ns0:f>IF(AY38="","MISSING_VERSION",IF(OR(NOT(OR((LEN(AY38)-LEN(SUBSTITUTE(AY38,".","")))=1,(LEN(AY38)-LEN(SUBSTITUTE(AY38,".","")))=2)),IFERROR(LEFT(AY38,IFERROR(FIND(".",AY38),0)-1),"")="",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="",IF((LEN(AY38)-LEN(SUBSTITUTE(AY38,".","")))=2,IF((LEN(AY38)-LEN(SUBSTITUTE(AY38,".","")))=2,IFERROR(MID(AY38,IFERROR(FIND(".",AY38,IFERROR(FIND(".",AY38),0)+1),0)+1,999),""),"")="",FALSE),NOT(IFERROR(ISNUMBER(--IFERROR(LEFT(AY38,IFERROR(FIND(".",AY38),0)-1),"")),FALSE)),NOT(IFERROR(ISNUMBER(--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),FALSE)),IF((LEN(AY38)-LEN(SUBSTITUTE(AY38,".","")))=2,NOT(IFERROR(ISNUMBER(--IF((LEN(AY38)-LEN(SUBSTITUTE(AY38,".","")))=2,IFERROR(MID(AY38,IFERROR(FIND(".",AY38,IFERROR(FIND(".",AY38),0)+1),0)+1,999),""),"")),FALSE)),FALSE)),"INVALID_VERSION",IF(OR(AND(LEN(IFERROR(LEFT(AY38,IFERROR(FIND(".",AY38),0)-1),""))&gt;1,LEFT(IFERROR(LEFT(AY38,IFERROR(FIND(".",AY38),0)-1),""),1)="0"),AND(LEN(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)&gt;1,LEFT(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,1)="0"),IF((LEN(AY38)-LEN(SUBSTITUTE(AY38,".","")))=2,AND(LEN(IF((LEN(AY38)-LEN(SUBSTITUTE(AY38,".","")))=2,IFERROR(MID(AY38,IFERROR(FIND(".",AY38,IFERROR(FIND(".",AY38),0)+1),0)+1,999),""),""))&gt;1,LEFT(IF((LEN(AY38)-LEN(SUBSTITUTE(AY38,".","")))=2,IFERROR(MID(AY38,IFERROR(FIND(".",AY38,IFERROR(FIND(".",AY38),0)+1),0)+1,999),""),""),1)="0"),FALSE)),"INVALID_VERSION_LEADING_ZERO",IF(AND(IFERROR(TEXT(--IFERROR(LEFT(AY38,IFERROR(FIND(".",AY38),0)-1),""),"0")=IFERROR(LEFT(AY38,IFERROR(FIND(".",AY38),0)-1),""),FALSE),IFERROR(TEXT(--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,"0")=IF((LEN(AY38)-LEN(SUBSTITUTE(AY38,".","")))=1,IFERROR(MID(AY38,IFERROR(FIND(".",AY38),0)+1,999),""),IF((LEN(AY38)-LEN(SUBSTITUTE(AY38,".","")))=2,IFERROR(MID(AY38,IFERROR(FIND(".",AY38),0)+1,IFERROR(FIND(".",AY38,IFERROR(FIND(".",AY38),0)+1),0)-IFERROR(FIND(".",AY38),0)-1),""),"")),FALSE),IF((LEN(AY38)-LEN(SUBSTITUTE(AY38,".","")))=2,IFERROR(TEXT(--IF((LEN(AY38)-LEN(SUBSTITUTE(AY38,".","")))=2,IFERROR(MID(AY38,IFERROR(FIND(".",AY38,IFERROR(FIND(".",AY38),0)+1),0)+1,999),""),""),"0")=IF((LEN(AY38)-LEN(SUBSTITUTE(AY38,".","")))=2,IFERROR(MID(AY38,IFERROR(FIND(".",AY38,IFERROR(FIND(".",AY38),0)+1),0)+1,999),""),""),FALSE),TRUE)),"NONE","INVALID_VERSION"))))</ns0:f>
      </ns0:c>
      <ns0:c r="BC38" s="53">
        <ns0:f>IF(C38="","MISSING_RECORD_STATUS",IF(COUNTIF('Controlled Vocabulary'!$A$2:$A$7,C38)=1,"NONE","INVALID_RECORD_STATUS"))</ns0:f>
      </ns0:c>
      <ns0:c r="BD38" s="53">
        <ns0:f>IF(Z38="","INVALID_APPROVAL_STATUS",IF(COUNTIF('Controlled Vocabulary'!$B$2:$B$7,Z38)=1,"NONE","INVALID_APPROVAL_STATUS"))</ns0:f>
      </ns0:c>
      <ns0:c r="BE38" s="53">
        <ns0:f>IF(BN38="",0,COUNTIFS('Claim–Evidence Links'!$T$2:$T$201,BN38,'Claim–Evidence Links'!$H$2:$H$201,"Active"))</ns0:f>
      </ns0:c>
      <ns0:c r="BF38" s="53">
        <ns0:f>IF(BN38="",0,COUNTIFS('Change History'!$N$2:$N$101,BN38,'Change History'!$H$2:$H$101,"Yes"))</ns0:f>
      </ns0:c>
      <ns0:c r="BG38" s="53">
        <ns0:f>IF(AI38="","CONTROLLED_INPUT_INVALID",IF(AI38="No",IF(COUNTA(AJ38:AQ38)&gt;0,"AI_DETAILS_WITHOUT_AI_USE","NONE"),IF(AI38&lt;&gt;"Yes","CONTROLLED_INPUT_INVALID",IF(AJ38="","AI_ACTIVITY_TYPE_REQUIRED",IF(AND(AL38&lt;&gt;"",COUNTIF('Evidence Items'!$W$2:$W$101,AL38)&gt;0,COUNTIF('Controlled Vocabulary'!$S$2:$S$9,AJ38)&gt;0),"DUPLICATED_AI_ACTIVITY",IF(COUNTIF('Controlled Vocabulary'!$R$2:$R$9,AJ38)=0,"INVALID_AI_ACTIVITY_TYPE",IF(AK38="","AI_TOOL_MODEL_REQUIRED",IF(AN38="Rejected","AI_OUTPUT_REJECTED",IF(AN38="Verified",IF(AO38="","HUMAN_VERIFIER_REQUIRED",IF(AP38="","HUMAN_VERIFICATION_DATE_REQUIRED","NONE")),IF(OR(AN38="Pending",AN38="Verification incomplete"),IF(AND(OR(C38="Draft",C38="Under review",C38="Reopened"),OR(U38="Exploratory only",U38="Review required before use")),IF(AN38="Pending","AI_VERIFICATION_PENDING","AI_VERIFICATION_INCOMPLETE"),"AI_VERIFICATION_REQUIRED"),"AI_VERIFICATION_REQUIRED"))))))))))</ns0:f>
      </ns0:c>
      <ns0:c r="BH38" s="53">
        <ns0:f>IF(D38="","MISSING_EXACT_CLAIM",IF(E38="","MISSING_AFFECTED_DECISION",IF(COUNTA(F38:K38)=0,"MISSING_SCOPE_BOUNDARY",IF(BE38=0,"MISSING_EVIDENCE_RELATIONSHIP",IF(L38="","MISSING_OBSERVATION","NONE")))))</ns0:f>
      </ns0:c>
      <ns0:c r="BI38" s="53">
        <ns0:f>IF(AD38="","REVIEWER_ACCESS_REQUIRED",IF(AD38="No","REVIEWER_ACCESS_REQUIRED",IF(AND(AD38="Conditional",OR(AE38="",AF38="")),"HANDLING_CONDITION_REQUIRED",IF(OR(LEFT(BG38,3)="AI_",LEFT(BG38,6)="HUMAN_"),BG38,"NONE"))))</ns0:f>
      </ns0:c>
      <ns0:c r="BJ38" s="53">
        <ns0:f>IF(M38="","MISSING_INTERPRETATION",IF(N38="","MISSING_ASSUMPTIONS",IF(P38="","MISSING_EVIDENCE_STATE",IF(Q38="","MISSING_CONFIDENCE_BOUNDARY",IF(R38="","MISSING_CONTRADICTION_STATUS",IF(O38="","MISSING_LIMITATIONS",IF(S38="","MISSING_MATERIALITY",IF(T38="","MISSING_REVERSIBILITY",IF(U38="","MISSING_PERMITTED_USE",IF(AS38="","MISSING_FINAL_DISPOSITION","NONE"))))))))))</ns0:f>
      </ns0:c>
      <ns0:c r="BK38" s="53">
        <ns0:f>IF(V38="","MISSING_OWNER",IF(W38="","MISSING_REVIEWER",IF(X38="","MISSING_REVIEW_DATE",IF(OR(Z38="Approved",Z38="Approved with conditions",Z38="Rejected"),IF(AA38="","APPROVER_REQUIRED",IF(AB38="","APPROVAL_DATE_REQUIRED",IF(AND(Z38="Approved with conditions",AC38=""),"APPROVAL_CONDITIONS_REQUIRED","NONE"))),"NONE"))))</ns0:f>
      </ns0:c>
      <ns0:c r="BL38" s="53">
        <ns0:f>IF(Y38="","REOPEN_TRIGGER_REQUIRED",IF(AND(C38="Reopened",BF38=0),"REOPEN_EVENT_REQUIRED","NONE"))</ns0:f>
      </ns0:c>
      <ns0:c r="BM38" s="53">
        <ns0:f>IF(AND(C38="Reopened",OR(Z38="Approved",Z38="Approved with conditions")),"REOPENED_APPROVAL_CONFLICT",IF(OR(AND(C38="Draft",AND(Z38&lt;&gt;"Not submitted",Z38&lt;&gt;"Rejected")),AND(C38="Under review",AND(Z38&lt;&gt;"Pending review",Z38&lt;&gt;"Rejected")),AND(C38="Approved",Z38&lt;&gt;"Approved"),AND(C38="Approved with conditions",Z38&lt;&gt;"Approved with conditions"),AND(C38="Reopened",Z38&lt;&gt;"Reopened"),AND(C38="Retired",AND(Z38&lt;&gt;"Not submitted",Z38&lt;&gt;"Approved",Z38&lt;&gt;"Approved with conditions",Z38&lt;&gt;"Rejected"))),"APPROVAL_STATUS_MISMATCH",IF(C38="Draft","STATUS_DRAFT",IF(C38="Under review","STATUS_UNDER_REVIEW",IF(C38="Reopened","STATUS_REOPENED",IF(C38="Retired","STATUS_RETIRED",IF(AD38="Conditional","CONDITIONAL_EVIDENCE_ACCESS",IF(BG38="AI_VERIFICATION_PENDING","AI_VERIFICATION_PENDING",IF(BG38="AI_VERIFICATION_INCOMPLETE","AI_VERIFICATION_INCOMPLETE",IF(AND(C38="Approved with conditions",Z38="Approved with conditions",AC38&lt;&gt;""),"STATUS_APPROVED_WITH_CONDITIONS",IF(AND(C38="Approved",Z38="Approved"),IF(P38="Unresolved","UNRESOLVED_USE_BOUNDED","STATUS_APPROVED"),"APPROVAL_STATUS_MISMATCH")))))))))))</ns0:f>
      </ns0:c>
      <ns0:c r="BN38" s="53">
        <ns0:f>IF(OR(AX38="",AY38=""),"",AX38&amp;"|"&amp;AY38)</ns0:f>
      </ns0:c>
    </ns0:row>
    <ns0:row r="39">
      <ns0:c r="A39" s="65"/>
      <ns0:c r="B39" s="65"/>
      <ns0:c r="C39" s="66"/>
      <ns0:c r="D39" s="66"/>
      <ns0:c r="E39" s="66"/>
      <ns0:c r="F39" s="66"/>
      <ns0:c r="G39" s="66"/>
      <ns0:c r="H39" s="66"/>
      <ns0:c r="I39" s="66"/>
      <ns0:c r="J39" s="66"/>
      <ns0:c r="K39" s="66"/>
      <ns0:c r="L39" s="66"/>
      <ns0:c r="M39" s="66"/>
      <ns0:c r="N39" s="66"/>
      <ns0:c r="O39" s="66"/>
      <ns0:c r="P39" s="66"/>
      <ns0:c r="Q39" s="66"/>
      <ns0:c r="R39" s="66"/>
      <ns0:c r="S39" s="66"/>
      <ns0:c r="T39" s="66"/>
      <ns0:c r="U39" s="66"/>
      <ns0:c r="V39" s="66"/>
      <ns0:c r="W39" s="66"/>
      <ns0:c r="X39" s="67"/>
      <ns0:c r="Y39" s="66"/>
      <ns0:c r="Z39" s="66"/>
      <ns0:c r="AA39" s="66"/>
      <ns0:c r="AB39" s="67"/>
      <ns0:c r="AC39" s="66"/>
      <ns0:c r="AD39" s="66"/>
      <ns0:c r="AE39" s="66"/>
      <ns0:c r="AF39" s="66"/>
      <ns0:c r="AG39" s="65"/>
      <ns0:c r="AH39" s="65"/>
      <ns0:c r="AI39" s="66"/>
      <ns0:c r="AJ39" s="66"/>
      <ns0:c r="AK39" s="66"/>
      <ns0:c r="AL39" s="66"/>
      <ns0:c r="AM39" s="66"/>
      <ns0:c r="AN39" s="66"/>
      <ns0:c r="AO39" s="66"/>
      <ns0:c r="AP39" s="67"/>
      <ns0:c r="AQ39" s="66"/>
      <ns0:c r="AR39" s="66"/>
      <ns0:c r="AS39" s="66"/>
      <ns0:c r="AT39" s="45">
        <ns0:f>IF(A39="","",IFERROR(VLOOKUP(AU39,'Controlled Vocabulary'!$AA$2:$AD$200,2,FALSE),"Controlled input invalid"))</ns0:f>
      </ns0:c>
      <ns0:c r="AU39" s="45">
        <ns0:f>IF(A39="","",IF(AND(AND(IF(OR(AG39="",AH39=""),0,IFERROR(MATCH(UPPER(TRIM(AG39))&amp;"|"&amp;TRIM(AH39),$BN$2:$BN$101,0),0))&gt;0,AX39=UPPER(TRIM(AG39)),AY39=TRIM(AH39)),D39&lt;&gt;INDEX($D$2:$D$101,IF(OR(AG39="",AH39=""),0,IFERROR(MATCH(UPPER(TRIM(AG39))&amp;"|"&amp;TRIM(AH39),$BN$2:$BN$101,0),0)))),"VERSION_REQUIRED_FOR_CLAIM_CHANGE",IF(AND(AND(IF(OR(AG39="",AH39=""),0,IFERROR(MATCH(UPPER(TRIM(AG39))&amp;"|"&amp;TRIM(AH39),$BN$2:$BN$101,0),0))&gt;0,AX39=UPPER(TRIM(AG39)),AY39=TRIM(AH39)),U39&lt;&gt;INDEX($U$2:$U$101,IF(OR(AG39="",AH39=""),0,IFERROR(MATCH(UPPER(TRIM(AG39))&amp;"|"&amp;TRIM(AH39),$BN$2:$BN$101,0),0)))),"VERSION_REQUIRED_FOR_USE_CHANGE",IF(AND(AND(IF(OR(AG39="",AH39=""),0,IFERROR(MATCH(UPPER(TRIM(AG39))&amp;"|"&amp;TRIM(AH39),$BN$2:$BN$101,0),0))&gt;0,AX39=UPPER(TRIM(AG39)),AY39=TRIM(AH39)),AC39&lt;&gt;INDEX($AC$2:$AC$101,IF(OR(AG39="",AH39=""),0,IFERROR(MATCH(UPPER(TRIM(AG39))&amp;"|"&amp;TRIM(AH39),$BN$2:$BN$101,0),0)))),"VERSION_REQUIRED_FOR_APPROVAL_CHANGE",IF(BA39&lt;&gt;"NONE",BA39,IF(BB39&lt;&gt;"NONE",BB39,IF(BC39&lt;&gt;"NONE",BC39,IF(BD39&lt;&gt;"NONE",BD39,IF(AZ39&gt;1,"DUPLICATE_RECORD_VERSION",IF(OR(BM39="REOPENED_APPROVAL_CONFLICT",BM39="APPROVAL_STATUS_MISMATCH"),BM39,IF(OR(BG39="AI_DETAILS_WITHOUT_AI_USE",BG39="INVALID_AI_ACTIVITY_TYPE",BG39="DUPLICATED_AI_ACTIVITY",BG39="CONTROLLED_INPUT_INVALID"),BG39,IF(BH39&lt;&gt;"NONE",BH39,IF(BI39&lt;&gt;"NONE",BI39,IF(BJ39&lt;&gt;"NONE",BJ39,IF(BK39&lt;&gt;"NONE",BK39,IF(BL39&lt;&gt;"NONE",BL39,BM39))))))))))))))))</ns0:f>
      </ns0:c>
      <ns0:c r="AV39" s="45">
        <ns0:f>IF(A39="","",IFERROR(VLOOKUP(AU39,'Controlled Vocabulary'!$AA$2:$AD$200,3,FALSE),"Blocked"))</ns0:f>
      </ns0:c>
      <ns0:c r="AW39" s="45">
        <ns0:f>IF(A39="","",IFERROR(VLOOKUP(AU39,'Controlled Vocabulary'!$AA$2:$AD$200,4,FALSE),"Review the controlled inputs."))</ns0:f>
      </ns0:c>
      <ns0:c r="AX39" s="53">
        <ns0:f>IF(A39="","",UPPER(TRIM(A39)))</ns0:f>
      </ns0:c>
      <ns0:c r="AY39" s="53">
        <ns0:f>IF(B39="","",TRIM(B39))</ns0:f>
      </ns0:c>
      <ns0:c r="AZ39" s="53">
        <ns0:f>IF(BN39="",0,COUNTIF($BN$2:$BN$101,BN39))</ns0:f>
      </ns0:c>
      <ns0:c r="BA39" s="53">
        <ns0:f>IF(AX39="","MISSING_RECORD_ID",IF(OR(LEN(AX39)&lt;3,LEN(AX39)&gt;64),"INVALID_RECORD_ID_LENGTH",IF(OR(LEFT(AX39,1)="-",RIGHT(AX39,1)="-"),"INVALID_RECORD_ID_BOUNDARY",IF(ISNUMBER(SEARCH("--",AX39)),"CONSECUTIVE_HYPHENS",IF(SUMPRODUCT(--(ROW($1:$64)&lt;=LEN(AX39)),--ISNUMBER(SEARCH(MID(AX39,ROW($1:$64),1),"ABCDEFGHIJKLMNOPQRSTUVWXYZ0123456789-")))=LEN(AX39),"NONE","INVALID_RECORD_ID_CHARACTER")))))</ns0:f>
      </ns0:c>
      <ns0:c r="BB39" s="53">
        <ns0:f>IF(AY39="","MISSING_VERSION",IF(OR(NOT(OR((LEN(AY39)-LEN(SUBSTITUTE(AY39,".","")))=1,(LEN(AY39)-LEN(SUBSTITUTE(AY39,".","")))=2)),IFERROR(LEFT(AY39,IFERROR(FIND(".",AY39),0)-1),"")="",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="",IF((LEN(AY39)-LEN(SUBSTITUTE(AY39,".","")))=2,IF((LEN(AY39)-LEN(SUBSTITUTE(AY39,".","")))=2,IFERROR(MID(AY39,IFERROR(FIND(".",AY39,IFERROR(FIND(".",AY39),0)+1),0)+1,999),""),"")="",FALSE),NOT(IFERROR(ISNUMBER(--IFERROR(LEFT(AY39,IFERROR(FIND(".",AY39),0)-1),"")),FALSE)),NOT(IFERROR(ISNUMBER(--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),FALSE)),IF((LEN(AY39)-LEN(SUBSTITUTE(AY39,".","")))=2,NOT(IFERROR(ISNUMBER(--IF((LEN(AY39)-LEN(SUBSTITUTE(AY39,".","")))=2,IFERROR(MID(AY39,IFERROR(FIND(".",AY39,IFERROR(FIND(".",AY39),0)+1),0)+1,999),""),"")),FALSE)),FALSE)),"INVALID_VERSION",IF(OR(AND(LEN(IFERROR(LEFT(AY39,IFERROR(FIND(".",AY39),0)-1),""))&gt;1,LEFT(IFERROR(LEFT(AY39,IFERROR(FIND(".",AY39),0)-1),""),1)="0"),AND(LEN(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)&gt;1,LEFT(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,1)="0"),IF((LEN(AY39)-LEN(SUBSTITUTE(AY39,".","")))=2,AND(LEN(IF((LEN(AY39)-LEN(SUBSTITUTE(AY39,".","")))=2,IFERROR(MID(AY39,IFERROR(FIND(".",AY39,IFERROR(FIND(".",AY39),0)+1),0)+1,999),""),""))&gt;1,LEFT(IF((LEN(AY39)-LEN(SUBSTITUTE(AY39,".","")))=2,IFERROR(MID(AY39,IFERROR(FIND(".",AY39,IFERROR(FIND(".",AY39),0)+1),0)+1,999),""),""),1)="0"),FALSE)),"INVALID_VERSION_LEADING_ZERO",IF(AND(IFERROR(TEXT(--IFERROR(LEFT(AY39,IFERROR(FIND(".",AY39),0)-1),""),"0")=IFERROR(LEFT(AY39,IFERROR(FIND(".",AY39),0)-1),""),FALSE),IFERROR(TEXT(--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,"0")=IF((LEN(AY39)-LEN(SUBSTITUTE(AY39,".","")))=1,IFERROR(MID(AY39,IFERROR(FIND(".",AY39),0)+1,999),""),IF((LEN(AY39)-LEN(SUBSTITUTE(AY39,".","")))=2,IFERROR(MID(AY39,IFERROR(FIND(".",AY39),0)+1,IFERROR(FIND(".",AY39,IFERROR(FIND(".",AY39),0)+1),0)-IFERROR(FIND(".",AY39),0)-1),""),"")),FALSE),IF((LEN(AY39)-LEN(SUBSTITUTE(AY39,".","")))=2,IFERROR(TEXT(--IF((LEN(AY39)-LEN(SUBSTITUTE(AY39,".","")))=2,IFERROR(MID(AY39,IFERROR(FIND(".",AY39,IFERROR(FIND(".",AY39),0)+1),0)+1,999),""),""),"0")=IF((LEN(AY39)-LEN(SUBSTITUTE(AY39,".","")))=2,IFERROR(MID(AY39,IFERROR(FIND(".",AY39,IFERROR(FIND(".",AY39),0)+1),0)+1,999),""),""),FALSE),TRUE)),"NONE","INVALID_VERSION"))))</ns0:f>
      </ns0:c>
      <ns0:c r="BC39" s="53">
        <ns0:f>IF(C39="","MISSING_RECORD_STATUS",IF(COUNTIF('Controlled Vocabulary'!$A$2:$A$7,C39)=1,"NONE","INVALID_RECORD_STATUS"))</ns0:f>
      </ns0:c>
      <ns0:c r="BD39" s="53">
        <ns0:f>IF(Z39="","INVALID_APPROVAL_STATUS",IF(COUNTIF('Controlled Vocabulary'!$B$2:$B$7,Z39)=1,"NONE","INVALID_APPROVAL_STATUS"))</ns0:f>
      </ns0:c>
      <ns0:c r="BE39" s="53">
        <ns0:f>IF(BN39="",0,COUNTIFS('Claim–Evidence Links'!$T$2:$T$201,BN39,'Claim–Evidence Links'!$H$2:$H$201,"Active"))</ns0:f>
      </ns0:c>
      <ns0:c r="BF39" s="53">
        <ns0:f>IF(BN39="",0,COUNTIFS('Change History'!$N$2:$N$101,BN39,'Change History'!$H$2:$H$101,"Yes"))</ns0:f>
      </ns0:c>
      <ns0:c r="BG39" s="53">
        <ns0:f>IF(AI39="","CONTROLLED_INPUT_INVALID",IF(AI39="No",IF(COUNTA(AJ39:AQ39)&gt;0,"AI_DETAILS_WITHOUT_AI_USE","NONE"),IF(AI39&lt;&gt;"Yes","CONTROLLED_INPUT_INVALID",IF(AJ39="","AI_ACTIVITY_TYPE_REQUIRED",IF(AND(AL39&lt;&gt;"",COUNTIF('Evidence Items'!$W$2:$W$101,AL39)&gt;0,COUNTIF('Controlled Vocabulary'!$S$2:$S$9,AJ39)&gt;0),"DUPLICATED_AI_ACTIVITY",IF(COUNTIF('Controlled Vocabulary'!$R$2:$R$9,AJ39)=0,"INVALID_AI_ACTIVITY_TYPE",IF(AK39="","AI_TOOL_MODEL_REQUIRED",IF(AN39="Rejected","AI_OUTPUT_REJECTED",IF(AN39="Verified",IF(AO39="","HUMAN_VERIFIER_REQUIRED",IF(AP39="","HUMAN_VERIFICATION_DATE_REQUIRED","NONE")),IF(OR(AN39="Pending",AN39="Verification incomplete"),IF(AND(OR(C39="Draft",C39="Under review",C39="Reopened"),OR(U39="Exploratory only",U39="Review required before use")),IF(AN39="Pending","AI_VERIFICATION_PENDING","AI_VERIFICATION_INCOMPLETE"),"AI_VERIFICATION_REQUIRED"),"AI_VERIFICATION_REQUIRED"))))))))))</ns0:f>
      </ns0:c>
      <ns0:c r="BH39" s="53">
        <ns0:f>IF(D39="","MISSING_EXACT_CLAIM",IF(E39="","MISSING_AFFECTED_DECISION",IF(COUNTA(F39:K39)=0,"MISSING_SCOPE_BOUNDARY",IF(BE39=0,"MISSING_EVIDENCE_RELATIONSHIP",IF(L39="","MISSING_OBSERVATION","NONE")))))</ns0:f>
      </ns0:c>
      <ns0:c r="BI39" s="53">
        <ns0:f>IF(AD39="","REVIEWER_ACCESS_REQUIRED",IF(AD39="No","REVIEWER_ACCESS_REQUIRED",IF(AND(AD39="Conditional",OR(AE39="",AF39="")),"HANDLING_CONDITION_REQUIRED",IF(OR(LEFT(BG39,3)="AI_",LEFT(BG39,6)="HUMAN_"),BG39,"NONE"))))</ns0:f>
      </ns0:c>
      <ns0:c r="BJ39" s="53">
        <ns0:f>IF(M39="","MISSING_INTERPRETATION",IF(N39="","MISSING_ASSUMPTIONS",IF(P39="","MISSING_EVIDENCE_STATE",IF(Q39="","MISSING_CONFIDENCE_BOUNDARY",IF(R39="","MISSING_CONTRADICTION_STATUS",IF(O39="","MISSING_LIMITATIONS",IF(S39="","MISSING_MATERIALITY",IF(T39="","MISSING_REVERSIBILITY",IF(U39="","MISSING_PERMITTED_USE",IF(AS39="","MISSING_FINAL_DISPOSITION","NONE"))))))))))</ns0:f>
      </ns0:c>
      <ns0:c r="BK39" s="53">
        <ns0:f>IF(V39="","MISSING_OWNER",IF(W39="","MISSING_REVIEWER",IF(X39="","MISSING_REVIEW_DATE",IF(OR(Z39="Approved",Z39="Approved with conditions",Z39="Rejected"),IF(AA39="","APPROVER_REQUIRED",IF(AB39="","APPROVAL_DATE_REQUIRED",IF(AND(Z39="Approved with conditions",AC39=""),"APPROVAL_CONDITIONS_REQUIRED","NONE"))),"NONE"))))</ns0:f>
      </ns0:c>
      <ns0:c r="BL39" s="53">
        <ns0:f>IF(Y39="","REOPEN_TRIGGER_REQUIRED",IF(AND(C39="Reopened",BF39=0),"REOPEN_EVENT_REQUIRED","NONE"))</ns0:f>
      </ns0:c>
      <ns0:c r="BM39" s="53">
        <ns0:f>IF(AND(C39="Reopened",OR(Z39="Approved",Z39="Approved with conditions")),"REOPENED_APPROVAL_CONFLICT",IF(OR(AND(C39="Draft",AND(Z39&lt;&gt;"Not submitted",Z39&lt;&gt;"Rejected")),AND(C39="Under review",AND(Z39&lt;&gt;"Pending review",Z39&lt;&gt;"Rejected")),AND(C39="Approved",Z39&lt;&gt;"Approved"),AND(C39="Approved with conditions",Z39&lt;&gt;"Approved with conditions"),AND(C39="Reopened",Z39&lt;&gt;"Reopened"),AND(C39="Retired",AND(Z39&lt;&gt;"Not submitted",Z39&lt;&gt;"Approved",Z39&lt;&gt;"Approved with conditions",Z39&lt;&gt;"Rejected"))),"APPROVAL_STATUS_MISMATCH",IF(C39="Draft","STATUS_DRAFT",IF(C39="Under review","STATUS_UNDER_REVIEW",IF(C39="Reopened","STATUS_REOPENED",IF(C39="Retired","STATUS_RETIRED",IF(AD39="Conditional","CONDITIONAL_EVIDENCE_ACCESS",IF(BG39="AI_VERIFICATION_PENDING","AI_VERIFICATION_PENDING",IF(BG39="AI_VERIFICATION_INCOMPLETE","AI_VERIFICATION_INCOMPLETE",IF(AND(C39="Approved with conditions",Z39="Approved with conditions",AC39&lt;&gt;""),"STATUS_APPROVED_WITH_CONDITIONS",IF(AND(C39="Approved",Z39="Approved"),IF(P39="Unresolved","UNRESOLVED_USE_BOUNDED","STATUS_APPROVED"),"APPROVAL_STATUS_MISMATCH")))))))))))</ns0:f>
      </ns0:c>
      <ns0:c r="BN39" s="53">
        <ns0:f>IF(OR(AX39="",AY39=""),"",AX39&amp;"|"&amp;AY39)</ns0:f>
      </ns0:c>
    </ns0:row>
    <ns0:row r="40">
      <ns0:c r="A40" s="65"/>
      <ns0:c r="B40" s="65"/>
      <ns0:c r="C40" s="66"/>
      <ns0:c r="D40" s="66"/>
      <ns0:c r="E40" s="66"/>
      <ns0:c r="F40" s="66"/>
      <ns0:c r="G40" s="66"/>
      <ns0:c r="H40" s="66"/>
      <ns0:c r="I40" s="66"/>
      <ns0:c r="J40" s="66"/>
      <ns0:c r="K40" s="66"/>
      <ns0:c r="L40" s="66"/>
      <ns0:c r="M40" s="66"/>
      <ns0:c r="N40" s="66"/>
      <ns0:c r="O40" s="66"/>
      <ns0:c r="P40" s="66"/>
      <ns0:c r="Q40" s="66"/>
      <ns0:c r="R40" s="66"/>
      <ns0:c r="S40" s="66"/>
      <ns0:c r="T40" s="66"/>
      <ns0:c r="U40" s="66"/>
      <ns0:c r="V40" s="66"/>
      <ns0:c r="W40" s="66"/>
      <ns0:c r="X40" s="67"/>
      <ns0:c r="Y40" s="66"/>
      <ns0:c r="Z40" s="66"/>
      <ns0:c r="AA40" s="66"/>
      <ns0:c r="AB40" s="67"/>
      <ns0:c r="AC40" s="66"/>
      <ns0:c r="AD40" s="66"/>
      <ns0:c r="AE40" s="66"/>
      <ns0:c r="AF40" s="66"/>
      <ns0:c r="AG40" s="65"/>
      <ns0:c r="AH40" s="65"/>
      <ns0:c r="AI40" s="66"/>
      <ns0:c r="AJ40" s="66"/>
      <ns0:c r="AK40" s="66"/>
      <ns0:c r="AL40" s="66"/>
      <ns0:c r="AM40" s="66"/>
      <ns0:c r="AN40" s="66"/>
      <ns0:c r="AO40" s="66"/>
      <ns0:c r="AP40" s="67"/>
      <ns0:c r="AQ40" s="66"/>
      <ns0:c r="AR40" s="66"/>
      <ns0:c r="AS40" s="66"/>
      <ns0:c r="AT40" s="45">
        <ns0:f>IF(A40="","",IFERROR(VLOOKUP(AU40,'Controlled Vocabulary'!$AA$2:$AD$200,2,FALSE),"Controlled input invalid"))</ns0:f>
      </ns0:c>
      <ns0:c r="AU40" s="45">
        <ns0:f>IF(A40="","",IF(AND(AND(IF(OR(AG40="",AH40=""),0,IFERROR(MATCH(UPPER(TRIM(AG40))&amp;"|"&amp;TRIM(AH40),$BN$2:$BN$101,0),0))&gt;0,AX40=UPPER(TRIM(AG40)),AY40=TRIM(AH40)),D40&lt;&gt;INDEX($D$2:$D$101,IF(OR(AG40="",AH40=""),0,IFERROR(MATCH(UPPER(TRIM(AG40))&amp;"|"&amp;TRIM(AH40),$BN$2:$BN$101,0),0)))),"VERSION_REQUIRED_FOR_CLAIM_CHANGE",IF(AND(AND(IF(OR(AG40="",AH40=""),0,IFERROR(MATCH(UPPER(TRIM(AG40))&amp;"|"&amp;TRIM(AH40),$BN$2:$BN$101,0),0))&gt;0,AX40=UPPER(TRIM(AG40)),AY40=TRIM(AH40)),U40&lt;&gt;INDEX($U$2:$U$101,IF(OR(AG40="",AH40=""),0,IFERROR(MATCH(UPPER(TRIM(AG40))&amp;"|"&amp;TRIM(AH40),$BN$2:$BN$101,0),0)))),"VERSION_REQUIRED_FOR_USE_CHANGE",IF(AND(AND(IF(OR(AG40="",AH40=""),0,IFERROR(MATCH(UPPER(TRIM(AG40))&amp;"|"&amp;TRIM(AH40),$BN$2:$BN$101,0),0))&gt;0,AX40=UPPER(TRIM(AG40)),AY40=TRIM(AH40)),AC40&lt;&gt;INDEX($AC$2:$AC$101,IF(OR(AG40="",AH40=""),0,IFERROR(MATCH(UPPER(TRIM(AG40))&amp;"|"&amp;TRIM(AH40),$BN$2:$BN$101,0),0)))),"VERSION_REQUIRED_FOR_APPROVAL_CHANGE",IF(BA40&lt;&gt;"NONE",BA40,IF(BB40&lt;&gt;"NONE",BB40,IF(BC40&lt;&gt;"NONE",BC40,IF(BD40&lt;&gt;"NONE",BD40,IF(AZ40&gt;1,"DUPLICATE_RECORD_VERSION",IF(OR(BM40="REOPENED_APPROVAL_CONFLICT",BM40="APPROVAL_STATUS_MISMATCH"),BM40,IF(OR(BG40="AI_DETAILS_WITHOUT_AI_USE",BG40="INVALID_AI_ACTIVITY_TYPE",BG40="DUPLICATED_AI_ACTIVITY",BG40="CONTROLLED_INPUT_INVALID"),BG40,IF(BH40&lt;&gt;"NONE",BH40,IF(BI40&lt;&gt;"NONE",BI40,IF(BJ40&lt;&gt;"NONE",BJ40,IF(BK40&lt;&gt;"NONE",BK40,IF(BL40&lt;&gt;"NONE",BL40,BM40))))))))))))))))</ns0:f>
      </ns0:c>
      <ns0:c r="AV40" s="45">
        <ns0:f>IF(A40="","",IFERROR(VLOOKUP(AU40,'Controlled Vocabulary'!$AA$2:$AD$200,3,FALSE),"Blocked"))</ns0:f>
      </ns0:c>
      <ns0:c r="AW40" s="45">
        <ns0:f>IF(A40="","",IFERROR(VLOOKUP(AU40,'Controlled Vocabulary'!$AA$2:$AD$200,4,FALSE),"Review the controlled inputs."))</ns0:f>
      </ns0:c>
      <ns0:c r="AX40" s="53">
        <ns0:f>IF(A40="","",UPPER(TRIM(A40)))</ns0:f>
      </ns0:c>
      <ns0:c r="AY40" s="53">
        <ns0:f>IF(B40="","",TRIM(B40))</ns0:f>
      </ns0:c>
      <ns0:c r="AZ40" s="53">
        <ns0:f>IF(BN40="",0,COUNTIF($BN$2:$BN$101,BN40))</ns0:f>
      </ns0:c>
      <ns0:c r="BA40" s="53">
        <ns0:f>IF(AX40="","MISSING_RECORD_ID",IF(OR(LEN(AX40)&lt;3,LEN(AX40)&gt;64),"INVALID_RECORD_ID_LENGTH",IF(OR(LEFT(AX40,1)="-",RIGHT(AX40,1)="-"),"INVALID_RECORD_ID_BOUNDARY",IF(ISNUMBER(SEARCH("--",AX40)),"CONSECUTIVE_HYPHENS",IF(SUMPRODUCT(--(ROW($1:$64)&lt;=LEN(AX40)),--ISNUMBER(SEARCH(MID(AX40,ROW($1:$64),1),"ABCDEFGHIJKLMNOPQRSTUVWXYZ0123456789-")))=LEN(AX40),"NONE","INVALID_RECORD_ID_CHARACTER")))))</ns0:f>
      </ns0:c>
      <ns0:c r="BB40" s="53">
        <ns0:f>IF(AY40="","MISSING_VERSION",IF(OR(NOT(OR((LEN(AY40)-LEN(SUBSTITUTE(AY40,".","")))=1,(LEN(AY40)-LEN(SUBSTITUTE(AY40,".","")))=2)),IFERROR(LEFT(AY40,IFERROR(FIND(".",AY40),0)-1),"")="",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="",IF((LEN(AY40)-LEN(SUBSTITUTE(AY40,".","")))=2,IF((LEN(AY40)-LEN(SUBSTITUTE(AY40,".","")))=2,IFERROR(MID(AY40,IFERROR(FIND(".",AY40,IFERROR(FIND(".",AY40),0)+1),0)+1,999),""),"")="",FALSE),NOT(IFERROR(ISNUMBER(--IFERROR(LEFT(AY40,IFERROR(FIND(".",AY40),0)-1),"")),FALSE)),NOT(IFERROR(ISNUMBER(--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),FALSE)),IF((LEN(AY40)-LEN(SUBSTITUTE(AY40,".","")))=2,NOT(IFERROR(ISNUMBER(--IF((LEN(AY40)-LEN(SUBSTITUTE(AY40,".","")))=2,IFERROR(MID(AY40,IFERROR(FIND(".",AY40,IFERROR(FIND(".",AY40),0)+1),0)+1,999),""),"")),FALSE)),FALSE)),"INVALID_VERSION",IF(OR(AND(LEN(IFERROR(LEFT(AY40,IFERROR(FIND(".",AY40),0)-1),""))&gt;1,LEFT(IFERROR(LEFT(AY40,IFERROR(FIND(".",AY40),0)-1),""),1)="0"),AND(LEN(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)&gt;1,LEFT(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,1)="0"),IF((LEN(AY40)-LEN(SUBSTITUTE(AY40,".","")))=2,AND(LEN(IF((LEN(AY40)-LEN(SUBSTITUTE(AY40,".","")))=2,IFERROR(MID(AY40,IFERROR(FIND(".",AY40,IFERROR(FIND(".",AY40),0)+1),0)+1,999),""),""))&gt;1,LEFT(IF((LEN(AY40)-LEN(SUBSTITUTE(AY40,".","")))=2,IFERROR(MID(AY40,IFERROR(FIND(".",AY40,IFERROR(FIND(".",AY40),0)+1),0)+1,999),""),""),1)="0"),FALSE)),"INVALID_VERSION_LEADING_ZERO",IF(AND(IFERROR(TEXT(--IFERROR(LEFT(AY40,IFERROR(FIND(".",AY40),0)-1),""),"0")=IFERROR(LEFT(AY40,IFERROR(FIND(".",AY40),0)-1),""),FALSE),IFERROR(TEXT(--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,"0")=IF((LEN(AY40)-LEN(SUBSTITUTE(AY40,".","")))=1,IFERROR(MID(AY40,IFERROR(FIND(".",AY40),0)+1,999),""),IF((LEN(AY40)-LEN(SUBSTITUTE(AY40,".","")))=2,IFERROR(MID(AY40,IFERROR(FIND(".",AY40),0)+1,IFERROR(FIND(".",AY40,IFERROR(FIND(".",AY40),0)+1),0)-IFERROR(FIND(".",AY40),0)-1),""),"")),FALSE),IF((LEN(AY40)-LEN(SUBSTITUTE(AY40,".","")))=2,IFERROR(TEXT(--IF((LEN(AY40)-LEN(SUBSTITUTE(AY40,".","")))=2,IFERROR(MID(AY40,IFERROR(FIND(".",AY40,IFERROR(FIND(".",AY40),0)+1),0)+1,999),""),""),"0")=IF((LEN(AY40)-LEN(SUBSTITUTE(AY40,".","")))=2,IFERROR(MID(AY40,IFERROR(FIND(".",AY40,IFERROR(FIND(".",AY40),0)+1),0)+1,999),""),""),FALSE),TRUE)),"NONE","INVALID_VERSION"))))</ns0:f>
      </ns0:c>
      <ns0:c r="BC40" s="53">
        <ns0:f>IF(C40="","MISSING_RECORD_STATUS",IF(COUNTIF('Controlled Vocabulary'!$A$2:$A$7,C40)=1,"NONE","INVALID_RECORD_STATUS"))</ns0:f>
      </ns0:c>
      <ns0:c r="BD40" s="53">
        <ns0:f>IF(Z40="","INVALID_APPROVAL_STATUS",IF(COUNTIF('Controlled Vocabulary'!$B$2:$B$7,Z40)=1,"NONE","INVALID_APPROVAL_STATUS"))</ns0:f>
      </ns0:c>
      <ns0:c r="BE40" s="53">
        <ns0:f>IF(BN40="",0,COUNTIFS('Claim–Evidence Links'!$T$2:$T$201,BN40,'Claim–Evidence Links'!$H$2:$H$201,"Active"))</ns0:f>
      </ns0:c>
      <ns0:c r="BF40" s="53">
        <ns0:f>IF(BN40="",0,COUNTIFS('Change History'!$N$2:$N$101,BN40,'Change History'!$H$2:$H$101,"Yes"))</ns0:f>
      </ns0:c>
      <ns0:c r="BG40" s="53">
        <ns0:f>IF(AI40="","CONTROLLED_INPUT_INVALID",IF(AI40="No",IF(COUNTA(AJ40:AQ40)&gt;0,"AI_DETAILS_WITHOUT_AI_USE","NONE"),IF(AI40&lt;&gt;"Yes","CONTROLLED_INPUT_INVALID",IF(AJ40="","AI_ACTIVITY_TYPE_REQUIRED",IF(AND(AL40&lt;&gt;"",COUNTIF('Evidence Items'!$W$2:$W$101,AL40)&gt;0,COUNTIF('Controlled Vocabulary'!$S$2:$S$9,AJ40)&gt;0),"DUPLICATED_AI_ACTIVITY",IF(COUNTIF('Controlled Vocabulary'!$R$2:$R$9,AJ40)=0,"INVALID_AI_ACTIVITY_TYPE",IF(AK40="","AI_TOOL_MODEL_REQUIRED",IF(AN40="Rejected","AI_OUTPUT_REJECTED",IF(AN40="Verified",IF(AO40="","HUMAN_VERIFIER_REQUIRED",IF(AP40="","HUMAN_VERIFICATION_DATE_REQUIRED","NONE")),IF(OR(AN40="Pending",AN40="Verification incomplete"),IF(AND(OR(C40="Draft",C40="Under review",C40="Reopened"),OR(U40="Exploratory only",U40="Review required before use")),IF(AN40="Pending","AI_VERIFICATION_PENDING","AI_VERIFICATION_INCOMPLETE"),"AI_VERIFICATION_REQUIRED"),"AI_VERIFICATION_REQUIRED"))))))))))</ns0:f>
      </ns0:c>
      <ns0:c r="BH40" s="53">
        <ns0:f>IF(D40="","MISSING_EXACT_CLAIM",IF(E40="","MISSING_AFFECTED_DECISION",IF(COUNTA(F40:K40)=0,"MISSING_SCOPE_BOUNDARY",IF(BE40=0,"MISSING_EVIDENCE_RELATIONSHIP",IF(L40="","MISSING_OBSERVATION","NONE")))))</ns0:f>
      </ns0:c>
      <ns0:c r="BI40" s="53">
        <ns0:f>IF(AD40="","REVIEWER_ACCESS_REQUIRED",IF(AD40="No","REVIEWER_ACCESS_REQUIRED",IF(AND(AD40="Conditional",OR(AE40="",AF40="")),"HANDLING_CONDITION_REQUIRED",IF(OR(LEFT(BG40,3)="AI_",LEFT(BG40,6)="HUMAN_"),BG40,"NONE"))))</ns0:f>
      </ns0:c>
      <ns0:c r="BJ40" s="53">
        <ns0:f>IF(M40="","MISSING_INTERPRETATION",IF(N40="","MISSING_ASSUMPTIONS",IF(P40="","MISSING_EVIDENCE_STATE",IF(Q40="","MISSING_CONFIDENCE_BOUNDARY",IF(R40="","MISSING_CONTRADICTION_STATUS",IF(O40="","MISSING_LIMITATIONS",IF(S40="","MISSING_MATERIALITY",IF(T40="","MISSING_REVERSIBILITY",IF(U40="","MISSING_PERMITTED_USE",IF(AS40="","MISSING_FINAL_DISPOSITION","NONE"))))))))))</ns0:f>
      </ns0:c>
      <ns0:c r="BK40" s="53">
        <ns0:f>IF(V40="","MISSING_OWNER",IF(W40="","MISSING_REVIEWER",IF(X40="","MISSING_REVIEW_DATE",IF(OR(Z40="Approved",Z40="Approved with conditions",Z40="Rejected"),IF(AA40="","APPROVER_REQUIRED",IF(AB40="","APPROVAL_DATE_REQUIRED",IF(AND(Z40="Approved with conditions",AC40=""),"APPROVAL_CONDITIONS_REQUIRED","NONE"))),"NONE"))))</ns0:f>
      </ns0:c>
      <ns0:c r="BL40" s="53">
        <ns0:f>IF(Y40="","REOPEN_TRIGGER_REQUIRED",IF(AND(C40="Reopened",BF40=0),"REOPEN_EVENT_REQUIRED","NONE"))</ns0:f>
      </ns0:c>
      <ns0:c r="BM40" s="53">
        <ns0:f>IF(AND(C40="Reopened",OR(Z40="Approved",Z40="Approved with conditions")),"REOPENED_APPROVAL_CONFLICT",IF(OR(AND(C40="Draft",AND(Z40&lt;&gt;"Not submitted",Z40&lt;&gt;"Rejected")),AND(C40="Under review",AND(Z40&lt;&gt;"Pending review",Z40&lt;&gt;"Rejected")),AND(C40="Approved",Z40&lt;&gt;"Approved"),AND(C40="Approved with conditions",Z40&lt;&gt;"Approved with conditions"),AND(C40="Reopened",Z40&lt;&gt;"Reopened"),AND(C40="Retired",AND(Z40&lt;&gt;"Not submitted",Z40&lt;&gt;"Approved",Z40&lt;&gt;"Approved with conditions",Z40&lt;&gt;"Rejected"))),"APPROVAL_STATUS_MISMATCH",IF(C40="Draft","STATUS_DRAFT",IF(C40="Under review","STATUS_UNDER_REVIEW",IF(C40="Reopened","STATUS_REOPENED",IF(C40="Retired","STATUS_RETIRED",IF(AD40="Conditional","CONDITIONAL_EVIDENCE_ACCESS",IF(BG40="AI_VERIFICATION_PENDING","AI_VERIFICATION_PENDING",IF(BG40="AI_VERIFICATION_INCOMPLETE","AI_VERIFICATION_INCOMPLETE",IF(AND(C40="Approved with conditions",Z40="Approved with conditions",AC40&lt;&gt;""),"STATUS_APPROVED_WITH_CONDITIONS",IF(AND(C40="Approved",Z40="Approved"),IF(P40="Unresolved","UNRESOLVED_USE_BOUNDED","STATUS_APPROVED"),"APPROVAL_STATUS_MISMATCH")))))))))))</ns0:f>
      </ns0:c>
      <ns0:c r="BN40" s="53">
        <ns0:f>IF(OR(AX40="",AY40=""),"",AX40&amp;"|"&amp;AY40)</ns0:f>
      </ns0:c>
    </ns0:row>
    <ns0:row r="41">
      <ns0:c r="A41" s="65"/>
      <ns0:c r="B41" s="65"/>
      <ns0:c r="C41" s="66"/>
      <ns0:c r="D41" s="66"/>
      <ns0:c r="E41" s="66"/>
      <ns0:c r="F41" s="66"/>
      <ns0:c r="G41" s="66"/>
      <ns0:c r="H41" s="66"/>
      <ns0:c r="I41" s="66"/>
      <ns0:c r="J41" s="66"/>
      <ns0:c r="K41" s="66"/>
      <ns0:c r="L41" s="66"/>
      <ns0:c r="M41" s="66"/>
      <ns0:c r="N41" s="66"/>
      <ns0:c r="O41" s="66"/>
      <ns0:c r="P41" s="66"/>
      <ns0:c r="Q41" s="66"/>
      <ns0:c r="R41" s="66"/>
      <ns0:c r="S41" s="66"/>
      <ns0:c r="T41" s="66"/>
      <ns0:c r="U41" s="66"/>
      <ns0:c r="V41" s="66"/>
      <ns0:c r="W41" s="66"/>
      <ns0:c r="X41" s="67"/>
      <ns0:c r="Y41" s="66"/>
      <ns0:c r="Z41" s="66"/>
      <ns0:c r="AA41" s="66"/>
      <ns0:c r="AB41" s="67"/>
      <ns0:c r="AC41" s="66"/>
      <ns0:c r="AD41" s="66"/>
      <ns0:c r="AE41" s="66"/>
      <ns0:c r="AF41" s="66"/>
      <ns0:c r="AG41" s="65"/>
      <ns0:c r="AH41" s="65"/>
      <ns0:c r="AI41" s="66"/>
      <ns0:c r="AJ41" s="66"/>
      <ns0:c r="AK41" s="66"/>
      <ns0:c r="AL41" s="66"/>
      <ns0:c r="AM41" s="66"/>
      <ns0:c r="AN41" s="66"/>
      <ns0:c r="AO41" s="66"/>
      <ns0:c r="AP41" s="67"/>
      <ns0:c r="AQ41" s="66"/>
      <ns0:c r="AR41" s="66"/>
      <ns0:c r="AS41" s="66"/>
      <ns0:c r="AT41" s="45">
        <ns0:f>IF(A41="","",IFERROR(VLOOKUP(AU41,'Controlled Vocabulary'!$AA$2:$AD$200,2,FALSE),"Controlled input invalid"))</ns0:f>
      </ns0:c>
      <ns0:c r="AU41" s="45">
        <ns0:f>IF(A41="","",IF(AND(AND(IF(OR(AG41="",AH41=""),0,IFERROR(MATCH(UPPER(TRIM(AG41))&amp;"|"&amp;TRIM(AH41),$BN$2:$BN$101,0),0))&gt;0,AX41=UPPER(TRIM(AG41)),AY41=TRIM(AH41)),D41&lt;&gt;INDEX($D$2:$D$101,IF(OR(AG41="",AH41=""),0,IFERROR(MATCH(UPPER(TRIM(AG41))&amp;"|"&amp;TRIM(AH41),$BN$2:$BN$101,0),0)))),"VERSION_REQUIRED_FOR_CLAIM_CHANGE",IF(AND(AND(IF(OR(AG41="",AH41=""),0,IFERROR(MATCH(UPPER(TRIM(AG41))&amp;"|"&amp;TRIM(AH41),$BN$2:$BN$101,0),0))&gt;0,AX41=UPPER(TRIM(AG41)),AY41=TRIM(AH41)),U41&lt;&gt;INDEX($U$2:$U$101,IF(OR(AG41="",AH41=""),0,IFERROR(MATCH(UPPER(TRIM(AG41))&amp;"|"&amp;TRIM(AH41),$BN$2:$BN$101,0),0)))),"VERSION_REQUIRED_FOR_USE_CHANGE",IF(AND(AND(IF(OR(AG41="",AH41=""),0,IFERROR(MATCH(UPPER(TRIM(AG41))&amp;"|"&amp;TRIM(AH41),$BN$2:$BN$101,0),0))&gt;0,AX41=UPPER(TRIM(AG41)),AY41=TRIM(AH41)),AC41&lt;&gt;INDEX($AC$2:$AC$101,IF(OR(AG41="",AH41=""),0,IFERROR(MATCH(UPPER(TRIM(AG41))&amp;"|"&amp;TRIM(AH41),$BN$2:$BN$101,0),0)))),"VERSION_REQUIRED_FOR_APPROVAL_CHANGE",IF(BA41&lt;&gt;"NONE",BA41,IF(BB41&lt;&gt;"NONE",BB41,IF(BC41&lt;&gt;"NONE",BC41,IF(BD41&lt;&gt;"NONE",BD41,IF(AZ41&gt;1,"DUPLICATE_RECORD_VERSION",IF(OR(BM41="REOPENED_APPROVAL_CONFLICT",BM41="APPROVAL_STATUS_MISMATCH"),BM41,IF(OR(BG41="AI_DETAILS_WITHOUT_AI_USE",BG41="INVALID_AI_ACTIVITY_TYPE",BG41="DUPLICATED_AI_ACTIVITY",BG41="CONTROLLED_INPUT_INVALID"),BG41,IF(BH41&lt;&gt;"NONE",BH41,IF(BI41&lt;&gt;"NONE",BI41,IF(BJ41&lt;&gt;"NONE",BJ41,IF(BK41&lt;&gt;"NONE",BK41,IF(BL41&lt;&gt;"NONE",BL41,BM41))))))))))))))))</ns0:f>
      </ns0:c>
      <ns0:c r="AV41" s="45">
        <ns0:f>IF(A41="","",IFERROR(VLOOKUP(AU41,'Controlled Vocabulary'!$AA$2:$AD$200,3,FALSE),"Blocked"))</ns0:f>
      </ns0:c>
      <ns0:c r="AW41" s="45">
        <ns0:f>IF(A41="","",IFERROR(VLOOKUP(AU41,'Controlled Vocabulary'!$AA$2:$AD$200,4,FALSE),"Review the controlled inputs."))</ns0:f>
      </ns0:c>
      <ns0:c r="AX41" s="53">
        <ns0:f>IF(A41="","",UPPER(TRIM(A41)))</ns0:f>
      </ns0:c>
      <ns0:c r="AY41" s="53">
        <ns0:f>IF(B41="","",TRIM(B41))</ns0:f>
      </ns0:c>
      <ns0:c r="AZ41" s="53">
        <ns0:f>IF(BN41="",0,COUNTIF($BN$2:$BN$101,BN41))</ns0:f>
      </ns0:c>
      <ns0:c r="BA41" s="53">
        <ns0:f>IF(AX41="","MISSING_RECORD_ID",IF(OR(LEN(AX41)&lt;3,LEN(AX41)&gt;64),"INVALID_RECORD_ID_LENGTH",IF(OR(LEFT(AX41,1)="-",RIGHT(AX41,1)="-"),"INVALID_RECORD_ID_BOUNDARY",IF(ISNUMBER(SEARCH("--",AX41)),"CONSECUTIVE_HYPHENS",IF(SUMPRODUCT(--(ROW($1:$64)&lt;=LEN(AX41)),--ISNUMBER(SEARCH(MID(AX41,ROW($1:$64),1),"ABCDEFGHIJKLMNOPQRSTUVWXYZ0123456789-")))=LEN(AX41),"NONE","INVALID_RECORD_ID_CHARACTER")))))</ns0:f>
      </ns0:c>
      <ns0:c r="BB41" s="53">
        <ns0:f>IF(AY41="","MISSING_VERSION",IF(OR(NOT(OR((LEN(AY41)-LEN(SUBSTITUTE(AY41,".","")))=1,(LEN(AY41)-LEN(SUBSTITUTE(AY41,".","")))=2)),IFERROR(LEFT(AY41,IFERROR(FIND(".",AY41),0)-1),"")="",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="",IF((LEN(AY41)-LEN(SUBSTITUTE(AY41,".","")))=2,IF((LEN(AY41)-LEN(SUBSTITUTE(AY41,".","")))=2,IFERROR(MID(AY41,IFERROR(FIND(".",AY41,IFERROR(FIND(".",AY41),0)+1),0)+1,999),""),"")="",FALSE),NOT(IFERROR(ISNUMBER(--IFERROR(LEFT(AY41,IFERROR(FIND(".",AY41),0)-1),"")),FALSE)),NOT(IFERROR(ISNUMBER(--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),FALSE)),IF((LEN(AY41)-LEN(SUBSTITUTE(AY41,".","")))=2,NOT(IFERROR(ISNUMBER(--IF((LEN(AY41)-LEN(SUBSTITUTE(AY41,".","")))=2,IFERROR(MID(AY41,IFERROR(FIND(".",AY41,IFERROR(FIND(".",AY41),0)+1),0)+1,999),""),"")),FALSE)),FALSE)),"INVALID_VERSION",IF(OR(AND(LEN(IFERROR(LEFT(AY41,IFERROR(FIND(".",AY41),0)-1),""))&gt;1,LEFT(IFERROR(LEFT(AY41,IFERROR(FIND(".",AY41),0)-1),""),1)="0"),AND(LEN(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)&gt;1,LEFT(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,1)="0"),IF((LEN(AY41)-LEN(SUBSTITUTE(AY41,".","")))=2,AND(LEN(IF((LEN(AY41)-LEN(SUBSTITUTE(AY41,".","")))=2,IFERROR(MID(AY41,IFERROR(FIND(".",AY41,IFERROR(FIND(".",AY41),0)+1),0)+1,999),""),""))&gt;1,LEFT(IF((LEN(AY41)-LEN(SUBSTITUTE(AY41,".","")))=2,IFERROR(MID(AY41,IFERROR(FIND(".",AY41,IFERROR(FIND(".",AY41),0)+1),0)+1,999),""),""),1)="0"),FALSE)),"INVALID_VERSION_LEADING_ZERO",IF(AND(IFERROR(TEXT(--IFERROR(LEFT(AY41,IFERROR(FIND(".",AY41),0)-1),""),"0")=IFERROR(LEFT(AY41,IFERROR(FIND(".",AY41),0)-1),""),FALSE),IFERROR(TEXT(--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,"0")=IF((LEN(AY41)-LEN(SUBSTITUTE(AY41,".","")))=1,IFERROR(MID(AY41,IFERROR(FIND(".",AY41),0)+1,999),""),IF((LEN(AY41)-LEN(SUBSTITUTE(AY41,".","")))=2,IFERROR(MID(AY41,IFERROR(FIND(".",AY41),0)+1,IFERROR(FIND(".",AY41,IFERROR(FIND(".",AY41),0)+1),0)-IFERROR(FIND(".",AY41),0)-1),""),"")),FALSE),IF((LEN(AY41)-LEN(SUBSTITUTE(AY41,".","")))=2,IFERROR(TEXT(--IF((LEN(AY41)-LEN(SUBSTITUTE(AY41,".","")))=2,IFERROR(MID(AY41,IFERROR(FIND(".",AY41,IFERROR(FIND(".",AY41),0)+1),0)+1,999),""),""),"0")=IF((LEN(AY41)-LEN(SUBSTITUTE(AY41,".","")))=2,IFERROR(MID(AY41,IFERROR(FIND(".",AY41,IFERROR(FIND(".",AY41),0)+1),0)+1,999),""),""),FALSE),TRUE)),"NONE","INVALID_VERSION"))))</ns0:f>
      </ns0:c>
      <ns0:c r="BC41" s="53">
        <ns0:f>IF(C41="","MISSING_RECORD_STATUS",IF(COUNTIF('Controlled Vocabulary'!$A$2:$A$7,C41)=1,"NONE","INVALID_RECORD_STATUS"))</ns0:f>
      </ns0:c>
      <ns0:c r="BD41" s="53">
        <ns0:f>IF(Z41="","INVALID_APPROVAL_STATUS",IF(COUNTIF('Controlled Vocabulary'!$B$2:$B$7,Z41)=1,"NONE","INVALID_APPROVAL_STATUS"))</ns0:f>
      </ns0:c>
      <ns0:c r="BE41" s="53">
        <ns0:f>IF(BN41="",0,COUNTIFS('Claim–Evidence Links'!$T$2:$T$201,BN41,'Claim–Evidence Links'!$H$2:$H$201,"Active"))</ns0:f>
      </ns0:c>
      <ns0:c r="BF41" s="53">
        <ns0:f>IF(BN41="",0,COUNTIFS('Change History'!$N$2:$N$101,BN41,'Change History'!$H$2:$H$101,"Yes"))</ns0:f>
      </ns0:c>
      <ns0:c r="BG41" s="53">
        <ns0:f>IF(AI41="","CONTROLLED_INPUT_INVALID",IF(AI41="No",IF(COUNTA(AJ41:AQ41)&gt;0,"AI_DETAILS_WITHOUT_AI_USE","NONE"),IF(AI41&lt;&gt;"Yes","CONTROLLED_INPUT_INVALID",IF(AJ41="","AI_ACTIVITY_TYPE_REQUIRED",IF(AND(AL41&lt;&gt;"",COUNTIF('Evidence Items'!$W$2:$W$101,AL41)&gt;0,COUNTIF('Controlled Vocabulary'!$S$2:$S$9,AJ41)&gt;0),"DUPLICATED_AI_ACTIVITY",IF(COUNTIF('Controlled Vocabulary'!$R$2:$R$9,AJ41)=0,"INVALID_AI_ACTIVITY_TYPE",IF(AK41="","AI_TOOL_MODEL_REQUIRED",IF(AN41="Rejected","AI_OUTPUT_REJECTED",IF(AN41="Verified",IF(AO41="","HUMAN_VERIFIER_REQUIRED",IF(AP41="","HUMAN_VERIFICATION_DATE_REQUIRED","NONE")),IF(OR(AN41="Pending",AN41="Verification incomplete"),IF(AND(OR(C41="Draft",C41="Under review",C41="Reopened"),OR(U41="Exploratory only",U41="Review required before use")),IF(AN41="Pending","AI_VERIFICATION_PENDING","AI_VERIFICATION_INCOMPLETE"),"AI_VERIFICATION_REQUIRED"),"AI_VERIFICATION_REQUIRED"))))))))))</ns0:f>
      </ns0:c>
      <ns0:c r="BH41" s="53">
        <ns0:f>IF(D41="","MISSING_EXACT_CLAIM",IF(E41="","MISSING_AFFECTED_DECISION",IF(COUNTA(F41:K41)=0,"MISSING_SCOPE_BOUNDARY",IF(BE41=0,"MISSING_EVIDENCE_RELATIONSHIP",IF(L41="","MISSING_OBSERVATION","NONE")))))</ns0:f>
      </ns0:c>
      <ns0:c r="BI41" s="53">
        <ns0:f>IF(AD41="","REVIEWER_ACCESS_REQUIRED",IF(AD41="No","REVIEWER_ACCESS_REQUIRED",IF(AND(AD41="Conditional",OR(AE41="",AF41="")),"HANDLING_CONDITION_REQUIRED",IF(OR(LEFT(BG41,3)="AI_",LEFT(BG41,6)="HUMAN_"),BG41,"NONE"))))</ns0:f>
      </ns0:c>
      <ns0:c r="BJ41" s="53">
        <ns0:f>IF(M41="","MISSING_INTERPRETATION",IF(N41="","MISSING_ASSUMPTIONS",IF(P41="","MISSING_EVIDENCE_STATE",IF(Q41="","MISSING_CONFIDENCE_BOUNDARY",IF(R41="","MISSING_CONTRADICTION_STATUS",IF(O41="","MISSING_LIMITATIONS",IF(S41="","MISSING_MATERIALITY",IF(T41="","MISSING_REVERSIBILITY",IF(U41="","MISSING_PERMITTED_USE",IF(AS41="","MISSING_FINAL_DISPOSITION","NONE"))))))))))</ns0:f>
      </ns0:c>
      <ns0:c r="BK41" s="53">
        <ns0:f>IF(V41="","MISSING_OWNER",IF(W41="","MISSING_REVIEWER",IF(X41="","MISSING_REVIEW_DATE",IF(OR(Z41="Approved",Z41="Approved with conditions",Z41="Rejected"),IF(AA41="","APPROVER_REQUIRED",IF(AB41="","APPROVAL_DATE_REQUIRED",IF(AND(Z41="Approved with conditions",AC41=""),"APPROVAL_CONDITIONS_REQUIRED","NONE"))),"NONE"))))</ns0:f>
      </ns0:c>
      <ns0:c r="BL41" s="53">
        <ns0:f>IF(Y41="","REOPEN_TRIGGER_REQUIRED",IF(AND(C41="Reopened",BF41=0),"REOPEN_EVENT_REQUIRED","NONE"))</ns0:f>
      </ns0:c>
      <ns0:c r="BM41" s="53">
        <ns0:f>IF(AND(C41="Reopened",OR(Z41="Approved",Z41="Approved with conditions")),"REOPENED_APPROVAL_CONFLICT",IF(OR(AND(C41="Draft",AND(Z41&lt;&gt;"Not submitted",Z41&lt;&gt;"Rejected")),AND(C41="Under review",AND(Z41&lt;&gt;"Pending review",Z41&lt;&gt;"Rejected")),AND(C41="Approved",Z41&lt;&gt;"Approved"),AND(C41="Approved with conditions",Z41&lt;&gt;"Approved with conditions"),AND(C41="Reopened",Z41&lt;&gt;"Reopened"),AND(C41="Retired",AND(Z41&lt;&gt;"Not submitted",Z41&lt;&gt;"Approved",Z41&lt;&gt;"Approved with conditions",Z41&lt;&gt;"Rejected"))),"APPROVAL_STATUS_MISMATCH",IF(C41="Draft","STATUS_DRAFT",IF(C41="Under review","STATUS_UNDER_REVIEW",IF(C41="Reopened","STATUS_REOPENED",IF(C41="Retired","STATUS_RETIRED",IF(AD41="Conditional","CONDITIONAL_EVIDENCE_ACCESS",IF(BG41="AI_VERIFICATION_PENDING","AI_VERIFICATION_PENDING",IF(BG41="AI_VERIFICATION_INCOMPLETE","AI_VERIFICATION_INCOMPLETE",IF(AND(C41="Approved with conditions",Z41="Approved with conditions",AC41&lt;&gt;""),"STATUS_APPROVED_WITH_CONDITIONS",IF(AND(C41="Approved",Z41="Approved"),IF(P41="Unresolved","UNRESOLVED_USE_BOUNDED","STATUS_APPROVED"),"APPROVAL_STATUS_MISMATCH")))))))))))</ns0:f>
      </ns0:c>
      <ns0:c r="BN41" s="53">
        <ns0:f>IF(OR(AX41="",AY41=""),"",AX41&amp;"|"&amp;AY41)</ns0:f>
      </ns0:c>
    </ns0:row>
    <ns0:row r="42">
      <ns0:c r="A42" s="65"/>
      <ns0:c r="B42" s="65"/>
      <ns0:c r="C42" s="66"/>
      <ns0:c r="D42" s="66"/>
      <ns0:c r="E42" s="66"/>
      <ns0:c r="F42" s="66"/>
      <ns0:c r="G42" s="66"/>
      <ns0:c r="H42" s="66"/>
      <ns0:c r="I42" s="66"/>
      <ns0:c r="J42" s="66"/>
      <ns0:c r="K42" s="66"/>
      <ns0:c r="L42" s="66"/>
      <ns0:c r="M42" s="66"/>
      <ns0:c r="N42" s="66"/>
      <ns0:c r="O42" s="66"/>
      <ns0:c r="P42" s="66"/>
      <ns0:c r="Q42" s="66"/>
      <ns0:c r="R42" s="66"/>
      <ns0:c r="S42" s="66"/>
      <ns0:c r="T42" s="66"/>
      <ns0:c r="U42" s="66"/>
      <ns0:c r="V42" s="66"/>
      <ns0:c r="W42" s="66"/>
      <ns0:c r="X42" s="67"/>
      <ns0:c r="Y42" s="66"/>
      <ns0:c r="Z42" s="66"/>
      <ns0:c r="AA42" s="66"/>
      <ns0:c r="AB42" s="67"/>
      <ns0:c r="AC42" s="66"/>
      <ns0:c r="AD42" s="66"/>
      <ns0:c r="AE42" s="66"/>
      <ns0:c r="AF42" s="66"/>
      <ns0:c r="AG42" s="65"/>
      <ns0:c r="AH42" s="65"/>
      <ns0:c r="AI42" s="66"/>
      <ns0:c r="AJ42" s="66"/>
      <ns0:c r="AK42" s="66"/>
      <ns0:c r="AL42" s="66"/>
      <ns0:c r="AM42" s="66"/>
      <ns0:c r="AN42" s="66"/>
      <ns0:c r="AO42" s="66"/>
      <ns0:c r="AP42" s="67"/>
      <ns0:c r="AQ42" s="66"/>
      <ns0:c r="AR42" s="66"/>
      <ns0:c r="AS42" s="66"/>
      <ns0:c r="AT42" s="45">
        <ns0:f>IF(A42="","",IFERROR(VLOOKUP(AU42,'Controlled Vocabulary'!$AA$2:$AD$200,2,FALSE),"Controlled input invalid"))</ns0:f>
      </ns0:c>
      <ns0:c r="AU42" s="45">
        <ns0:f>IF(A42="","",IF(AND(AND(IF(OR(AG42="",AH42=""),0,IFERROR(MATCH(UPPER(TRIM(AG42))&amp;"|"&amp;TRIM(AH42),$BN$2:$BN$101,0),0))&gt;0,AX42=UPPER(TRIM(AG42)),AY42=TRIM(AH42)),D42&lt;&gt;INDEX($D$2:$D$101,IF(OR(AG42="",AH42=""),0,IFERROR(MATCH(UPPER(TRIM(AG42))&amp;"|"&amp;TRIM(AH42),$BN$2:$BN$101,0),0)))),"VERSION_REQUIRED_FOR_CLAIM_CHANGE",IF(AND(AND(IF(OR(AG42="",AH42=""),0,IFERROR(MATCH(UPPER(TRIM(AG42))&amp;"|"&amp;TRIM(AH42),$BN$2:$BN$101,0),0))&gt;0,AX42=UPPER(TRIM(AG42)),AY42=TRIM(AH42)),U42&lt;&gt;INDEX($U$2:$U$101,IF(OR(AG42="",AH42=""),0,IFERROR(MATCH(UPPER(TRIM(AG42))&amp;"|"&amp;TRIM(AH42),$BN$2:$BN$101,0),0)))),"VERSION_REQUIRED_FOR_USE_CHANGE",IF(AND(AND(IF(OR(AG42="",AH42=""),0,IFERROR(MATCH(UPPER(TRIM(AG42))&amp;"|"&amp;TRIM(AH42),$BN$2:$BN$101,0),0))&gt;0,AX42=UPPER(TRIM(AG42)),AY42=TRIM(AH42)),AC42&lt;&gt;INDEX($AC$2:$AC$101,IF(OR(AG42="",AH42=""),0,IFERROR(MATCH(UPPER(TRIM(AG42))&amp;"|"&amp;TRIM(AH42),$BN$2:$BN$101,0),0)))),"VERSION_REQUIRED_FOR_APPROVAL_CHANGE",IF(BA42&lt;&gt;"NONE",BA42,IF(BB42&lt;&gt;"NONE",BB42,IF(BC42&lt;&gt;"NONE",BC42,IF(BD42&lt;&gt;"NONE",BD42,IF(AZ42&gt;1,"DUPLICATE_RECORD_VERSION",IF(OR(BM42="REOPENED_APPROVAL_CONFLICT",BM42="APPROVAL_STATUS_MISMATCH"),BM42,IF(OR(BG42="AI_DETAILS_WITHOUT_AI_USE",BG42="INVALID_AI_ACTIVITY_TYPE",BG42="DUPLICATED_AI_ACTIVITY",BG42="CONTROLLED_INPUT_INVALID"),BG42,IF(BH42&lt;&gt;"NONE",BH42,IF(BI42&lt;&gt;"NONE",BI42,IF(BJ42&lt;&gt;"NONE",BJ42,IF(BK42&lt;&gt;"NONE",BK42,IF(BL42&lt;&gt;"NONE",BL42,BM42))))))))))))))))</ns0:f>
      </ns0:c>
      <ns0:c r="AV42" s="45">
        <ns0:f>IF(A42="","",IFERROR(VLOOKUP(AU42,'Controlled Vocabulary'!$AA$2:$AD$200,3,FALSE),"Blocked"))</ns0:f>
      </ns0:c>
      <ns0:c r="AW42" s="45">
        <ns0:f>IF(A42="","",IFERROR(VLOOKUP(AU42,'Controlled Vocabulary'!$AA$2:$AD$200,4,FALSE),"Review the controlled inputs."))</ns0:f>
      </ns0:c>
      <ns0:c r="AX42" s="53">
        <ns0:f>IF(A42="","",UPPER(TRIM(A42)))</ns0:f>
      </ns0:c>
      <ns0:c r="AY42" s="53">
        <ns0:f>IF(B42="","",TRIM(B42))</ns0:f>
      </ns0:c>
      <ns0:c r="AZ42" s="53">
        <ns0:f>IF(BN42="",0,COUNTIF($BN$2:$BN$101,BN42))</ns0:f>
      </ns0:c>
      <ns0:c r="BA42" s="53">
        <ns0:f>IF(AX42="","MISSING_RECORD_ID",IF(OR(LEN(AX42)&lt;3,LEN(AX42)&gt;64),"INVALID_RECORD_ID_LENGTH",IF(OR(LEFT(AX42,1)="-",RIGHT(AX42,1)="-"),"INVALID_RECORD_ID_BOUNDARY",IF(ISNUMBER(SEARCH("--",AX42)),"CONSECUTIVE_HYPHENS",IF(SUMPRODUCT(--(ROW($1:$64)&lt;=LEN(AX42)),--ISNUMBER(SEARCH(MID(AX42,ROW($1:$64),1),"ABCDEFGHIJKLMNOPQRSTUVWXYZ0123456789-")))=LEN(AX42),"NONE","INVALID_RECORD_ID_CHARACTER")))))</ns0:f>
      </ns0:c>
      <ns0:c r="BB42" s="53">
        <ns0:f>IF(AY42="","MISSING_VERSION",IF(OR(NOT(OR((LEN(AY42)-LEN(SUBSTITUTE(AY42,".","")))=1,(LEN(AY42)-LEN(SUBSTITUTE(AY42,".","")))=2)),IFERROR(LEFT(AY42,IFERROR(FIND(".",AY42),0)-1),"")="",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="",IF((LEN(AY42)-LEN(SUBSTITUTE(AY42,".","")))=2,IF((LEN(AY42)-LEN(SUBSTITUTE(AY42,".","")))=2,IFERROR(MID(AY42,IFERROR(FIND(".",AY42,IFERROR(FIND(".",AY42),0)+1),0)+1,999),""),"")="",FALSE),NOT(IFERROR(ISNUMBER(--IFERROR(LEFT(AY42,IFERROR(FIND(".",AY42),0)-1),"")),FALSE)),NOT(IFERROR(ISNUMBER(--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),FALSE)),IF((LEN(AY42)-LEN(SUBSTITUTE(AY42,".","")))=2,NOT(IFERROR(ISNUMBER(--IF((LEN(AY42)-LEN(SUBSTITUTE(AY42,".","")))=2,IFERROR(MID(AY42,IFERROR(FIND(".",AY42,IFERROR(FIND(".",AY42),0)+1),0)+1,999),""),"")),FALSE)),FALSE)),"INVALID_VERSION",IF(OR(AND(LEN(IFERROR(LEFT(AY42,IFERROR(FIND(".",AY42),0)-1),""))&gt;1,LEFT(IFERROR(LEFT(AY42,IFERROR(FIND(".",AY42),0)-1),""),1)="0"),AND(LEN(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)&gt;1,LEFT(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,1)="0"),IF((LEN(AY42)-LEN(SUBSTITUTE(AY42,".","")))=2,AND(LEN(IF((LEN(AY42)-LEN(SUBSTITUTE(AY42,".","")))=2,IFERROR(MID(AY42,IFERROR(FIND(".",AY42,IFERROR(FIND(".",AY42),0)+1),0)+1,999),""),""))&gt;1,LEFT(IF((LEN(AY42)-LEN(SUBSTITUTE(AY42,".","")))=2,IFERROR(MID(AY42,IFERROR(FIND(".",AY42,IFERROR(FIND(".",AY42),0)+1),0)+1,999),""),""),1)="0"),FALSE)),"INVALID_VERSION_LEADING_ZERO",IF(AND(IFERROR(TEXT(--IFERROR(LEFT(AY42,IFERROR(FIND(".",AY42),0)-1),""),"0")=IFERROR(LEFT(AY42,IFERROR(FIND(".",AY42),0)-1),""),FALSE),IFERROR(TEXT(--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,"0")=IF((LEN(AY42)-LEN(SUBSTITUTE(AY42,".","")))=1,IFERROR(MID(AY42,IFERROR(FIND(".",AY42),0)+1,999),""),IF((LEN(AY42)-LEN(SUBSTITUTE(AY42,".","")))=2,IFERROR(MID(AY42,IFERROR(FIND(".",AY42),0)+1,IFERROR(FIND(".",AY42,IFERROR(FIND(".",AY42),0)+1),0)-IFERROR(FIND(".",AY42),0)-1),""),"")),FALSE),IF((LEN(AY42)-LEN(SUBSTITUTE(AY42,".","")))=2,IFERROR(TEXT(--IF((LEN(AY42)-LEN(SUBSTITUTE(AY42,".","")))=2,IFERROR(MID(AY42,IFERROR(FIND(".",AY42,IFERROR(FIND(".",AY42),0)+1),0)+1,999),""),""),"0")=IF((LEN(AY42)-LEN(SUBSTITUTE(AY42,".","")))=2,IFERROR(MID(AY42,IFERROR(FIND(".",AY42,IFERROR(FIND(".",AY42),0)+1),0)+1,999),""),""),FALSE),TRUE)),"NONE","INVALID_VERSION"))))</ns0:f>
      </ns0:c>
      <ns0:c r="BC42" s="53">
        <ns0:f>IF(C42="","MISSING_RECORD_STATUS",IF(COUNTIF('Controlled Vocabulary'!$A$2:$A$7,C42)=1,"NONE","INVALID_RECORD_STATUS"))</ns0:f>
      </ns0:c>
      <ns0:c r="BD42" s="53">
        <ns0:f>IF(Z42="","INVALID_APPROVAL_STATUS",IF(COUNTIF('Controlled Vocabulary'!$B$2:$B$7,Z42)=1,"NONE","INVALID_APPROVAL_STATUS"))</ns0:f>
      </ns0:c>
      <ns0:c r="BE42" s="53">
        <ns0:f>IF(BN42="",0,COUNTIFS('Claim–Evidence Links'!$T$2:$T$201,BN42,'Claim–Evidence Links'!$H$2:$H$201,"Active"))</ns0:f>
      </ns0:c>
      <ns0:c r="BF42" s="53">
        <ns0:f>IF(BN42="",0,COUNTIFS('Change History'!$N$2:$N$101,BN42,'Change History'!$H$2:$H$101,"Yes"))</ns0:f>
      </ns0:c>
      <ns0:c r="BG42" s="53">
        <ns0:f>IF(AI42="","CONTROLLED_INPUT_INVALID",IF(AI42="No",IF(COUNTA(AJ42:AQ42)&gt;0,"AI_DETAILS_WITHOUT_AI_USE","NONE"),IF(AI42&lt;&gt;"Yes","CONTROLLED_INPUT_INVALID",IF(AJ42="","AI_ACTIVITY_TYPE_REQUIRED",IF(AND(AL42&lt;&gt;"",COUNTIF('Evidence Items'!$W$2:$W$101,AL42)&gt;0,COUNTIF('Controlled Vocabulary'!$S$2:$S$9,AJ42)&gt;0),"DUPLICATED_AI_ACTIVITY",IF(COUNTIF('Controlled Vocabulary'!$R$2:$R$9,AJ42)=0,"INVALID_AI_ACTIVITY_TYPE",IF(AK42="","AI_TOOL_MODEL_REQUIRED",IF(AN42="Rejected","AI_OUTPUT_REJECTED",IF(AN42="Verified",IF(AO42="","HUMAN_VERIFIER_REQUIRED",IF(AP42="","HUMAN_VERIFICATION_DATE_REQUIRED","NONE")),IF(OR(AN42="Pending",AN42="Verification incomplete"),IF(AND(OR(C42="Draft",C42="Under review",C42="Reopened"),OR(U42="Exploratory only",U42="Review required before use")),IF(AN42="Pending","AI_VERIFICATION_PENDING","AI_VERIFICATION_INCOMPLETE"),"AI_VERIFICATION_REQUIRED"),"AI_VERIFICATION_REQUIRED"))))))))))</ns0:f>
      </ns0:c>
      <ns0:c r="BH42" s="53">
        <ns0:f>IF(D42="","MISSING_EXACT_CLAIM",IF(E42="","MISSING_AFFECTED_DECISION",IF(COUNTA(F42:K42)=0,"MISSING_SCOPE_BOUNDARY",IF(BE42=0,"MISSING_EVIDENCE_RELATIONSHIP",IF(L42="","MISSING_OBSERVATION","NONE")))))</ns0:f>
      </ns0:c>
      <ns0:c r="BI42" s="53">
        <ns0:f>IF(AD42="","REVIEWER_ACCESS_REQUIRED",IF(AD42="No","REVIEWER_ACCESS_REQUIRED",IF(AND(AD42="Conditional",OR(AE42="",AF42="")),"HANDLING_CONDITION_REQUIRED",IF(OR(LEFT(BG42,3)="AI_",LEFT(BG42,6)="HUMAN_"),BG42,"NONE"))))</ns0:f>
      </ns0:c>
      <ns0:c r="BJ42" s="53">
        <ns0:f>IF(M42="","MISSING_INTERPRETATION",IF(N42="","MISSING_ASSUMPTIONS",IF(P42="","MISSING_EVIDENCE_STATE",IF(Q42="","MISSING_CONFIDENCE_BOUNDARY",IF(R42="","MISSING_CONTRADICTION_STATUS",IF(O42="","MISSING_LIMITATIONS",IF(S42="","MISSING_MATERIALITY",IF(T42="","MISSING_REVERSIBILITY",IF(U42="","MISSING_PERMITTED_USE",IF(AS42="","MISSING_FINAL_DISPOSITION","NONE"))))))))))</ns0:f>
      </ns0:c>
      <ns0:c r="BK42" s="53">
        <ns0:f>IF(V42="","MISSING_OWNER",IF(W42="","MISSING_REVIEWER",IF(X42="","MISSING_REVIEW_DATE",IF(OR(Z42="Approved",Z42="Approved with conditions",Z42="Rejected"),IF(AA42="","APPROVER_REQUIRED",IF(AB42="","APPROVAL_DATE_REQUIRED",IF(AND(Z42="Approved with conditions",AC42=""),"APPROVAL_CONDITIONS_REQUIRED","NONE"))),"NONE"))))</ns0:f>
      </ns0:c>
      <ns0:c r="BL42" s="53">
        <ns0:f>IF(Y42="","REOPEN_TRIGGER_REQUIRED",IF(AND(C42="Reopened",BF42=0),"REOPEN_EVENT_REQUIRED","NONE"))</ns0:f>
      </ns0:c>
      <ns0:c r="BM42" s="53">
        <ns0:f>IF(AND(C42="Reopened",OR(Z42="Approved",Z42="Approved with conditions")),"REOPENED_APPROVAL_CONFLICT",IF(OR(AND(C42="Draft",AND(Z42&lt;&gt;"Not submitted",Z42&lt;&gt;"Rejected")),AND(C42="Under review",AND(Z42&lt;&gt;"Pending review",Z42&lt;&gt;"Rejected")),AND(C42="Approved",Z42&lt;&gt;"Approved"),AND(C42="Approved with conditions",Z42&lt;&gt;"Approved with conditions"),AND(C42="Reopened",Z42&lt;&gt;"Reopened"),AND(C42="Retired",AND(Z42&lt;&gt;"Not submitted",Z42&lt;&gt;"Approved",Z42&lt;&gt;"Approved with conditions",Z42&lt;&gt;"Rejected"))),"APPROVAL_STATUS_MISMATCH",IF(C42="Draft","STATUS_DRAFT",IF(C42="Under review","STATUS_UNDER_REVIEW",IF(C42="Reopened","STATUS_REOPENED",IF(C42="Retired","STATUS_RETIRED",IF(AD42="Conditional","CONDITIONAL_EVIDENCE_ACCESS",IF(BG42="AI_VERIFICATION_PENDING","AI_VERIFICATION_PENDING",IF(BG42="AI_VERIFICATION_INCOMPLETE","AI_VERIFICATION_INCOMPLETE",IF(AND(C42="Approved with conditions",Z42="Approved with conditions",AC42&lt;&gt;""),"STATUS_APPROVED_WITH_CONDITIONS",IF(AND(C42="Approved",Z42="Approved"),IF(P42="Unresolved","UNRESOLVED_USE_BOUNDED","STATUS_APPROVED"),"APPROVAL_STATUS_MISMATCH")))))))))))</ns0:f>
      </ns0:c>
      <ns0:c r="BN42" s="53">
        <ns0:f>IF(OR(AX42="",AY42=""),"",AX42&amp;"|"&amp;AY42)</ns0:f>
      </ns0:c>
    </ns0:row>
    <ns0:row r="43">
      <ns0:c r="A43" s="65"/>
      <ns0:c r="B43" s="65"/>
      <ns0:c r="C43" s="66"/>
      <ns0:c r="D43" s="66"/>
      <ns0:c r="E43" s="66"/>
      <ns0:c r="F43" s="66"/>
      <ns0:c r="G43" s="66"/>
      <ns0:c r="H43" s="66"/>
      <ns0:c r="I43" s="66"/>
      <ns0:c r="J43" s="66"/>
      <ns0:c r="K43" s="66"/>
      <ns0:c r="L43" s="66"/>
      <ns0:c r="M43" s="66"/>
      <ns0:c r="N43" s="66"/>
      <ns0:c r="O43" s="66"/>
      <ns0:c r="P43" s="66"/>
      <ns0:c r="Q43" s="66"/>
      <ns0:c r="R43" s="66"/>
      <ns0:c r="S43" s="66"/>
      <ns0:c r="T43" s="66"/>
      <ns0:c r="U43" s="66"/>
      <ns0:c r="V43" s="66"/>
      <ns0:c r="W43" s="66"/>
      <ns0:c r="X43" s="67"/>
      <ns0:c r="Y43" s="66"/>
      <ns0:c r="Z43" s="66"/>
      <ns0:c r="AA43" s="66"/>
      <ns0:c r="AB43" s="67"/>
      <ns0:c r="AC43" s="66"/>
      <ns0:c r="AD43" s="66"/>
      <ns0:c r="AE43" s="66"/>
      <ns0:c r="AF43" s="66"/>
      <ns0:c r="AG43" s="65"/>
      <ns0:c r="AH43" s="65"/>
      <ns0:c r="AI43" s="66"/>
      <ns0:c r="AJ43" s="66"/>
      <ns0:c r="AK43" s="66"/>
      <ns0:c r="AL43" s="66"/>
      <ns0:c r="AM43" s="66"/>
      <ns0:c r="AN43" s="66"/>
      <ns0:c r="AO43" s="66"/>
      <ns0:c r="AP43" s="67"/>
      <ns0:c r="AQ43" s="66"/>
      <ns0:c r="AR43" s="66"/>
      <ns0:c r="AS43" s="66"/>
      <ns0:c r="AT43" s="45">
        <ns0:f>IF(A43="","",IFERROR(VLOOKUP(AU43,'Controlled Vocabulary'!$AA$2:$AD$200,2,FALSE),"Controlled input invalid"))</ns0:f>
      </ns0:c>
      <ns0:c r="AU43" s="45">
        <ns0:f>IF(A43="","",IF(AND(AND(IF(OR(AG43="",AH43=""),0,IFERROR(MATCH(UPPER(TRIM(AG43))&amp;"|"&amp;TRIM(AH43),$BN$2:$BN$101,0),0))&gt;0,AX43=UPPER(TRIM(AG43)),AY43=TRIM(AH43)),D43&lt;&gt;INDEX($D$2:$D$101,IF(OR(AG43="",AH43=""),0,IFERROR(MATCH(UPPER(TRIM(AG43))&amp;"|"&amp;TRIM(AH43),$BN$2:$BN$101,0),0)))),"VERSION_REQUIRED_FOR_CLAIM_CHANGE",IF(AND(AND(IF(OR(AG43="",AH43=""),0,IFERROR(MATCH(UPPER(TRIM(AG43))&amp;"|"&amp;TRIM(AH43),$BN$2:$BN$101,0),0))&gt;0,AX43=UPPER(TRIM(AG43)),AY43=TRIM(AH43)),U43&lt;&gt;INDEX($U$2:$U$101,IF(OR(AG43="",AH43=""),0,IFERROR(MATCH(UPPER(TRIM(AG43))&amp;"|"&amp;TRIM(AH43),$BN$2:$BN$101,0),0)))),"VERSION_REQUIRED_FOR_USE_CHANGE",IF(AND(AND(IF(OR(AG43="",AH43=""),0,IFERROR(MATCH(UPPER(TRIM(AG43))&amp;"|"&amp;TRIM(AH43),$BN$2:$BN$101,0),0))&gt;0,AX43=UPPER(TRIM(AG43)),AY43=TRIM(AH43)),AC43&lt;&gt;INDEX($AC$2:$AC$101,IF(OR(AG43="",AH43=""),0,IFERROR(MATCH(UPPER(TRIM(AG43))&amp;"|"&amp;TRIM(AH43),$BN$2:$BN$101,0),0)))),"VERSION_REQUIRED_FOR_APPROVAL_CHANGE",IF(BA43&lt;&gt;"NONE",BA43,IF(BB43&lt;&gt;"NONE",BB43,IF(BC43&lt;&gt;"NONE",BC43,IF(BD43&lt;&gt;"NONE",BD43,IF(AZ43&gt;1,"DUPLICATE_RECORD_VERSION",IF(OR(BM43="REOPENED_APPROVAL_CONFLICT",BM43="APPROVAL_STATUS_MISMATCH"),BM43,IF(OR(BG43="AI_DETAILS_WITHOUT_AI_USE",BG43="INVALID_AI_ACTIVITY_TYPE",BG43="DUPLICATED_AI_ACTIVITY",BG43="CONTROLLED_INPUT_INVALID"),BG43,IF(BH43&lt;&gt;"NONE",BH43,IF(BI43&lt;&gt;"NONE",BI43,IF(BJ43&lt;&gt;"NONE",BJ43,IF(BK43&lt;&gt;"NONE",BK43,IF(BL43&lt;&gt;"NONE",BL43,BM43))))))))))))))))</ns0:f>
      </ns0:c>
      <ns0:c r="AV43" s="45">
        <ns0:f>IF(A43="","",IFERROR(VLOOKUP(AU43,'Controlled Vocabulary'!$AA$2:$AD$200,3,FALSE),"Blocked"))</ns0:f>
      </ns0:c>
      <ns0:c r="AW43" s="45">
        <ns0:f>IF(A43="","",IFERROR(VLOOKUP(AU43,'Controlled Vocabulary'!$AA$2:$AD$200,4,FALSE),"Review the controlled inputs."))</ns0:f>
      </ns0:c>
      <ns0:c r="AX43" s="53">
        <ns0:f>IF(A43="","",UPPER(TRIM(A43)))</ns0:f>
      </ns0:c>
      <ns0:c r="AY43" s="53">
        <ns0:f>IF(B43="","",TRIM(B43))</ns0:f>
      </ns0:c>
      <ns0:c r="AZ43" s="53">
        <ns0:f>IF(BN43="",0,COUNTIF($BN$2:$BN$101,BN43))</ns0:f>
      </ns0:c>
      <ns0:c r="BA43" s="53">
        <ns0:f>IF(AX43="","MISSING_RECORD_ID",IF(OR(LEN(AX43)&lt;3,LEN(AX43)&gt;64),"INVALID_RECORD_ID_LENGTH",IF(OR(LEFT(AX43,1)="-",RIGHT(AX43,1)="-"),"INVALID_RECORD_ID_BOUNDARY",IF(ISNUMBER(SEARCH("--",AX43)),"CONSECUTIVE_HYPHENS",IF(SUMPRODUCT(--(ROW($1:$64)&lt;=LEN(AX43)),--ISNUMBER(SEARCH(MID(AX43,ROW($1:$64),1),"ABCDEFGHIJKLMNOPQRSTUVWXYZ0123456789-")))=LEN(AX43),"NONE","INVALID_RECORD_ID_CHARACTER")))))</ns0:f>
      </ns0:c>
      <ns0:c r="BB43" s="53">
        <ns0:f>IF(AY43="","MISSING_VERSION",IF(OR(NOT(OR((LEN(AY43)-LEN(SUBSTITUTE(AY43,".","")))=1,(LEN(AY43)-LEN(SUBSTITUTE(AY43,".","")))=2)),IFERROR(LEFT(AY43,IFERROR(FIND(".",AY43),0)-1),"")="",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="",IF((LEN(AY43)-LEN(SUBSTITUTE(AY43,".","")))=2,IF((LEN(AY43)-LEN(SUBSTITUTE(AY43,".","")))=2,IFERROR(MID(AY43,IFERROR(FIND(".",AY43,IFERROR(FIND(".",AY43),0)+1),0)+1,999),""),"")="",FALSE),NOT(IFERROR(ISNUMBER(--IFERROR(LEFT(AY43,IFERROR(FIND(".",AY43),0)-1),"")),FALSE)),NOT(IFERROR(ISNUMBER(--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),FALSE)),IF((LEN(AY43)-LEN(SUBSTITUTE(AY43,".","")))=2,NOT(IFERROR(ISNUMBER(--IF((LEN(AY43)-LEN(SUBSTITUTE(AY43,".","")))=2,IFERROR(MID(AY43,IFERROR(FIND(".",AY43,IFERROR(FIND(".",AY43),0)+1),0)+1,999),""),"")),FALSE)),FALSE)),"INVALID_VERSION",IF(OR(AND(LEN(IFERROR(LEFT(AY43,IFERROR(FIND(".",AY43),0)-1),""))&gt;1,LEFT(IFERROR(LEFT(AY43,IFERROR(FIND(".",AY43),0)-1),""),1)="0"),AND(LEN(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)&gt;1,LEFT(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,1)="0"),IF((LEN(AY43)-LEN(SUBSTITUTE(AY43,".","")))=2,AND(LEN(IF((LEN(AY43)-LEN(SUBSTITUTE(AY43,".","")))=2,IFERROR(MID(AY43,IFERROR(FIND(".",AY43,IFERROR(FIND(".",AY43),0)+1),0)+1,999),""),""))&gt;1,LEFT(IF((LEN(AY43)-LEN(SUBSTITUTE(AY43,".","")))=2,IFERROR(MID(AY43,IFERROR(FIND(".",AY43,IFERROR(FIND(".",AY43),0)+1),0)+1,999),""),""),1)="0"),FALSE)),"INVALID_VERSION_LEADING_ZERO",IF(AND(IFERROR(TEXT(--IFERROR(LEFT(AY43,IFERROR(FIND(".",AY43),0)-1),""),"0")=IFERROR(LEFT(AY43,IFERROR(FIND(".",AY43),0)-1),""),FALSE),IFERROR(TEXT(--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,"0")=IF((LEN(AY43)-LEN(SUBSTITUTE(AY43,".","")))=1,IFERROR(MID(AY43,IFERROR(FIND(".",AY43),0)+1,999),""),IF((LEN(AY43)-LEN(SUBSTITUTE(AY43,".","")))=2,IFERROR(MID(AY43,IFERROR(FIND(".",AY43),0)+1,IFERROR(FIND(".",AY43,IFERROR(FIND(".",AY43),0)+1),0)-IFERROR(FIND(".",AY43),0)-1),""),"")),FALSE),IF((LEN(AY43)-LEN(SUBSTITUTE(AY43,".","")))=2,IFERROR(TEXT(--IF((LEN(AY43)-LEN(SUBSTITUTE(AY43,".","")))=2,IFERROR(MID(AY43,IFERROR(FIND(".",AY43,IFERROR(FIND(".",AY43),0)+1),0)+1,999),""),""),"0")=IF((LEN(AY43)-LEN(SUBSTITUTE(AY43,".","")))=2,IFERROR(MID(AY43,IFERROR(FIND(".",AY43,IFERROR(FIND(".",AY43),0)+1),0)+1,999),""),""),FALSE),TRUE)),"NONE","INVALID_VERSION"))))</ns0:f>
      </ns0:c>
      <ns0:c r="BC43" s="53">
        <ns0:f>IF(C43="","MISSING_RECORD_STATUS",IF(COUNTIF('Controlled Vocabulary'!$A$2:$A$7,C43)=1,"NONE","INVALID_RECORD_STATUS"))</ns0:f>
      </ns0:c>
      <ns0:c r="BD43" s="53">
        <ns0:f>IF(Z43="","INVALID_APPROVAL_STATUS",IF(COUNTIF('Controlled Vocabulary'!$B$2:$B$7,Z43)=1,"NONE","INVALID_APPROVAL_STATUS"))</ns0:f>
      </ns0:c>
      <ns0:c r="BE43" s="53">
        <ns0:f>IF(BN43="",0,COUNTIFS('Claim–Evidence Links'!$T$2:$T$201,BN43,'Claim–Evidence Links'!$H$2:$H$201,"Active"))</ns0:f>
      </ns0:c>
      <ns0:c r="BF43" s="53">
        <ns0:f>IF(BN43="",0,COUNTIFS('Change History'!$N$2:$N$101,BN43,'Change History'!$H$2:$H$101,"Yes"))</ns0:f>
      </ns0:c>
      <ns0:c r="BG43" s="53">
        <ns0:f>IF(AI43="","CONTROLLED_INPUT_INVALID",IF(AI43="No",IF(COUNTA(AJ43:AQ43)&gt;0,"AI_DETAILS_WITHOUT_AI_USE","NONE"),IF(AI43&lt;&gt;"Yes","CONTROLLED_INPUT_INVALID",IF(AJ43="","AI_ACTIVITY_TYPE_REQUIRED",IF(AND(AL43&lt;&gt;"",COUNTIF('Evidence Items'!$W$2:$W$101,AL43)&gt;0,COUNTIF('Controlled Vocabulary'!$S$2:$S$9,AJ43)&gt;0),"DUPLICATED_AI_ACTIVITY",IF(COUNTIF('Controlled Vocabulary'!$R$2:$R$9,AJ43)=0,"INVALID_AI_ACTIVITY_TYPE",IF(AK43="","AI_TOOL_MODEL_REQUIRED",IF(AN43="Rejected","AI_OUTPUT_REJECTED",IF(AN43="Verified",IF(AO43="","HUMAN_VERIFIER_REQUIRED",IF(AP43="","HUMAN_VERIFICATION_DATE_REQUIRED","NONE")),IF(OR(AN43="Pending",AN43="Verification incomplete"),IF(AND(OR(C43="Draft",C43="Under review",C43="Reopened"),OR(U43="Exploratory only",U43="Review required before use")),IF(AN43="Pending","AI_VERIFICATION_PENDING","AI_VERIFICATION_INCOMPLETE"),"AI_VERIFICATION_REQUIRED"),"AI_VERIFICATION_REQUIRED"))))))))))</ns0:f>
      </ns0:c>
      <ns0:c r="BH43" s="53">
        <ns0:f>IF(D43="","MISSING_EXACT_CLAIM",IF(E43="","MISSING_AFFECTED_DECISION",IF(COUNTA(F43:K43)=0,"MISSING_SCOPE_BOUNDARY",IF(BE43=0,"MISSING_EVIDENCE_RELATIONSHIP",IF(L43="","MISSING_OBSERVATION","NONE")))))</ns0:f>
      </ns0:c>
      <ns0:c r="BI43" s="53">
        <ns0:f>IF(AD43="","REVIEWER_ACCESS_REQUIRED",IF(AD43="No","REVIEWER_ACCESS_REQUIRED",IF(AND(AD43="Conditional",OR(AE43="",AF43="")),"HANDLING_CONDITION_REQUIRED",IF(OR(LEFT(BG43,3)="AI_",LEFT(BG43,6)="HUMAN_"),BG43,"NONE"))))</ns0:f>
      </ns0:c>
      <ns0:c r="BJ43" s="53">
        <ns0:f>IF(M43="","MISSING_INTERPRETATION",IF(N43="","MISSING_ASSUMPTIONS",IF(P43="","MISSING_EVIDENCE_STATE",IF(Q43="","MISSING_CONFIDENCE_BOUNDARY",IF(R43="","MISSING_CONTRADICTION_STATUS",IF(O43="","MISSING_LIMITATIONS",IF(S43="","MISSING_MATERIALITY",IF(T43="","MISSING_REVERSIBILITY",IF(U43="","MISSING_PERMITTED_USE",IF(AS43="","MISSING_FINAL_DISPOSITION","NONE"))))))))))</ns0:f>
      </ns0:c>
      <ns0:c r="BK43" s="53">
        <ns0:f>IF(V43="","MISSING_OWNER",IF(W43="","MISSING_REVIEWER",IF(X43="","MISSING_REVIEW_DATE",IF(OR(Z43="Approved",Z43="Approved with conditions",Z43="Rejected"),IF(AA43="","APPROVER_REQUIRED",IF(AB43="","APPROVAL_DATE_REQUIRED",IF(AND(Z43="Approved with conditions",AC43=""),"APPROVAL_CONDITIONS_REQUIRED","NONE"))),"NONE"))))</ns0:f>
      </ns0:c>
      <ns0:c r="BL43" s="53">
        <ns0:f>IF(Y43="","REOPEN_TRIGGER_REQUIRED",IF(AND(C43="Reopened",BF43=0),"REOPEN_EVENT_REQUIRED","NONE"))</ns0:f>
      </ns0:c>
      <ns0:c r="BM43" s="53">
        <ns0:f>IF(AND(C43="Reopened",OR(Z43="Approved",Z43="Approved with conditions")),"REOPENED_APPROVAL_CONFLICT",IF(OR(AND(C43="Draft",AND(Z43&lt;&gt;"Not submitted",Z43&lt;&gt;"Rejected")),AND(C43="Under review",AND(Z43&lt;&gt;"Pending review",Z43&lt;&gt;"Rejected")),AND(C43="Approved",Z43&lt;&gt;"Approved"),AND(C43="Approved with conditions",Z43&lt;&gt;"Approved with conditions"),AND(C43="Reopened",Z43&lt;&gt;"Reopened"),AND(C43="Retired",AND(Z43&lt;&gt;"Not submitted",Z43&lt;&gt;"Approved",Z43&lt;&gt;"Approved with conditions",Z43&lt;&gt;"Rejected"))),"APPROVAL_STATUS_MISMATCH",IF(C43="Draft","STATUS_DRAFT",IF(C43="Under review","STATUS_UNDER_REVIEW",IF(C43="Reopened","STATUS_REOPENED",IF(C43="Retired","STATUS_RETIRED",IF(AD43="Conditional","CONDITIONAL_EVIDENCE_ACCESS",IF(BG43="AI_VERIFICATION_PENDING","AI_VERIFICATION_PENDING",IF(BG43="AI_VERIFICATION_INCOMPLETE","AI_VERIFICATION_INCOMPLETE",IF(AND(C43="Approved with conditions",Z43="Approved with conditions",AC43&lt;&gt;""),"STATUS_APPROVED_WITH_CONDITIONS",IF(AND(C43="Approved",Z43="Approved"),IF(P43="Unresolved","UNRESOLVED_USE_BOUNDED","STATUS_APPROVED"),"APPROVAL_STATUS_MISMATCH")))))))))))</ns0:f>
      </ns0:c>
      <ns0:c r="BN43" s="53">
        <ns0:f>IF(OR(AX43="",AY43=""),"",AX43&amp;"|"&amp;AY43)</ns0:f>
      </ns0:c>
    </ns0:row>
    <ns0:row r="44">
      <ns0:c r="A44" s="65"/>
      <ns0:c r="B44" s="65"/>
      <ns0:c r="C44" s="66"/>
      <ns0:c r="D44" s="66"/>
      <ns0:c r="E44" s="66"/>
      <ns0:c r="F44" s="66"/>
      <ns0:c r="G44" s="66"/>
      <ns0:c r="H44" s="66"/>
      <ns0:c r="I44" s="66"/>
      <ns0:c r="J44" s="66"/>
      <ns0:c r="K44" s="66"/>
      <ns0:c r="L44" s="66"/>
      <ns0:c r="M44" s="66"/>
      <ns0:c r="N44" s="66"/>
      <ns0:c r="O44" s="66"/>
      <ns0:c r="P44" s="66"/>
      <ns0:c r="Q44" s="66"/>
      <ns0:c r="R44" s="66"/>
      <ns0:c r="S44" s="66"/>
      <ns0:c r="T44" s="66"/>
      <ns0:c r="U44" s="66"/>
      <ns0:c r="V44" s="66"/>
      <ns0:c r="W44" s="66"/>
      <ns0:c r="X44" s="67"/>
      <ns0:c r="Y44" s="66"/>
      <ns0:c r="Z44" s="66"/>
      <ns0:c r="AA44" s="66"/>
      <ns0:c r="AB44" s="67"/>
      <ns0:c r="AC44" s="66"/>
      <ns0:c r="AD44" s="66"/>
      <ns0:c r="AE44" s="66"/>
      <ns0:c r="AF44" s="66"/>
      <ns0:c r="AG44" s="65"/>
      <ns0:c r="AH44" s="65"/>
      <ns0:c r="AI44" s="66"/>
      <ns0:c r="AJ44" s="66"/>
      <ns0:c r="AK44" s="66"/>
      <ns0:c r="AL44" s="66"/>
      <ns0:c r="AM44" s="66"/>
      <ns0:c r="AN44" s="66"/>
      <ns0:c r="AO44" s="66"/>
      <ns0:c r="AP44" s="67"/>
      <ns0:c r="AQ44" s="66"/>
      <ns0:c r="AR44" s="66"/>
      <ns0:c r="AS44" s="66"/>
      <ns0:c r="AT44" s="45">
        <ns0:f>IF(A44="","",IFERROR(VLOOKUP(AU44,'Controlled Vocabulary'!$AA$2:$AD$200,2,FALSE),"Controlled input invalid"))</ns0:f>
      </ns0:c>
      <ns0:c r="AU44" s="45">
        <ns0:f>IF(A44="","",IF(AND(AND(IF(OR(AG44="",AH44=""),0,IFERROR(MATCH(UPPER(TRIM(AG44))&amp;"|"&amp;TRIM(AH44),$BN$2:$BN$101,0),0))&gt;0,AX44=UPPER(TRIM(AG44)),AY44=TRIM(AH44)),D44&lt;&gt;INDEX($D$2:$D$101,IF(OR(AG44="",AH44=""),0,IFERROR(MATCH(UPPER(TRIM(AG44))&amp;"|"&amp;TRIM(AH44),$BN$2:$BN$101,0),0)))),"VERSION_REQUIRED_FOR_CLAIM_CHANGE",IF(AND(AND(IF(OR(AG44="",AH44=""),0,IFERROR(MATCH(UPPER(TRIM(AG44))&amp;"|"&amp;TRIM(AH44),$BN$2:$BN$101,0),0))&gt;0,AX44=UPPER(TRIM(AG44)),AY44=TRIM(AH44)),U44&lt;&gt;INDEX($U$2:$U$101,IF(OR(AG44="",AH44=""),0,IFERROR(MATCH(UPPER(TRIM(AG44))&amp;"|"&amp;TRIM(AH44),$BN$2:$BN$101,0),0)))),"VERSION_REQUIRED_FOR_USE_CHANGE",IF(AND(AND(IF(OR(AG44="",AH44=""),0,IFERROR(MATCH(UPPER(TRIM(AG44))&amp;"|"&amp;TRIM(AH44),$BN$2:$BN$101,0),0))&gt;0,AX44=UPPER(TRIM(AG44)),AY44=TRIM(AH44)),AC44&lt;&gt;INDEX($AC$2:$AC$101,IF(OR(AG44="",AH44=""),0,IFERROR(MATCH(UPPER(TRIM(AG44))&amp;"|"&amp;TRIM(AH44),$BN$2:$BN$101,0),0)))),"VERSION_REQUIRED_FOR_APPROVAL_CHANGE",IF(BA44&lt;&gt;"NONE",BA44,IF(BB44&lt;&gt;"NONE",BB44,IF(BC44&lt;&gt;"NONE",BC44,IF(BD44&lt;&gt;"NONE",BD44,IF(AZ44&gt;1,"DUPLICATE_RECORD_VERSION",IF(OR(BM44="REOPENED_APPROVAL_CONFLICT",BM44="APPROVAL_STATUS_MISMATCH"),BM44,IF(OR(BG44="AI_DETAILS_WITHOUT_AI_USE",BG44="INVALID_AI_ACTIVITY_TYPE",BG44="DUPLICATED_AI_ACTIVITY",BG44="CONTROLLED_INPUT_INVALID"),BG44,IF(BH44&lt;&gt;"NONE",BH44,IF(BI44&lt;&gt;"NONE",BI44,IF(BJ44&lt;&gt;"NONE",BJ44,IF(BK44&lt;&gt;"NONE",BK44,IF(BL44&lt;&gt;"NONE",BL44,BM44))))))))))))))))</ns0:f>
      </ns0:c>
      <ns0:c r="AV44" s="45">
        <ns0:f>IF(A44="","",IFERROR(VLOOKUP(AU44,'Controlled Vocabulary'!$AA$2:$AD$200,3,FALSE),"Blocked"))</ns0:f>
      </ns0:c>
      <ns0:c r="AW44" s="45">
        <ns0:f>IF(A44="","",IFERROR(VLOOKUP(AU44,'Controlled Vocabulary'!$AA$2:$AD$200,4,FALSE),"Review the controlled inputs."))</ns0:f>
      </ns0:c>
      <ns0:c r="AX44" s="53">
        <ns0:f>IF(A44="","",UPPER(TRIM(A44)))</ns0:f>
      </ns0:c>
      <ns0:c r="AY44" s="53">
        <ns0:f>IF(B44="","",TRIM(B44))</ns0:f>
      </ns0:c>
      <ns0:c r="AZ44" s="53">
        <ns0:f>IF(BN44="",0,COUNTIF($BN$2:$BN$101,BN44))</ns0:f>
      </ns0:c>
      <ns0:c r="BA44" s="53">
        <ns0:f>IF(AX44="","MISSING_RECORD_ID",IF(OR(LEN(AX44)&lt;3,LEN(AX44)&gt;64),"INVALID_RECORD_ID_LENGTH",IF(OR(LEFT(AX44,1)="-",RIGHT(AX44,1)="-"),"INVALID_RECORD_ID_BOUNDARY",IF(ISNUMBER(SEARCH("--",AX44)),"CONSECUTIVE_HYPHENS",IF(SUMPRODUCT(--(ROW($1:$64)&lt;=LEN(AX44)),--ISNUMBER(SEARCH(MID(AX44,ROW($1:$64),1),"ABCDEFGHIJKLMNOPQRSTUVWXYZ0123456789-")))=LEN(AX44),"NONE","INVALID_RECORD_ID_CHARACTER")))))</ns0:f>
      </ns0:c>
      <ns0:c r="BB44" s="53">
        <ns0:f>IF(AY44="","MISSING_VERSION",IF(OR(NOT(OR((LEN(AY44)-LEN(SUBSTITUTE(AY44,".","")))=1,(LEN(AY44)-LEN(SUBSTITUTE(AY44,".","")))=2)),IFERROR(LEFT(AY44,IFERROR(FIND(".",AY44),0)-1),"")="",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="",IF((LEN(AY44)-LEN(SUBSTITUTE(AY44,".","")))=2,IF((LEN(AY44)-LEN(SUBSTITUTE(AY44,".","")))=2,IFERROR(MID(AY44,IFERROR(FIND(".",AY44,IFERROR(FIND(".",AY44),0)+1),0)+1,999),""),"")="",FALSE),NOT(IFERROR(ISNUMBER(--IFERROR(LEFT(AY44,IFERROR(FIND(".",AY44),0)-1),"")),FALSE)),NOT(IFERROR(ISNUMBER(--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),FALSE)),IF((LEN(AY44)-LEN(SUBSTITUTE(AY44,".","")))=2,NOT(IFERROR(ISNUMBER(--IF((LEN(AY44)-LEN(SUBSTITUTE(AY44,".","")))=2,IFERROR(MID(AY44,IFERROR(FIND(".",AY44,IFERROR(FIND(".",AY44),0)+1),0)+1,999),""),"")),FALSE)),FALSE)),"INVALID_VERSION",IF(OR(AND(LEN(IFERROR(LEFT(AY44,IFERROR(FIND(".",AY44),0)-1),""))&gt;1,LEFT(IFERROR(LEFT(AY44,IFERROR(FIND(".",AY44),0)-1),""),1)="0"),AND(LEN(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)&gt;1,LEFT(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,1)="0"),IF((LEN(AY44)-LEN(SUBSTITUTE(AY44,".","")))=2,AND(LEN(IF((LEN(AY44)-LEN(SUBSTITUTE(AY44,".","")))=2,IFERROR(MID(AY44,IFERROR(FIND(".",AY44,IFERROR(FIND(".",AY44),0)+1),0)+1,999),""),""))&gt;1,LEFT(IF((LEN(AY44)-LEN(SUBSTITUTE(AY44,".","")))=2,IFERROR(MID(AY44,IFERROR(FIND(".",AY44,IFERROR(FIND(".",AY44),0)+1),0)+1,999),""),""),1)="0"),FALSE)),"INVALID_VERSION_LEADING_ZERO",IF(AND(IFERROR(TEXT(--IFERROR(LEFT(AY44,IFERROR(FIND(".",AY44),0)-1),""),"0")=IFERROR(LEFT(AY44,IFERROR(FIND(".",AY44),0)-1),""),FALSE),IFERROR(TEXT(--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,"0")=IF((LEN(AY44)-LEN(SUBSTITUTE(AY44,".","")))=1,IFERROR(MID(AY44,IFERROR(FIND(".",AY44),0)+1,999),""),IF((LEN(AY44)-LEN(SUBSTITUTE(AY44,".","")))=2,IFERROR(MID(AY44,IFERROR(FIND(".",AY44),0)+1,IFERROR(FIND(".",AY44,IFERROR(FIND(".",AY44),0)+1),0)-IFERROR(FIND(".",AY44),0)-1),""),"")),FALSE),IF((LEN(AY44)-LEN(SUBSTITUTE(AY44,".","")))=2,IFERROR(TEXT(--IF((LEN(AY44)-LEN(SUBSTITUTE(AY44,".","")))=2,IFERROR(MID(AY44,IFERROR(FIND(".",AY44,IFERROR(FIND(".",AY44),0)+1),0)+1,999),""),""),"0")=IF((LEN(AY44)-LEN(SUBSTITUTE(AY44,".","")))=2,IFERROR(MID(AY44,IFERROR(FIND(".",AY44,IFERROR(FIND(".",AY44),0)+1),0)+1,999),""),""),FALSE),TRUE)),"NONE","INVALID_VERSION"))))</ns0:f>
      </ns0:c>
      <ns0:c r="BC44" s="53">
        <ns0:f>IF(C44="","MISSING_RECORD_STATUS",IF(COUNTIF('Controlled Vocabulary'!$A$2:$A$7,C44)=1,"NONE","INVALID_RECORD_STATUS"))</ns0:f>
      </ns0:c>
      <ns0:c r="BD44" s="53">
        <ns0:f>IF(Z44="","INVALID_APPROVAL_STATUS",IF(COUNTIF('Controlled Vocabulary'!$B$2:$B$7,Z44)=1,"NONE","INVALID_APPROVAL_STATUS"))</ns0:f>
      </ns0:c>
      <ns0:c r="BE44" s="53">
        <ns0:f>IF(BN44="",0,COUNTIFS('Claim–Evidence Links'!$T$2:$T$201,BN44,'Claim–Evidence Links'!$H$2:$H$201,"Active"))</ns0:f>
      </ns0:c>
      <ns0:c r="BF44" s="53">
        <ns0:f>IF(BN44="",0,COUNTIFS('Change History'!$N$2:$N$101,BN44,'Change History'!$H$2:$H$101,"Yes"))</ns0:f>
      </ns0:c>
      <ns0:c r="BG44" s="53">
        <ns0:f>IF(AI44="","CONTROLLED_INPUT_INVALID",IF(AI44="No",IF(COUNTA(AJ44:AQ44)&gt;0,"AI_DETAILS_WITHOUT_AI_USE","NONE"),IF(AI44&lt;&gt;"Yes","CONTROLLED_INPUT_INVALID",IF(AJ44="","AI_ACTIVITY_TYPE_REQUIRED",IF(AND(AL44&lt;&gt;"",COUNTIF('Evidence Items'!$W$2:$W$101,AL44)&gt;0,COUNTIF('Controlled Vocabulary'!$S$2:$S$9,AJ44)&gt;0),"DUPLICATED_AI_ACTIVITY",IF(COUNTIF('Controlled Vocabulary'!$R$2:$R$9,AJ44)=0,"INVALID_AI_ACTIVITY_TYPE",IF(AK44="","AI_TOOL_MODEL_REQUIRED",IF(AN44="Rejected","AI_OUTPUT_REJECTED",IF(AN44="Verified",IF(AO44="","HUMAN_VERIFIER_REQUIRED",IF(AP44="","HUMAN_VERIFICATION_DATE_REQUIRED","NONE")),IF(OR(AN44="Pending",AN44="Verification incomplete"),IF(AND(OR(C44="Draft",C44="Under review",C44="Reopened"),OR(U44="Exploratory only",U44="Review required before use")),IF(AN44="Pending","AI_VERIFICATION_PENDING","AI_VERIFICATION_INCOMPLETE"),"AI_VERIFICATION_REQUIRED"),"AI_VERIFICATION_REQUIRED"))))))))))</ns0:f>
      </ns0:c>
      <ns0:c r="BH44" s="53">
        <ns0:f>IF(D44="","MISSING_EXACT_CLAIM",IF(E44="","MISSING_AFFECTED_DECISION",IF(COUNTA(F44:K44)=0,"MISSING_SCOPE_BOUNDARY",IF(BE44=0,"MISSING_EVIDENCE_RELATIONSHIP",IF(L44="","MISSING_OBSERVATION","NONE")))))</ns0:f>
      </ns0:c>
      <ns0:c r="BI44" s="53">
        <ns0:f>IF(AD44="","REVIEWER_ACCESS_REQUIRED",IF(AD44="No","REVIEWER_ACCESS_REQUIRED",IF(AND(AD44="Conditional",OR(AE44="",AF44="")),"HANDLING_CONDITION_REQUIRED",IF(OR(LEFT(BG44,3)="AI_",LEFT(BG44,6)="HUMAN_"),BG44,"NONE"))))</ns0:f>
      </ns0:c>
      <ns0:c r="BJ44" s="53">
        <ns0:f>IF(M44="","MISSING_INTERPRETATION",IF(N44="","MISSING_ASSUMPTIONS",IF(P44="","MISSING_EVIDENCE_STATE",IF(Q44="","MISSING_CONFIDENCE_BOUNDARY",IF(R44="","MISSING_CONTRADICTION_STATUS",IF(O44="","MISSING_LIMITATIONS",IF(S44="","MISSING_MATERIALITY",IF(T44="","MISSING_REVERSIBILITY",IF(U44="","MISSING_PERMITTED_USE",IF(AS44="","MISSING_FINAL_DISPOSITION","NONE"))))))))))</ns0:f>
      </ns0:c>
      <ns0:c r="BK44" s="53">
        <ns0:f>IF(V44="","MISSING_OWNER",IF(W44="","MISSING_REVIEWER",IF(X44="","MISSING_REVIEW_DATE",IF(OR(Z44="Approved",Z44="Approved with conditions",Z44="Rejected"),IF(AA44="","APPROVER_REQUIRED",IF(AB44="","APPROVAL_DATE_REQUIRED",IF(AND(Z44="Approved with conditions",AC44=""),"APPROVAL_CONDITIONS_REQUIRED","NONE"))),"NONE"))))</ns0:f>
      </ns0:c>
      <ns0:c r="BL44" s="53">
        <ns0:f>IF(Y44="","REOPEN_TRIGGER_REQUIRED",IF(AND(C44="Reopened",BF44=0),"REOPEN_EVENT_REQUIRED","NONE"))</ns0:f>
      </ns0:c>
      <ns0:c r="BM44" s="53">
        <ns0:f>IF(AND(C44="Reopened",OR(Z44="Approved",Z44="Approved with conditions")),"REOPENED_APPROVAL_CONFLICT",IF(OR(AND(C44="Draft",AND(Z44&lt;&gt;"Not submitted",Z44&lt;&gt;"Rejected")),AND(C44="Under review",AND(Z44&lt;&gt;"Pending review",Z44&lt;&gt;"Rejected")),AND(C44="Approved",Z44&lt;&gt;"Approved"),AND(C44="Approved with conditions",Z44&lt;&gt;"Approved with conditions"),AND(C44="Reopened",Z44&lt;&gt;"Reopened"),AND(C44="Retired",AND(Z44&lt;&gt;"Not submitted",Z44&lt;&gt;"Approved",Z44&lt;&gt;"Approved with conditions",Z44&lt;&gt;"Rejected"))),"APPROVAL_STATUS_MISMATCH",IF(C44="Draft","STATUS_DRAFT",IF(C44="Under review","STATUS_UNDER_REVIEW",IF(C44="Reopened","STATUS_REOPENED",IF(C44="Retired","STATUS_RETIRED",IF(AD44="Conditional","CONDITIONAL_EVIDENCE_ACCESS",IF(BG44="AI_VERIFICATION_PENDING","AI_VERIFICATION_PENDING",IF(BG44="AI_VERIFICATION_INCOMPLETE","AI_VERIFICATION_INCOMPLETE",IF(AND(C44="Approved with conditions",Z44="Approved with conditions",AC44&lt;&gt;""),"STATUS_APPROVED_WITH_CONDITIONS",IF(AND(C44="Approved",Z44="Approved"),IF(P44="Unresolved","UNRESOLVED_USE_BOUNDED","STATUS_APPROVED"),"APPROVAL_STATUS_MISMATCH")))))))))))</ns0:f>
      </ns0:c>
      <ns0:c r="BN44" s="53">
        <ns0:f>IF(OR(AX44="",AY44=""),"",AX44&amp;"|"&amp;AY44)</ns0:f>
      </ns0:c>
    </ns0:row>
    <ns0:row r="45">
      <ns0:c r="A45" s="65"/>
      <ns0:c r="B45" s="65"/>
      <ns0:c r="C45" s="66"/>
      <ns0:c r="D45" s="66"/>
      <ns0:c r="E45" s="66"/>
      <ns0:c r="F45" s="66"/>
      <ns0:c r="G45" s="66"/>
      <ns0:c r="H45" s="66"/>
      <ns0:c r="I45" s="66"/>
      <ns0:c r="J45" s="66"/>
      <ns0:c r="K45" s="66"/>
      <ns0:c r="L45" s="66"/>
      <ns0:c r="M45" s="66"/>
      <ns0:c r="N45" s="66"/>
      <ns0:c r="O45" s="66"/>
      <ns0:c r="P45" s="66"/>
      <ns0:c r="Q45" s="66"/>
      <ns0:c r="R45" s="66"/>
      <ns0:c r="S45" s="66"/>
      <ns0:c r="T45" s="66"/>
      <ns0:c r="U45" s="66"/>
      <ns0:c r="V45" s="66"/>
      <ns0:c r="W45" s="66"/>
      <ns0:c r="X45" s="67"/>
      <ns0:c r="Y45" s="66"/>
      <ns0:c r="Z45" s="66"/>
      <ns0:c r="AA45" s="66"/>
      <ns0:c r="AB45" s="67"/>
      <ns0:c r="AC45" s="66"/>
      <ns0:c r="AD45" s="66"/>
      <ns0:c r="AE45" s="66"/>
      <ns0:c r="AF45" s="66"/>
      <ns0:c r="AG45" s="65"/>
      <ns0:c r="AH45" s="65"/>
      <ns0:c r="AI45" s="66"/>
      <ns0:c r="AJ45" s="66"/>
      <ns0:c r="AK45" s="66"/>
      <ns0:c r="AL45" s="66"/>
      <ns0:c r="AM45" s="66"/>
      <ns0:c r="AN45" s="66"/>
      <ns0:c r="AO45" s="66"/>
      <ns0:c r="AP45" s="67"/>
      <ns0:c r="AQ45" s="66"/>
      <ns0:c r="AR45" s="66"/>
      <ns0:c r="AS45" s="66"/>
      <ns0:c r="AT45" s="45">
        <ns0:f>IF(A45="","",IFERROR(VLOOKUP(AU45,'Controlled Vocabulary'!$AA$2:$AD$200,2,FALSE),"Controlled input invalid"))</ns0:f>
      </ns0:c>
      <ns0:c r="AU45" s="45">
        <ns0:f>IF(A45="","",IF(AND(AND(IF(OR(AG45="",AH45=""),0,IFERROR(MATCH(UPPER(TRIM(AG45))&amp;"|"&amp;TRIM(AH45),$BN$2:$BN$101,0),0))&gt;0,AX45=UPPER(TRIM(AG45)),AY45=TRIM(AH45)),D45&lt;&gt;INDEX($D$2:$D$101,IF(OR(AG45="",AH45=""),0,IFERROR(MATCH(UPPER(TRIM(AG45))&amp;"|"&amp;TRIM(AH45),$BN$2:$BN$101,0),0)))),"VERSION_REQUIRED_FOR_CLAIM_CHANGE",IF(AND(AND(IF(OR(AG45="",AH45=""),0,IFERROR(MATCH(UPPER(TRIM(AG45))&amp;"|"&amp;TRIM(AH45),$BN$2:$BN$101,0),0))&gt;0,AX45=UPPER(TRIM(AG45)),AY45=TRIM(AH45)),U45&lt;&gt;INDEX($U$2:$U$101,IF(OR(AG45="",AH45=""),0,IFERROR(MATCH(UPPER(TRIM(AG45))&amp;"|"&amp;TRIM(AH45),$BN$2:$BN$101,0),0)))),"VERSION_REQUIRED_FOR_USE_CHANGE",IF(AND(AND(IF(OR(AG45="",AH45=""),0,IFERROR(MATCH(UPPER(TRIM(AG45))&amp;"|"&amp;TRIM(AH45),$BN$2:$BN$101,0),0))&gt;0,AX45=UPPER(TRIM(AG45)),AY45=TRIM(AH45)),AC45&lt;&gt;INDEX($AC$2:$AC$101,IF(OR(AG45="",AH45=""),0,IFERROR(MATCH(UPPER(TRIM(AG45))&amp;"|"&amp;TRIM(AH45),$BN$2:$BN$101,0),0)))),"VERSION_REQUIRED_FOR_APPROVAL_CHANGE",IF(BA45&lt;&gt;"NONE",BA45,IF(BB45&lt;&gt;"NONE",BB45,IF(BC45&lt;&gt;"NONE",BC45,IF(BD45&lt;&gt;"NONE",BD45,IF(AZ45&gt;1,"DUPLICATE_RECORD_VERSION",IF(OR(BM45="REOPENED_APPROVAL_CONFLICT",BM45="APPROVAL_STATUS_MISMATCH"),BM45,IF(OR(BG45="AI_DETAILS_WITHOUT_AI_USE",BG45="INVALID_AI_ACTIVITY_TYPE",BG45="DUPLICATED_AI_ACTIVITY",BG45="CONTROLLED_INPUT_INVALID"),BG45,IF(BH45&lt;&gt;"NONE",BH45,IF(BI45&lt;&gt;"NONE",BI45,IF(BJ45&lt;&gt;"NONE",BJ45,IF(BK45&lt;&gt;"NONE",BK45,IF(BL45&lt;&gt;"NONE",BL45,BM45))))))))))))))))</ns0:f>
      </ns0:c>
      <ns0:c r="AV45" s="45">
        <ns0:f>IF(A45="","",IFERROR(VLOOKUP(AU45,'Controlled Vocabulary'!$AA$2:$AD$200,3,FALSE),"Blocked"))</ns0:f>
      </ns0:c>
      <ns0:c r="AW45" s="45">
        <ns0:f>IF(A45="","",IFERROR(VLOOKUP(AU45,'Controlled Vocabulary'!$AA$2:$AD$200,4,FALSE),"Review the controlled inputs."))</ns0:f>
      </ns0:c>
      <ns0:c r="AX45" s="53">
        <ns0:f>IF(A45="","",UPPER(TRIM(A45)))</ns0:f>
      </ns0:c>
      <ns0:c r="AY45" s="53">
        <ns0:f>IF(B45="","",TRIM(B45))</ns0:f>
      </ns0:c>
      <ns0:c r="AZ45" s="53">
        <ns0:f>IF(BN45="",0,COUNTIF($BN$2:$BN$101,BN45))</ns0:f>
      </ns0:c>
      <ns0:c r="BA45" s="53">
        <ns0:f>IF(AX45="","MISSING_RECORD_ID",IF(OR(LEN(AX45)&lt;3,LEN(AX45)&gt;64),"INVALID_RECORD_ID_LENGTH",IF(OR(LEFT(AX45,1)="-",RIGHT(AX45,1)="-"),"INVALID_RECORD_ID_BOUNDARY",IF(ISNUMBER(SEARCH("--",AX45)),"CONSECUTIVE_HYPHENS",IF(SUMPRODUCT(--(ROW($1:$64)&lt;=LEN(AX45)),--ISNUMBER(SEARCH(MID(AX45,ROW($1:$64),1),"ABCDEFGHIJKLMNOPQRSTUVWXYZ0123456789-")))=LEN(AX45),"NONE","INVALID_RECORD_ID_CHARACTER")))))</ns0:f>
      </ns0:c>
      <ns0:c r="BB45" s="53">
        <ns0:f>IF(AY45="","MISSING_VERSION",IF(OR(NOT(OR((LEN(AY45)-LEN(SUBSTITUTE(AY45,".","")))=1,(LEN(AY45)-LEN(SUBSTITUTE(AY45,".","")))=2)),IFERROR(LEFT(AY45,IFERROR(FIND(".",AY45),0)-1),"")="",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="",IF((LEN(AY45)-LEN(SUBSTITUTE(AY45,".","")))=2,IF((LEN(AY45)-LEN(SUBSTITUTE(AY45,".","")))=2,IFERROR(MID(AY45,IFERROR(FIND(".",AY45,IFERROR(FIND(".",AY45),0)+1),0)+1,999),""),"")="",FALSE),NOT(IFERROR(ISNUMBER(--IFERROR(LEFT(AY45,IFERROR(FIND(".",AY45),0)-1),"")),FALSE)),NOT(IFERROR(ISNUMBER(--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),FALSE)),IF((LEN(AY45)-LEN(SUBSTITUTE(AY45,".","")))=2,NOT(IFERROR(ISNUMBER(--IF((LEN(AY45)-LEN(SUBSTITUTE(AY45,".","")))=2,IFERROR(MID(AY45,IFERROR(FIND(".",AY45,IFERROR(FIND(".",AY45),0)+1),0)+1,999),""),"")),FALSE)),FALSE)),"INVALID_VERSION",IF(OR(AND(LEN(IFERROR(LEFT(AY45,IFERROR(FIND(".",AY45),0)-1),""))&gt;1,LEFT(IFERROR(LEFT(AY45,IFERROR(FIND(".",AY45),0)-1),""),1)="0"),AND(LEN(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)&gt;1,LEFT(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,1)="0"),IF((LEN(AY45)-LEN(SUBSTITUTE(AY45,".","")))=2,AND(LEN(IF((LEN(AY45)-LEN(SUBSTITUTE(AY45,".","")))=2,IFERROR(MID(AY45,IFERROR(FIND(".",AY45,IFERROR(FIND(".",AY45),0)+1),0)+1,999),""),""))&gt;1,LEFT(IF((LEN(AY45)-LEN(SUBSTITUTE(AY45,".","")))=2,IFERROR(MID(AY45,IFERROR(FIND(".",AY45,IFERROR(FIND(".",AY45),0)+1),0)+1,999),""),""),1)="0"),FALSE)),"INVALID_VERSION_LEADING_ZERO",IF(AND(IFERROR(TEXT(--IFERROR(LEFT(AY45,IFERROR(FIND(".",AY45),0)-1),""),"0")=IFERROR(LEFT(AY45,IFERROR(FIND(".",AY45),0)-1),""),FALSE),IFERROR(TEXT(--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,"0")=IF((LEN(AY45)-LEN(SUBSTITUTE(AY45,".","")))=1,IFERROR(MID(AY45,IFERROR(FIND(".",AY45),0)+1,999),""),IF((LEN(AY45)-LEN(SUBSTITUTE(AY45,".","")))=2,IFERROR(MID(AY45,IFERROR(FIND(".",AY45),0)+1,IFERROR(FIND(".",AY45,IFERROR(FIND(".",AY45),0)+1),0)-IFERROR(FIND(".",AY45),0)-1),""),"")),FALSE),IF((LEN(AY45)-LEN(SUBSTITUTE(AY45,".","")))=2,IFERROR(TEXT(--IF((LEN(AY45)-LEN(SUBSTITUTE(AY45,".","")))=2,IFERROR(MID(AY45,IFERROR(FIND(".",AY45,IFERROR(FIND(".",AY45),0)+1),0)+1,999),""),""),"0")=IF((LEN(AY45)-LEN(SUBSTITUTE(AY45,".","")))=2,IFERROR(MID(AY45,IFERROR(FIND(".",AY45,IFERROR(FIND(".",AY45),0)+1),0)+1,999),""),""),FALSE),TRUE)),"NONE","INVALID_VERSION"))))</ns0:f>
      </ns0:c>
      <ns0:c r="BC45" s="53">
        <ns0:f>IF(C45="","MISSING_RECORD_STATUS",IF(COUNTIF('Controlled Vocabulary'!$A$2:$A$7,C45)=1,"NONE","INVALID_RECORD_STATUS"))</ns0:f>
      </ns0:c>
      <ns0:c r="BD45" s="53">
        <ns0:f>IF(Z45="","INVALID_APPROVAL_STATUS",IF(COUNTIF('Controlled Vocabulary'!$B$2:$B$7,Z45)=1,"NONE","INVALID_APPROVAL_STATUS"))</ns0:f>
      </ns0:c>
      <ns0:c r="BE45" s="53">
        <ns0:f>IF(BN45="",0,COUNTIFS('Claim–Evidence Links'!$T$2:$T$201,BN45,'Claim–Evidence Links'!$H$2:$H$201,"Active"))</ns0:f>
      </ns0:c>
      <ns0:c r="BF45" s="53">
        <ns0:f>IF(BN45="",0,COUNTIFS('Change History'!$N$2:$N$101,BN45,'Change History'!$H$2:$H$101,"Yes"))</ns0:f>
      </ns0:c>
      <ns0:c r="BG45" s="53">
        <ns0:f>IF(AI45="","CONTROLLED_INPUT_INVALID",IF(AI45="No",IF(COUNTA(AJ45:AQ45)&gt;0,"AI_DETAILS_WITHOUT_AI_USE","NONE"),IF(AI45&lt;&gt;"Yes","CONTROLLED_INPUT_INVALID",IF(AJ45="","AI_ACTIVITY_TYPE_REQUIRED",IF(AND(AL45&lt;&gt;"",COUNTIF('Evidence Items'!$W$2:$W$101,AL45)&gt;0,COUNTIF('Controlled Vocabulary'!$S$2:$S$9,AJ45)&gt;0),"DUPLICATED_AI_ACTIVITY",IF(COUNTIF('Controlled Vocabulary'!$R$2:$R$9,AJ45)=0,"INVALID_AI_ACTIVITY_TYPE",IF(AK45="","AI_TOOL_MODEL_REQUIRED",IF(AN45="Rejected","AI_OUTPUT_REJECTED",IF(AN45="Verified",IF(AO45="","HUMAN_VERIFIER_REQUIRED",IF(AP45="","HUMAN_VERIFICATION_DATE_REQUIRED","NONE")),IF(OR(AN45="Pending",AN45="Verification incomplete"),IF(AND(OR(C45="Draft",C45="Under review",C45="Reopened"),OR(U45="Exploratory only",U45="Review required before use")),IF(AN45="Pending","AI_VERIFICATION_PENDING","AI_VERIFICATION_INCOMPLETE"),"AI_VERIFICATION_REQUIRED"),"AI_VERIFICATION_REQUIRED"))))))))))</ns0:f>
      </ns0:c>
      <ns0:c r="BH45" s="53">
        <ns0:f>IF(D45="","MISSING_EXACT_CLAIM",IF(E45="","MISSING_AFFECTED_DECISION",IF(COUNTA(F45:K45)=0,"MISSING_SCOPE_BOUNDARY",IF(BE45=0,"MISSING_EVIDENCE_RELATIONSHIP",IF(L45="","MISSING_OBSERVATION","NONE")))))</ns0:f>
      </ns0:c>
      <ns0:c r="BI45" s="53">
        <ns0:f>IF(AD45="","REVIEWER_ACCESS_REQUIRED",IF(AD45="No","REVIEWER_ACCESS_REQUIRED",IF(AND(AD45="Conditional",OR(AE45="",AF45="")),"HANDLING_CONDITION_REQUIRED",IF(OR(LEFT(BG45,3)="AI_",LEFT(BG45,6)="HUMAN_"),BG45,"NONE"))))</ns0:f>
      </ns0:c>
      <ns0:c r="BJ45" s="53">
        <ns0:f>IF(M45="","MISSING_INTERPRETATION",IF(N45="","MISSING_ASSUMPTIONS",IF(P45="","MISSING_EVIDENCE_STATE",IF(Q45="","MISSING_CONFIDENCE_BOUNDARY",IF(R45="","MISSING_CONTRADICTION_STATUS",IF(O45="","MISSING_LIMITATIONS",IF(S45="","MISSING_MATERIALITY",IF(T45="","MISSING_REVERSIBILITY",IF(U45="","MISSING_PERMITTED_USE",IF(AS45="","MISSING_FINAL_DISPOSITION","NONE"))))))))))</ns0:f>
      </ns0:c>
      <ns0:c r="BK45" s="53">
        <ns0:f>IF(V45="","MISSING_OWNER",IF(W45="","MISSING_REVIEWER",IF(X45="","MISSING_REVIEW_DATE",IF(OR(Z45="Approved",Z45="Approved with conditions",Z45="Rejected"),IF(AA45="","APPROVER_REQUIRED",IF(AB45="","APPROVAL_DATE_REQUIRED",IF(AND(Z45="Approved with conditions",AC45=""),"APPROVAL_CONDITIONS_REQUIRED","NONE"))),"NONE"))))</ns0:f>
      </ns0:c>
      <ns0:c r="BL45" s="53">
        <ns0:f>IF(Y45="","REOPEN_TRIGGER_REQUIRED",IF(AND(C45="Reopened",BF45=0),"REOPEN_EVENT_REQUIRED","NONE"))</ns0:f>
      </ns0:c>
      <ns0:c r="BM45" s="53">
        <ns0:f>IF(AND(C45="Reopened",OR(Z45="Approved",Z45="Approved with conditions")),"REOPENED_APPROVAL_CONFLICT",IF(OR(AND(C45="Draft",AND(Z45&lt;&gt;"Not submitted",Z45&lt;&gt;"Rejected")),AND(C45="Under review",AND(Z45&lt;&gt;"Pending review",Z45&lt;&gt;"Rejected")),AND(C45="Approved",Z45&lt;&gt;"Approved"),AND(C45="Approved with conditions",Z45&lt;&gt;"Approved with conditions"),AND(C45="Reopened",Z45&lt;&gt;"Reopened"),AND(C45="Retired",AND(Z45&lt;&gt;"Not submitted",Z45&lt;&gt;"Approved",Z45&lt;&gt;"Approved with conditions",Z45&lt;&gt;"Rejected"))),"APPROVAL_STATUS_MISMATCH",IF(C45="Draft","STATUS_DRAFT",IF(C45="Under review","STATUS_UNDER_REVIEW",IF(C45="Reopened","STATUS_REOPENED",IF(C45="Retired","STATUS_RETIRED",IF(AD45="Conditional","CONDITIONAL_EVIDENCE_ACCESS",IF(BG45="AI_VERIFICATION_PENDING","AI_VERIFICATION_PENDING",IF(BG45="AI_VERIFICATION_INCOMPLETE","AI_VERIFICATION_INCOMPLETE",IF(AND(C45="Approved with conditions",Z45="Approved with conditions",AC45&lt;&gt;""),"STATUS_APPROVED_WITH_CONDITIONS",IF(AND(C45="Approved",Z45="Approved"),IF(P45="Unresolved","UNRESOLVED_USE_BOUNDED","STATUS_APPROVED"),"APPROVAL_STATUS_MISMATCH")))))))))))</ns0:f>
      </ns0:c>
      <ns0:c r="BN45" s="53">
        <ns0:f>IF(OR(AX45="",AY45=""),"",AX45&amp;"|"&amp;AY45)</ns0:f>
      </ns0:c>
    </ns0:row>
    <ns0:row r="46">
      <ns0:c r="A46" s="65"/>
      <ns0:c r="B46" s="65"/>
      <ns0:c r="C46" s="66"/>
      <ns0:c r="D46" s="66"/>
      <ns0:c r="E46" s="66"/>
      <ns0:c r="F46" s="66"/>
      <ns0:c r="G46" s="66"/>
      <ns0:c r="H46" s="66"/>
      <ns0:c r="I46" s="66"/>
      <ns0:c r="J46" s="66"/>
      <ns0:c r="K46" s="66"/>
      <ns0:c r="L46" s="66"/>
      <ns0:c r="M46" s="66"/>
      <ns0:c r="N46" s="66"/>
      <ns0:c r="O46" s="66"/>
      <ns0:c r="P46" s="66"/>
      <ns0:c r="Q46" s="66"/>
      <ns0:c r="R46" s="66"/>
      <ns0:c r="S46" s="66"/>
      <ns0:c r="T46" s="66"/>
      <ns0:c r="U46" s="66"/>
      <ns0:c r="V46" s="66"/>
      <ns0:c r="W46" s="66"/>
      <ns0:c r="X46" s="67"/>
      <ns0:c r="Y46" s="66"/>
      <ns0:c r="Z46" s="66"/>
      <ns0:c r="AA46" s="66"/>
      <ns0:c r="AB46" s="67"/>
      <ns0:c r="AC46" s="66"/>
      <ns0:c r="AD46" s="66"/>
      <ns0:c r="AE46" s="66"/>
      <ns0:c r="AF46" s="66"/>
      <ns0:c r="AG46" s="65"/>
      <ns0:c r="AH46" s="65"/>
      <ns0:c r="AI46" s="66"/>
      <ns0:c r="AJ46" s="66"/>
      <ns0:c r="AK46" s="66"/>
      <ns0:c r="AL46" s="66"/>
      <ns0:c r="AM46" s="66"/>
      <ns0:c r="AN46" s="66"/>
      <ns0:c r="AO46" s="66"/>
      <ns0:c r="AP46" s="67"/>
      <ns0:c r="AQ46" s="66"/>
      <ns0:c r="AR46" s="66"/>
      <ns0:c r="AS46" s="66"/>
      <ns0:c r="AT46" s="45">
        <ns0:f>IF(A46="","",IFERROR(VLOOKUP(AU46,'Controlled Vocabulary'!$AA$2:$AD$200,2,FALSE),"Controlled input invalid"))</ns0:f>
      </ns0:c>
      <ns0:c r="AU46" s="45">
        <ns0:f>IF(A46="","",IF(AND(AND(IF(OR(AG46="",AH46=""),0,IFERROR(MATCH(UPPER(TRIM(AG46))&amp;"|"&amp;TRIM(AH46),$BN$2:$BN$101,0),0))&gt;0,AX46=UPPER(TRIM(AG46)),AY46=TRIM(AH46)),D46&lt;&gt;INDEX($D$2:$D$101,IF(OR(AG46="",AH46=""),0,IFERROR(MATCH(UPPER(TRIM(AG46))&amp;"|"&amp;TRIM(AH46),$BN$2:$BN$101,0),0)))),"VERSION_REQUIRED_FOR_CLAIM_CHANGE",IF(AND(AND(IF(OR(AG46="",AH46=""),0,IFERROR(MATCH(UPPER(TRIM(AG46))&amp;"|"&amp;TRIM(AH46),$BN$2:$BN$101,0),0))&gt;0,AX46=UPPER(TRIM(AG46)),AY46=TRIM(AH46)),U46&lt;&gt;INDEX($U$2:$U$101,IF(OR(AG46="",AH46=""),0,IFERROR(MATCH(UPPER(TRIM(AG46))&amp;"|"&amp;TRIM(AH46),$BN$2:$BN$101,0),0)))),"VERSION_REQUIRED_FOR_USE_CHANGE",IF(AND(AND(IF(OR(AG46="",AH46=""),0,IFERROR(MATCH(UPPER(TRIM(AG46))&amp;"|"&amp;TRIM(AH46),$BN$2:$BN$101,0),0))&gt;0,AX46=UPPER(TRIM(AG46)),AY46=TRIM(AH46)),AC46&lt;&gt;INDEX($AC$2:$AC$101,IF(OR(AG46="",AH46=""),0,IFERROR(MATCH(UPPER(TRIM(AG46))&amp;"|"&amp;TRIM(AH46),$BN$2:$BN$101,0),0)))),"VERSION_REQUIRED_FOR_APPROVAL_CHANGE",IF(BA46&lt;&gt;"NONE",BA46,IF(BB46&lt;&gt;"NONE",BB46,IF(BC46&lt;&gt;"NONE",BC46,IF(BD46&lt;&gt;"NONE",BD46,IF(AZ46&gt;1,"DUPLICATE_RECORD_VERSION",IF(OR(BM46="REOPENED_APPROVAL_CONFLICT",BM46="APPROVAL_STATUS_MISMATCH"),BM46,IF(OR(BG46="AI_DETAILS_WITHOUT_AI_USE",BG46="INVALID_AI_ACTIVITY_TYPE",BG46="DUPLICATED_AI_ACTIVITY",BG46="CONTROLLED_INPUT_INVALID"),BG46,IF(BH46&lt;&gt;"NONE",BH46,IF(BI46&lt;&gt;"NONE",BI46,IF(BJ46&lt;&gt;"NONE",BJ46,IF(BK46&lt;&gt;"NONE",BK46,IF(BL46&lt;&gt;"NONE",BL46,BM46))))))))))))))))</ns0:f>
      </ns0:c>
      <ns0:c r="AV46" s="45">
        <ns0:f>IF(A46="","",IFERROR(VLOOKUP(AU46,'Controlled Vocabulary'!$AA$2:$AD$200,3,FALSE),"Blocked"))</ns0:f>
      </ns0:c>
      <ns0:c r="AW46" s="45">
        <ns0:f>IF(A46="","",IFERROR(VLOOKUP(AU46,'Controlled Vocabulary'!$AA$2:$AD$200,4,FALSE),"Review the controlled inputs."))</ns0:f>
      </ns0:c>
      <ns0:c r="AX46" s="53">
        <ns0:f>IF(A46="","",UPPER(TRIM(A46)))</ns0:f>
      </ns0:c>
      <ns0:c r="AY46" s="53">
        <ns0:f>IF(B46="","",TRIM(B46))</ns0:f>
      </ns0:c>
      <ns0:c r="AZ46" s="53">
        <ns0:f>IF(BN46="",0,COUNTIF($BN$2:$BN$101,BN46))</ns0:f>
      </ns0:c>
      <ns0:c r="BA46" s="53">
        <ns0:f>IF(AX46="","MISSING_RECORD_ID",IF(OR(LEN(AX46)&lt;3,LEN(AX46)&gt;64),"INVALID_RECORD_ID_LENGTH",IF(OR(LEFT(AX46,1)="-",RIGHT(AX46,1)="-"),"INVALID_RECORD_ID_BOUNDARY",IF(ISNUMBER(SEARCH("--",AX46)),"CONSECUTIVE_HYPHENS",IF(SUMPRODUCT(--(ROW($1:$64)&lt;=LEN(AX46)),--ISNUMBER(SEARCH(MID(AX46,ROW($1:$64),1),"ABCDEFGHIJKLMNOPQRSTUVWXYZ0123456789-")))=LEN(AX46),"NONE","INVALID_RECORD_ID_CHARACTER")))))</ns0:f>
      </ns0:c>
      <ns0:c r="BB46" s="53">
        <ns0:f>IF(AY46="","MISSING_VERSION",IF(OR(NOT(OR((LEN(AY46)-LEN(SUBSTITUTE(AY46,".","")))=1,(LEN(AY46)-LEN(SUBSTITUTE(AY46,".","")))=2)),IFERROR(LEFT(AY46,IFERROR(FIND(".",AY46),0)-1),"")="",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="",IF((LEN(AY46)-LEN(SUBSTITUTE(AY46,".","")))=2,IF((LEN(AY46)-LEN(SUBSTITUTE(AY46,".","")))=2,IFERROR(MID(AY46,IFERROR(FIND(".",AY46,IFERROR(FIND(".",AY46),0)+1),0)+1,999),""),"")="",FALSE),NOT(IFERROR(ISNUMBER(--IFERROR(LEFT(AY46,IFERROR(FIND(".",AY46),0)-1),"")),FALSE)),NOT(IFERROR(ISNUMBER(--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),FALSE)),IF((LEN(AY46)-LEN(SUBSTITUTE(AY46,".","")))=2,NOT(IFERROR(ISNUMBER(--IF((LEN(AY46)-LEN(SUBSTITUTE(AY46,".","")))=2,IFERROR(MID(AY46,IFERROR(FIND(".",AY46,IFERROR(FIND(".",AY46),0)+1),0)+1,999),""),"")),FALSE)),FALSE)),"INVALID_VERSION",IF(OR(AND(LEN(IFERROR(LEFT(AY46,IFERROR(FIND(".",AY46),0)-1),""))&gt;1,LEFT(IFERROR(LEFT(AY46,IFERROR(FIND(".",AY46),0)-1),""),1)="0"),AND(LEN(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)&gt;1,LEFT(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,1)="0"),IF((LEN(AY46)-LEN(SUBSTITUTE(AY46,".","")))=2,AND(LEN(IF((LEN(AY46)-LEN(SUBSTITUTE(AY46,".","")))=2,IFERROR(MID(AY46,IFERROR(FIND(".",AY46,IFERROR(FIND(".",AY46),0)+1),0)+1,999),""),""))&gt;1,LEFT(IF((LEN(AY46)-LEN(SUBSTITUTE(AY46,".","")))=2,IFERROR(MID(AY46,IFERROR(FIND(".",AY46,IFERROR(FIND(".",AY46),0)+1),0)+1,999),""),""),1)="0"),FALSE)),"INVALID_VERSION_LEADING_ZERO",IF(AND(IFERROR(TEXT(--IFERROR(LEFT(AY46,IFERROR(FIND(".",AY46),0)-1),""),"0")=IFERROR(LEFT(AY46,IFERROR(FIND(".",AY46),0)-1),""),FALSE),IFERROR(TEXT(--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,"0")=IF((LEN(AY46)-LEN(SUBSTITUTE(AY46,".","")))=1,IFERROR(MID(AY46,IFERROR(FIND(".",AY46),0)+1,999),""),IF((LEN(AY46)-LEN(SUBSTITUTE(AY46,".","")))=2,IFERROR(MID(AY46,IFERROR(FIND(".",AY46),0)+1,IFERROR(FIND(".",AY46,IFERROR(FIND(".",AY46),0)+1),0)-IFERROR(FIND(".",AY46),0)-1),""),"")),FALSE),IF((LEN(AY46)-LEN(SUBSTITUTE(AY46,".","")))=2,IFERROR(TEXT(--IF((LEN(AY46)-LEN(SUBSTITUTE(AY46,".","")))=2,IFERROR(MID(AY46,IFERROR(FIND(".",AY46,IFERROR(FIND(".",AY46),0)+1),0)+1,999),""),""),"0")=IF((LEN(AY46)-LEN(SUBSTITUTE(AY46,".","")))=2,IFERROR(MID(AY46,IFERROR(FIND(".",AY46,IFERROR(FIND(".",AY46),0)+1),0)+1,999),""),""),FALSE),TRUE)),"NONE","INVALID_VERSION"))))</ns0:f>
      </ns0:c>
      <ns0:c r="BC46" s="53">
        <ns0:f>IF(C46="","MISSING_RECORD_STATUS",IF(COUNTIF('Controlled Vocabulary'!$A$2:$A$7,C46)=1,"NONE","INVALID_RECORD_STATUS"))</ns0:f>
      </ns0:c>
      <ns0:c r="BD46" s="53">
        <ns0:f>IF(Z46="","INVALID_APPROVAL_STATUS",IF(COUNTIF('Controlled Vocabulary'!$B$2:$B$7,Z46)=1,"NONE","INVALID_APPROVAL_STATUS"))</ns0:f>
      </ns0:c>
      <ns0:c r="BE46" s="53">
        <ns0:f>IF(BN46="",0,COUNTIFS('Claim–Evidence Links'!$T$2:$T$201,BN46,'Claim–Evidence Links'!$H$2:$H$201,"Active"))</ns0:f>
      </ns0:c>
      <ns0:c r="BF46" s="53">
        <ns0:f>IF(BN46="",0,COUNTIFS('Change History'!$N$2:$N$101,BN46,'Change History'!$H$2:$H$101,"Yes"))</ns0:f>
      </ns0:c>
      <ns0:c r="BG46" s="53">
        <ns0:f>IF(AI46="","CONTROLLED_INPUT_INVALID",IF(AI46="No",IF(COUNTA(AJ46:AQ46)&gt;0,"AI_DETAILS_WITHOUT_AI_USE","NONE"),IF(AI46&lt;&gt;"Yes","CONTROLLED_INPUT_INVALID",IF(AJ46="","AI_ACTIVITY_TYPE_REQUIRED",IF(AND(AL46&lt;&gt;"",COUNTIF('Evidence Items'!$W$2:$W$101,AL46)&gt;0,COUNTIF('Controlled Vocabulary'!$S$2:$S$9,AJ46)&gt;0),"DUPLICATED_AI_ACTIVITY",IF(COUNTIF('Controlled Vocabulary'!$R$2:$R$9,AJ46)=0,"INVALID_AI_ACTIVITY_TYPE",IF(AK46="","AI_TOOL_MODEL_REQUIRED",IF(AN46="Rejected","AI_OUTPUT_REJECTED",IF(AN46="Verified",IF(AO46="","HUMAN_VERIFIER_REQUIRED",IF(AP46="","HUMAN_VERIFICATION_DATE_REQUIRED","NONE")),IF(OR(AN46="Pending",AN46="Verification incomplete"),IF(AND(OR(C46="Draft",C46="Under review",C46="Reopened"),OR(U46="Exploratory only",U46="Review required before use")),IF(AN46="Pending","AI_VERIFICATION_PENDING","AI_VERIFICATION_INCOMPLETE"),"AI_VERIFICATION_REQUIRED"),"AI_VERIFICATION_REQUIRED"))))))))))</ns0:f>
      </ns0:c>
      <ns0:c r="BH46" s="53">
        <ns0:f>IF(D46="","MISSING_EXACT_CLAIM",IF(E46="","MISSING_AFFECTED_DECISION",IF(COUNTA(F46:K46)=0,"MISSING_SCOPE_BOUNDARY",IF(BE46=0,"MISSING_EVIDENCE_RELATIONSHIP",IF(L46="","MISSING_OBSERVATION","NONE")))))</ns0:f>
      </ns0:c>
      <ns0:c r="BI46" s="53">
        <ns0:f>IF(AD46="","REVIEWER_ACCESS_REQUIRED",IF(AD46="No","REVIEWER_ACCESS_REQUIRED",IF(AND(AD46="Conditional",OR(AE46="",AF46="")),"HANDLING_CONDITION_REQUIRED",IF(OR(LEFT(BG46,3)="AI_",LEFT(BG46,6)="HUMAN_"),BG46,"NONE"))))</ns0:f>
      </ns0:c>
      <ns0:c r="BJ46" s="53">
        <ns0:f>IF(M46="","MISSING_INTERPRETATION",IF(N46="","MISSING_ASSUMPTIONS",IF(P46="","MISSING_EVIDENCE_STATE",IF(Q46="","MISSING_CONFIDENCE_BOUNDARY",IF(R46="","MISSING_CONTRADICTION_STATUS",IF(O46="","MISSING_LIMITATIONS",IF(S46="","MISSING_MATERIALITY",IF(T46="","MISSING_REVERSIBILITY",IF(U46="","MISSING_PERMITTED_USE",IF(AS46="","MISSING_FINAL_DISPOSITION","NONE"))))))))))</ns0:f>
      </ns0:c>
      <ns0:c r="BK46" s="53">
        <ns0:f>IF(V46="","MISSING_OWNER",IF(W46="","MISSING_REVIEWER",IF(X46="","MISSING_REVIEW_DATE",IF(OR(Z46="Approved",Z46="Approved with conditions",Z46="Rejected"),IF(AA46="","APPROVER_REQUIRED",IF(AB46="","APPROVAL_DATE_REQUIRED",IF(AND(Z46="Approved with conditions",AC46=""),"APPROVAL_CONDITIONS_REQUIRED","NONE"))),"NONE"))))</ns0:f>
      </ns0:c>
      <ns0:c r="BL46" s="53">
        <ns0:f>IF(Y46="","REOPEN_TRIGGER_REQUIRED",IF(AND(C46="Reopened",BF46=0),"REOPEN_EVENT_REQUIRED","NONE"))</ns0:f>
      </ns0:c>
      <ns0:c r="BM46" s="53">
        <ns0:f>IF(AND(C46="Reopened",OR(Z46="Approved",Z46="Approved with conditions")),"REOPENED_APPROVAL_CONFLICT",IF(OR(AND(C46="Draft",AND(Z46&lt;&gt;"Not submitted",Z46&lt;&gt;"Rejected")),AND(C46="Under review",AND(Z46&lt;&gt;"Pending review",Z46&lt;&gt;"Rejected")),AND(C46="Approved",Z46&lt;&gt;"Approved"),AND(C46="Approved with conditions",Z46&lt;&gt;"Approved with conditions"),AND(C46="Reopened",Z46&lt;&gt;"Reopened"),AND(C46="Retired",AND(Z46&lt;&gt;"Not submitted",Z46&lt;&gt;"Approved",Z46&lt;&gt;"Approved with conditions",Z46&lt;&gt;"Rejected"))),"APPROVAL_STATUS_MISMATCH",IF(C46="Draft","STATUS_DRAFT",IF(C46="Under review","STATUS_UNDER_REVIEW",IF(C46="Reopened","STATUS_REOPENED",IF(C46="Retired","STATUS_RETIRED",IF(AD46="Conditional","CONDITIONAL_EVIDENCE_ACCESS",IF(BG46="AI_VERIFICATION_PENDING","AI_VERIFICATION_PENDING",IF(BG46="AI_VERIFICATION_INCOMPLETE","AI_VERIFICATION_INCOMPLETE",IF(AND(C46="Approved with conditions",Z46="Approved with conditions",AC46&lt;&gt;""),"STATUS_APPROVED_WITH_CONDITIONS",IF(AND(C46="Approved",Z46="Approved"),IF(P46="Unresolved","UNRESOLVED_USE_BOUNDED","STATUS_APPROVED"),"APPROVAL_STATUS_MISMATCH")))))))))))</ns0:f>
      </ns0:c>
      <ns0:c r="BN46" s="53">
        <ns0:f>IF(OR(AX46="",AY46=""),"",AX46&amp;"|"&amp;AY46)</ns0:f>
      </ns0:c>
    </ns0:row>
    <ns0:row r="47">
      <ns0:c r="A47" s="65"/>
      <ns0:c r="B47" s="65"/>
      <ns0:c r="C47" s="66"/>
      <ns0:c r="D47" s="66"/>
      <ns0:c r="E47" s="66"/>
      <ns0:c r="F47" s="66"/>
      <ns0:c r="G47" s="66"/>
      <ns0:c r="H47" s="66"/>
      <ns0:c r="I47" s="66"/>
      <ns0:c r="J47" s="66"/>
      <ns0:c r="K47" s="66"/>
      <ns0:c r="L47" s="66"/>
      <ns0:c r="M47" s="66"/>
      <ns0:c r="N47" s="66"/>
      <ns0:c r="O47" s="66"/>
      <ns0:c r="P47" s="66"/>
      <ns0:c r="Q47" s="66"/>
      <ns0:c r="R47" s="66"/>
      <ns0:c r="S47" s="66"/>
      <ns0:c r="T47" s="66"/>
      <ns0:c r="U47" s="66"/>
      <ns0:c r="V47" s="66"/>
      <ns0:c r="W47" s="66"/>
      <ns0:c r="X47" s="67"/>
      <ns0:c r="Y47" s="66"/>
      <ns0:c r="Z47" s="66"/>
      <ns0:c r="AA47" s="66"/>
      <ns0:c r="AB47" s="67"/>
      <ns0:c r="AC47" s="66"/>
      <ns0:c r="AD47" s="66"/>
      <ns0:c r="AE47" s="66"/>
      <ns0:c r="AF47" s="66"/>
      <ns0:c r="AG47" s="65"/>
      <ns0:c r="AH47" s="65"/>
      <ns0:c r="AI47" s="66"/>
      <ns0:c r="AJ47" s="66"/>
      <ns0:c r="AK47" s="66"/>
      <ns0:c r="AL47" s="66"/>
      <ns0:c r="AM47" s="66"/>
      <ns0:c r="AN47" s="66"/>
      <ns0:c r="AO47" s="66"/>
      <ns0:c r="AP47" s="67"/>
      <ns0:c r="AQ47" s="66"/>
      <ns0:c r="AR47" s="66"/>
      <ns0:c r="AS47" s="66"/>
      <ns0:c r="AT47" s="45">
        <ns0:f>IF(A47="","",IFERROR(VLOOKUP(AU47,'Controlled Vocabulary'!$AA$2:$AD$200,2,FALSE),"Controlled input invalid"))</ns0:f>
      </ns0:c>
      <ns0:c r="AU47" s="45">
        <ns0:f>IF(A47="","",IF(AND(AND(IF(OR(AG47="",AH47=""),0,IFERROR(MATCH(UPPER(TRIM(AG47))&amp;"|"&amp;TRIM(AH47),$BN$2:$BN$101,0),0))&gt;0,AX47=UPPER(TRIM(AG47)),AY47=TRIM(AH47)),D47&lt;&gt;INDEX($D$2:$D$101,IF(OR(AG47="",AH47=""),0,IFERROR(MATCH(UPPER(TRIM(AG47))&amp;"|"&amp;TRIM(AH47),$BN$2:$BN$101,0),0)))),"VERSION_REQUIRED_FOR_CLAIM_CHANGE",IF(AND(AND(IF(OR(AG47="",AH47=""),0,IFERROR(MATCH(UPPER(TRIM(AG47))&amp;"|"&amp;TRIM(AH47),$BN$2:$BN$101,0),0))&gt;0,AX47=UPPER(TRIM(AG47)),AY47=TRIM(AH47)),U47&lt;&gt;INDEX($U$2:$U$101,IF(OR(AG47="",AH47=""),0,IFERROR(MATCH(UPPER(TRIM(AG47))&amp;"|"&amp;TRIM(AH47),$BN$2:$BN$101,0),0)))),"VERSION_REQUIRED_FOR_USE_CHANGE",IF(AND(AND(IF(OR(AG47="",AH47=""),0,IFERROR(MATCH(UPPER(TRIM(AG47))&amp;"|"&amp;TRIM(AH47),$BN$2:$BN$101,0),0))&gt;0,AX47=UPPER(TRIM(AG47)),AY47=TRIM(AH47)),AC47&lt;&gt;INDEX($AC$2:$AC$101,IF(OR(AG47="",AH47=""),0,IFERROR(MATCH(UPPER(TRIM(AG47))&amp;"|"&amp;TRIM(AH47),$BN$2:$BN$101,0),0)))),"VERSION_REQUIRED_FOR_APPROVAL_CHANGE",IF(BA47&lt;&gt;"NONE",BA47,IF(BB47&lt;&gt;"NONE",BB47,IF(BC47&lt;&gt;"NONE",BC47,IF(BD47&lt;&gt;"NONE",BD47,IF(AZ47&gt;1,"DUPLICATE_RECORD_VERSION",IF(OR(BM47="REOPENED_APPROVAL_CONFLICT",BM47="APPROVAL_STATUS_MISMATCH"),BM47,IF(OR(BG47="AI_DETAILS_WITHOUT_AI_USE",BG47="INVALID_AI_ACTIVITY_TYPE",BG47="DUPLICATED_AI_ACTIVITY",BG47="CONTROLLED_INPUT_INVALID"),BG47,IF(BH47&lt;&gt;"NONE",BH47,IF(BI47&lt;&gt;"NONE",BI47,IF(BJ47&lt;&gt;"NONE",BJ47,IF(BK47&lt;&gt;"NONE",BK47,IF(BL47&lt;&gt;"NONE",BL47,BM47))))))))))))))))</ns0:f>
      </ns0:c>
      <ns0:c r="AV47" s="45">
        <ns0:f>IF(A47="","",IFERROR(VLOOKUP(AU47,'Controlled Vocabulary'!$AA$2:$AD$200,3,FALSE),"Blocked"))</ns0:f>
      </ns0:c>
      <ns0:c r="AW47" s="45">
        <ns0:f>IF(A47="","",IFERROR(VLOOKUP(AU47,'Controlled Vocabulary'!$AA$2:$AD$200,4,FALSE),"Review the controlled inputs."))</ns0:f>
      </ns0:c>
      <ns0:c r="AX47" s="53">
        <ns0:f>IF(A47="","",UPPER(TRIM(A47)))</ns0:f>
      </ns0:c>
      <ns0:c r="AY47" s="53">
        <ns0:f>IF(B47="","",TRIM(B47))</ns0:f>
      </ns0:c>
      <ns0:c r="AZ47" s="53">
        <ns0:f>IF(BN47="",0,COUNTIF($BN$2:$BN$101,BN47))</ns0:f>
      </ns0:c>
      <ns0:c r="BA47" s="53">
        <ns0:f>IF(AX47="","MISSING_RECORD_ID",IF(OR(LEN(AX47)&lt;3,LEN(AX47)&gt;64),"INVALID_RECORD_ID_LENGTH",IF(OR(LEFT(AX47,1)="-",RIGHT(AX47,1)="-"),"INVALID_RECORD_ID_BOUNDARY",IF(ISNUMBER(SEARCH("--",AX47)),"CONSECUTIVE_HYPHENS",IF(SUMPRODUCT(--(ROW($1:$64)&lt;=LEN(AX47)),--ISNUMBER(SEARCH(MID(AX47,ROW($1:$64),1),"ABCDEFGHIJKLMNOPQRSTUVWXYZ0123456789-")))=LEN(AX47),"NONE","INVALID_RECORD_ID_CHARACTER")))))</ns0:f>
      </ns0:c>
      <ns0:c r="BB47" s="53">
        <ns0:f>IF(AY47="","MISSING_VERSION",IF(OR(NOT(OR((LEN(AY47)-LEN(SUBSTITUTE(AY47,".","")))=1,(LEN(AY47)-LEN(SUBSTITUTE(AY47,".","")))=2)),IFERROR(LEFT(AY47,IFERROR(FIND(".",AY47),0)-1),"")="",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="",IF((LEN(AY47)-LEN(SUBSTITUTE(AY47,".","")))=2,IF((LEN(AY47)-LEN(SUBSTITUTE(AY47,".","")))=2,IFERROR(MID(AY47,IFERROR(FIND(".",AY47,IFERROR(FIND(".",AY47),0)+1),0)+1,999),""),"")="",FALSE),NOT(IFERROR(ISNUMBER(--IFERROR(LEFT(AY47,IFERROR(FIND(".",AY47),0)-1),"")),FALSE)),NOT(IFERROR(ISNUMBER(--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),FALSE)),IF((LEN(AY47)-LEN(SUBSTITUTE(AY47,".","")))=2,NOT(IFERROR(ISNUMBER(--IF((LEN(AY47)-LEN(SUBSTITUTE(AY47,".","")))=2,IFERROR(MID(AY47,IFERROR(FIND(".",AY47,IFERROR(FIND(".",AY47),0)+1),0)+1,999),""),"")),FALSE)),FALSE)),"INVALID_VERSION",IF(OR(AND(LEN(IFERROR(LEFT(AY47,IFERROR(FIND(".",AY47),0)-1),""))&gt;1,LEFT(IFERROR(LEFT(AY47,IFERROR(FIND(".",AY47),0)-1),""),1)="0"),AND(LEN(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)&gt;1,LEFT(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,1)="0"),IF((LEN(AY47)-LEN(SUBSTITUTE(AY47,".","")))=2,AND(LEN(IF((LEN(AY47)-LEN(SUBSTITUTE(AY47,".","")))=2,IFERROR(MID(AY47,IFERROR(FIND(".",AY47,IFERROR(FIND(".",AY47),0)+1),0)+1,999),""),""))&gt;1,LEFT(IF((LEN(AY47)-LEN(SUBSTITUTE(AY47,".","")))=2,IFERROR(MID(AY47,IFERROR(FIND(".",AY47,IFERROR(FIND(".",AY47),0)+1),0)+1,999),""),""),1)="0"),FALSE)),"INVALID_VERSION_LEADING_ZERO",IF(AND(IFERROR(TEXT(--IFERROR(LEFT(AY47,IFERROR(FIND(".",AY47),0)-1),""),"0")=IFERROR(LEFT(AY47,IFERROR(FIND(".",AY47),0)-1),""),FALSE),IFERROR(TEXT(--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,"0")=IF((LEN(AY47)-LEN(SUBSTITUTE(AY47,".","")))=1,IFERROR(MID(AY47,IFERROR(FIND(".",AY47),0)+1,999),""),IF((LEN(AY47)-LEN(SUBSTITUTE(AY47,".","")))=2,IFERROR(MID(AY47,IFERROR(FIND(".",AY47),0)+1,IFERROR(FIND(".",AY47,IFERROR(FIND(".",AY47),0)+1),0)-IFERROR(FIND(".",AY47),0)-1),""),"")),FALSE),IF((LEN(AY47)-LEN(SUBSTITUTE(AY47,".","")))=2,IFERROR(TEXT(--IF((LEN(AY47)-LEN(SUBSTITUTE(AY47,".","")))=2,IFERROR(MID(AY47,IFERROR(FIND(".",AY47,IFERROR(FIND(".",AY47),0)+1),0)+1,999),""),""),"0")=IF((LEN(AY47)-LEN(SUBSTITUTE(AY47,".","")))=2,IFERROR(MID(AY47,IFERROR(FIND(".",AY47,IFERROR(FIND(".",AY47),0)+1),0)+1,999),""),""),FALSE),TRUE)),"NONE","INVALID_VERSION"))))</ns0:f>
      </ns0:c>
      <ns0:c r="BC47" s="53">
        <ns0:f>IF(C47="","MISSING_RECORD_STATUS",IF(COUNTIF('Controlled Vocabulary'!$A$2:$A$7,C47)=1,"NONE","INVALID_RECORD_STATUS"))</ns0:f>
      </ns0:c>
      <ns0:c r="BD47" s="53">
        <ns0:f>IF(Z47="","INVALID_APPROVAL_STATUS",IF(COUNTIF('Controlled Vocabulary'!$B$2:$B$7,Z47)=1,"NONE","INVALID_APPROVAL_STATUS"))</ns0:f>
      </ns0:c>
      <ns0:c r="BE47" s="53">
        <ns0:f>IF(BN47="",0,COUNTIFS('Claim–Evidence Links'!$T$2:$T$201,BN47,'Claim–Evidence Links'!$H$2:$H$201,"Active"))</ns0:f>
      </ns0:c>
      <ns0:c r="BF47" s="53">
        <ns0:f>IF(BN47="",0,COUNTIFS('Change History'!$N$2:$N$101,BN47,'Change History'!$H$2:$H$101,"Yes"))</ns0:f>
      </ns0:c>
      <ns0:c r="BG47" s="53">
        <ns0:f>IF(AI47="","CONTROLLED_INPUT_INVALID",IF(AI47="No",IF(COUNTA(AJ47:AQ47)&gt;0,"AI_DETAILS_WITHOUT_AI_USE","NONE"),IF(AI47&lt;&gt;"Yes","CONTROLLED_INPUT_INVALID",IF(AJ47="","AI_ACTIVITY_TYPE_REQUIRED",IF(AND(AL47&lt;&gt;"",COUNTIF('Evidence Items'!$W$2:$W$101,AL47)&gt;0,COUNTIF('Controlled Vocabulary'!$S$2:$S$9,AJ47)&gt;0),"DUPLICATED_AI_ACTIVITY",IF(COUNTIF('Controlled Vocabulary'!$R$2:$R$9,AJ47)=0,"INVALID_AI_ACTIVITY_TYPE",IF(AK47="","AI_TOOL_MODEL_REQUIRED",IF(AN47="Rejected","AI_OUTPUT_REJECTED",IF(AN47="Verified",IF(AO47="","HUMAN_VERIFIER_REQUIRED",IF(AP47="","HUMAN_VERIFICATION_DATE_REQUIRED","NONE")),IF(OR(AN47="Pending",AN47="Verification incomplete"),IF(AND(OR(C47="Draft",C47="Under review",C47="Reopened"),OR(U47="Exploratory only",U47="Review required before use")),IF(AN47="Pending","AI_VERIFICATION_PENDING","AI_VERIFICATION_INCOMPLETE"),"AI_VERIFICATION_REQUIRED"),"AI_VERIFICATION_REQUIRED"))))))))))</ns0:f>
      </ns0:c>
      <ns0:c r="BH47" s="53">
        <ns0:f>IF(D47="","MISSING_EXACT_CLAIM",IF(E47="","MISSING_AFFECTED_DECISION",IF(COUNTA(F47:K47)=0,"MISSING_SCOPE_BOUNDARY",IF(BE47=0,"MISSING_EVIDENCE_RELATIONSHIP",IF(L47="","MISSING_OBSERVATION","NONE")))))</ns0:f>
      </ns0:c>
      <ns0:c r="BI47" s="53">
        <ns0:f>IF(AD47="","REVIEWER_ACCESS_REQUIRED",IF(AD47="No","REVIEWER_ACCESS_REQUIRED",IF(AND(AD47="Conditional",OR(AE47="",AF47="")),"HANDLING_CONDITION_REQUIRED",IF(OR(LEFT(BG47,3)="AI_",LEFT(BG47,6)="HUMAN_"),BG47,"NONE"))))</ns0:f>
      </ns0:c>
      <ns0:c r="BJ47" s="53">
        <ns0:f>IF(M47="","MISSING_INTERPRETATION",IF(N47="","MISSING_ASSUMPTIONS",IF(P47="","MISSING_EVIDENCE_STATE",IF(Q47="","MISSING_CONFIDENCE_BOUNDARY",IF(R47="","MISSING_CONTRADICTION_STATUS",IF(O47="","MISSING_LIMITATIONS",IF(S47="","MISSING_MATERIALITY",IF(T47="","MISSING_REVERSIBILITY",IF(U47="","MISSING_PERMITTED_USE",IF(AS47="","MISSING_FINAL_DISPOSITION","NONE"))))))))))</ns0:f>
      </ns0:c>
      <ns0:c r="BK47" s="53">
        <ns0:f>IF(V47="","MISSING_OWNER",IF(W47="","MISSING_REVIEWER",IF(X47="","MISSING_REVIEW_DATE",IF(OR(Z47="Approved",Z47="Approved with conditions",Z47="Rejected"),IF(AA47="","APPROVER_REQUIRED",IF(AB47="","APPROVAL_DATE_REQUIRED",IF(AND(Z47="Approved with conditions",AC47=""),"APPROVAL_CONDITIONS_REQUIRED","NONE"))),"NONE"))))</ns0:f>
      </ns0:c>
      <ns0:c r="BL47" s="53">
        <ns0:f>IF(Y47="","REOPEN_TRIGGER_REQUIRED",IF(AND(C47="Reopened",BF47=0),"REOPEN_EVENT_REQUIRED","NONE"))</ns0:f>
      </ns0:c>
      <ns0:c r="BM47" s="53">
        <ns0:f>IF(AND(C47="Reopened",OR(Z47="Approved",Z47="Approved with conditions")),"REOPENED_APPROVAL_CONFLICT",IF(OR(AND(C47="Draft",AND(Z47&lt;&gt;"Not submitted",Z47&lt;&gt;"Rejected")),AND(C47="Under review",AND(Z47&lt;&gt;"Pending review",Z47&lt;&gt;"Rejected")),AND(C47="Approved",Z47&lt;&gt;"Approved"),AND(C47="Approved with conditions",Z47&lt;&gt;"Approved with conditions"),AND(C47="Reopened",Z47&lt;&gt;"Reopened"),AND(C47="Retired",AND(Z47&lt;&gt;"Not submitted",Z47&lt;&gt;"Approved",Z47&lt;&gt;"Approved with conditions",Z47&lt;&gt;"Rejected"))),"APPROVAL_STATUS_MISMATCH",IF(C47="Draft","STATUS_DRAFT",IF(C47="Under review","STATUS_UNDER_REVIEW",IF(C47="Reopened","STATUS_REOPENED",IF(C47="Retired","STATUS_RETIRED",IF(AD47="Conditional","CONDITIONAL_EVIDENCE_ACCESS",IF(BG47="AI_VERIFICATION_PENDING","AI_VERIFICATION_PENDING",IF(BG47="AI_VERIFICATION_INCOMPLETE","AI_VERIFICATION_INCOMPLETE",IF(AND(C47="Approved with conditions",Z47="Approved with conditions",AC47&lt;&gt;""),"STATUS_APPROVED_WITH_CONDITIONS",IF(AND(C47="Approved",Z47="Approved"),IF(P47="Unresolved","UNRESOLVED_USE_BOUNDED","STATUS_APPROVED"),"APPROVAL_STATUS_MISMATCH")))))))))))</ns0:f>
      </ns0:c>
      <ns0:c r="BN47" s="53">
        <ns0:f>IF(OR(AX47="",AY47=""),"",AX47&amp;"|"&amp;AY47)</ns0:f>
      </ns0:c>
    </ns0:row>
    <ns0:row r="48">
      <ns0:c r="A48" s="65"/>
      <ns0:c r="B48" s="65"/>
      <ns0:c r="C48" s="66"/>
      <ns0:c r="D48" s="66"/>
      <ns0:c r="E48" s="66"/>
      <ns0:c r="F48" s="66"/>
      <ns0:c r="G48" s="66"/>
      <ns0:c r="H48" s="66"/>
      <ns0:c r="I48" s="66"/>
      <ns0:c r="J48" s="66"/>
      <ns0:c r="K48" s="66"/>
      <ns0:c r="L48" s="66"/>
      <ns0:c r="M48" s="66"/>
      <ns0:c r="N48" s="66"/>
      <ns0:c r="O48" s="66"/>
      <ns0:c r="P48" s="66"/>
      <ns0:c r="Q48" s="66"/>
      <ns0:c r="R48" s="66"/>
      <ns0:c r="S48" s="66"/>
      <ns0:c r="T48" s="66"/>
      <ns0:c r="U48" s="66"/>
      <ns0:c r="V48" s="66"/>
      <ns0:c r="W48" s="66"/>
      <ns0:c r="X48" s="67"/>
      <ns0:c r="Y48" s="66"/>
      <ns0:c r="Z48" s="66"/>
      <ns0:c r="AA48" s="66"/>
      <ns0:c r="AB48" s="67"/>
      <ns0:c r="AC48" s="66"/>
      <ns0:c r="AD48" s="66"/>
      <ns0:c r="AE48" s="66"/>
      <ns0:c r="AF48" s="66"/>
      <ns0:c r="AG48" s="65"/>
      <ns0:c r="AH48" s="65"/>
      <ns0:c r="AI48" s="66"/>
      <ns0:c r="AJ48" s="66"/>
      <ns0:c r="AK48" s="66"/>
      <ns0:c r="AL48" s="66"/>
      <ns0:c r="AM48" s="66"/>
      <ns0:c r="AN48" s="66"/>
      <ns0:c r="AO48" s="66"/>
      <ns0:c r="AP48" s="67"/>
      <ns0:c r="AQ48" s="66"/>
      <ns0:c r="AR48" s="66"/>
      <ns0:c r="AS48" s="66"/>
      <ns0:c r="AT48" s="45">
        <ns0:f>IF(A48="","",IFERROR(VLOOKUP(AU48,'Controlled Vocabulary'!$AA$2:$AD$200,2,FALSE),"Controlled input invalid"))</ns0:f>
      </ns0:c>
      <ns0:c r="AU48" s="45">
        <ns0:f>IF(A48="","",IF(AND(AND(IF(OR(AG48="",AH48=""),0,IFERROR(MATCH(UPPER(TRIM(AG48))&amp;"|"&amp;TRIM(AH48),$BN$2:$BN$101,0),0))&gt;0,AX48=UPPER(TRIM(AG48)),AY48=TRIM(AH48)),D48&lt;&gt;INDEX($D$2:$D$101,IF(OR(AG48="",AH48=""),0,IFERROR(MATCH(UPPER(TRIM(AG48))&amp;"|"&amp;TRIM(AH48),$BN$2:$BN$101,0),0)))),"VERSION_REQUIRED_FOR_CLAIM_CHANGE",IF(AND(AND(IF(OR(AG48="",AH48=""),0,IFERROR(MATCH(UPPER(TRIM(AG48))&amp;"|"&amp;TRIM(AH48),$BN$2:$BN$101,0),0))&gt;0,AX48=UPPER(TRIM(AG48)),AY48=TRIM(AH48)),U48&lt;&gt;INDEX($U$2:$U$101,IF(OR(AG48="",AH48=""),0,IFERROR(MATCH(UPPER(TRIM(AG48))&amp;"|"&amp;TRIM(AH48),$BN$2:$BN$101,0),0)))),"VERSION_REQUIRED_FOR_USE_CHANGE",IF(AND(AND(IF(OR(AG48="",AH48=""),0,IFERROR(MATCH(UPPER(TRIM(AG48))&amp;"|"&amp;TRIM(AH48),$BN$2:$BN$101,0),0))&gt;0,AX48=UPPER(TRIM(AG48)),AY48=TRIM(AH48)),AC48&lt;&gt;INDEX($AC$2:$AC$101,IF(OR(AG48="",AH48=""),0,IFERROR(MATCH(UPPER(TRIM(AG48))&amp;"|"&amp;TRIM(AH48),$BN$2:$BN$101,0),0)))),"VERSION_REQUIRED_FOR_APPROVAL_CHANGE",IF(BA48&lt;&gt;"NONE",BA48,IF(BB48&lt;&gt;"NONE",BB48,IF(BC48&lt;&gt;"NONE",BC48,IF(BD48&lt;&gt;"NONE",BD48,IF(AZ48&gt;1,"DUPLICATE_RECORD_VERSION",IF(OR(BM48="REOPENED_APPROVAL_CONFLICT",BM48="APPROVAL_STATUS_MISMATCH"),BM48,IF(OR(BG48="AI_DETAILS_WITHOUT_AI_USE",BG48="INVALID_AI_ACTIVITY_TYPE",BG48="DUPLICATED_AI_ACTIVITY",BG48="CONTROLLED_INPUT_INVALID"),BG48,IF(BH48&lt;&gt;"NONE",BH48,IF(BI48&lt;&gt;"NONE",BI48,IF(BJ48&lt;&gt;"NONE",BJ48,IF(BK48&lt;&gt;"NONE",BK48,IF(BL48&lt;&gt;"NONE",BL48,BM48))))))))))))))))</ns0:f>
      </ns0:c>
      <ns0:c r="AV48" s="45">
        <ns0:f>IF(A48="","",IFERROR(VLOOKUP(AU48,'Controlled Vocabulary'!$AA$2:$AD$200,3,FALSE),"Blocked"))</ns0:f>
      </ns0:c>
      <ns0:c r="AW48" s="45">
        <ns0:f>IF(A48="","",IFERROR(VLOOKUP(AU48,'Controlled Vocabulary'!$AA$2:$AD$200,4,FALSE),"Review the controlled inputs."))</ns0:f>
      </ns0:c>
      <ns0:c r="AX48" s="53">
        <ns0:f>IF(A48="","",UPPER(TRIM(A48)))</ns0:f>
      </ns0:c>
      <ns0:c r="AY48" s="53">
        <ns0:f>IF(B48="","",TRIM(B48))</ns0:f>
      </ns0:c>
      <ns0:c r="AZ48" s="53">
        <ns0:f>IF(BN48="",0,COUNTIF($BN$2:$BN$101,BN48))</ns0:f>
      </ns0:c>
      <ns0:c r="BA48" s="53">
        <ns0:f>IF(AX48="","MISSING_RECORD_ID",IF(OR(LEN(AX48)&lt;3,LEN(AX48)&gt;64),"INVALID_RECORD_ID_LENGTH",IF(OR(LEFT(AX48,1)="-",RIGHT(AX48,1)="-"),"INVALID_RECORD_ID_BOUNDARY",IF(ISNUMBER(SEARCH("--",AX48)),"CONSECUTIVE_HYPHENS",IF(SUMPRODUCT(--(ROW($1:$64)&lt;=LEN(AX48)),--ISNUMBER(SEARCH(MID(AX48,ROW($1:$64),1),"ABCDEFGHIJKLMNOPQRSTUVWXYZ0123456789-")))=LEN(AX48),"NONE","INVALID_RECORD_ID_CHARACTER")))))</ns0:f>
      </ns0:c>
      <ns0:c r="BB48" s="53">
        <ns0:f>IF(AY48="","MISSING_VERSION",IF(OR(NOT(OR((LEN(AY48)-LEN(SUBSTITUTE(AY48,".","")))=1,(LEN(AY48)-LEN(SUBSTITUTE(AY48,".","")))=2)),IFERROR(LEFT(AY48,IFERROR(FIND(".",AY48),0)-1),"")="",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="",IF((LEN(AY48)-LEN(SUBSTITUTE(AY48,".","")))=2,IF((LEN(AY48)-LEN(SUBSTITUTE(AY48,".","")))=2,IFERROR(MID(AY48,IFERROR(FIND(".",AY48,IFERROR(FIND(".",AY48),0)+1),0)+1,999),""),"")="",FALSE),NOT(IFERROR(ISNUMBER(--IFERROR(LEFT(AY48,IFERROR(FIND(".",AY48),0)-1),"")),FALSE)),NOT(IFERROR(ISNUMBER(--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),FALSE)),IF((LEN(AY48)-LEN(SUBSTITUTE(AY48,".","")))=2,NOT(IFERROR(ISNUMBER(--IF((LEN(AY48)-LEN(SUBSTITUTE(AY48,".","")))=2,IFERROR(MID(AY48,IFERROR(FIND(".",AY48,IFERROR(FIND(".",AY48),0)+1),0)+1,999),""),"")),FALSE)),FALSE)),"INVALID_VERSION",IF(OR(AND(LEN(IFERROR(LEFT(AY48,IFERROR(FIND(".",AY48),0)-1),""))&gt;1,LEFT(IFERROR(LEFT(AY48,IFERROR(FIND(".",AY48),0)-1),""),1)="0"),AND(LEN(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)&gt;1,LEFT(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,1)="0"),IF((LEN(AY48)-LEN(SUBSTITUTE(AY48,".","")))=2,AND(LEN(IF((LEN(AY48)-LEN(SUBSTITUTE(AY48,".","")))=2,IFERROR(MID(AY48,IFERROR(FIND(".",AY48,IFERROR(FIND(".",AY48),0)+1),0)+1,999),""),""))&gt;1,LEFT(IF((LEN(AY48)-LEN(SUBSTITUTE(AY48,".","")))=2,IFERROR(MID(AY48,IFERROR(FIND(".",AY48,IFERROR(FIND(".",AY48),0)+1),0)+1,999),""),""),1)="0"),FALSE)),"INVALID_VERSION_LEADING_ZERO",IF(AND(IFERROR(TEXT(--IFERROR(LEFT(AY48,IFERROR(FIND(".",AY48),0)-1),""),"0")=IFERROR(LEFT(AY48,IFERROR(FIND(".",AY48),0)-1),""),FALSE),IFERROR(TEXT(--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,"0")=IF((LEN(AY48)-LEN(SUBSTITUTE(AY48,".","")))=1,IFERROR(MID(AY48,IFERROR(FIND(".",AY48),0)+1,999),""),IF((LEN(AY48)-LEN(SUBSTITUTE(AY48,".","")))=2,IFERROR(MID(AY48,IFERROR(FIND(".",AY48),0)+1,IFERROR(FIND(".",AY48,IFERROR(FIND(".",AY48),0)+1),0)-IFERROR(FIND(".",AY48),0)-1),""),"")),FALSE),IF((LEN(AY48)-LEN(SUBSTITUTE(AY48,".","")))=2,IFERROR(TEXT(--IF((LEN(AY48)-LEN(SUBSTITUTE(AY48,".","")))=2,IFERROR(MID(AY48,IFERROR(FIND(".",AY48,IFERROR(FIND(".",AY48),0)+1),0)+1,999),""),""),"0")=IF((LEN(AY48)-LEN(SUBSTITUTE(AY48,".","")))=2,IFERROR(MID(AY48,IFERROR(FIND(".",AY48,IFERROR(FIND(".",AY48),0)+1),0)+1,999),""),""),FALSE),TRUE)),"NONE","INVALID_VERSION"))))</ns0:f>
      </ns0:c>
      <ns0:c r="BC48" s="53">
        <ns0:f>IF(C48="","MISSING_RECORD_STATUS",IF(COUNTIF('Controlled Vocabulary'!$A$2:$A$7,C48)=1,"NONE","INVALID_RECORD_STATUS"))</ns0:f>
      </ns0:c>
      <ns0:c r="BD48" s="53">
        <ns0:f>IF(Z48="","INVALID_APPROVAL_STATUS",IF(COUNTIF('Controlled Vocabulary'!$B$2:$B$7,Z48)=1,"NONE","INVALID_APPROVAL_STATUS"))</ns0:f>
      </ns0:c>
      <ns0:c r="BE48" s="53">
        <ns0:f>IF(BN48="",0,COUNTIFS('Claim–Evidence Links'!$T$2:$T$201,BN48,'Claim–Evidence Links'!$H$2:$H$201,"Active"))</ns0:f>
      </ns0:c>
      <ns0:c r="BF48" s="53">
        <ns0:f>IF(BN48="",0,COUNTIFS('Change History'!$N$2:$N$101,BN48,'Change History'!$H$2:$H$101,"Yes"))</ns0:f>
      </ns0:c>
      <ns0:c r="BG48" s="53">
        <ns0:f>IF(AI48="","CONTROLLED_INPUT_INVALID",IF(AI48="No",IF(COUNTA(AJ48:AQ48)&gt;0,"AI_DETAILS_WITHOUT_AI_USE","NONE"),IF(AI48&lt;&gt;"Yes","CONTROLLED_INPUT_INVALID",IF(AJ48="","AI_ACTIVITY_TYPE_REQUIRED",IF(AND(AL48&lt;&gt;"",COUNTIF('Evidence Items'!$W$2:$W$101,AL48)&gt;0,COUNTIF('Controlled Vocabulary'!$S$2:$S$9,AJ48)&gt;0),"DUPLICATED_AI_ACTIVITY",IF(COUNTIF('Controlled Vocabulary'!$R$2:$R$9,AJ48)=0,"INVALID_AI_ACTIVITY_TYPE",IF(AK48="","AI_TOOL_MODEL_REQUIRED",IF(AN48="Rejected","AI_OUTPUT_REJECTED",IF(AN48="Verified",IF(AO48="","HUMAN_VERIFIER_REQUIRED",IF(AP48="","HUMAN_VERIFICATION_DATE_REQUIRED","NONE")),IF(OR(AN48="Pending",AN48="Verification incomplete"),IF(AND(OR(C48="Draft",C48="Under review",C48="Reopened"),OR(U48="Exploratory only",U48="Review required before use")),IF(AN48="Pending","AI_VERIFICATION_PENDING","AI_VERIFICATION_INCOMPLETE"),"AI_VERIFICATION_REQUIRED"),"AI_VERIFICATION_REQUIRED"))))))))))</ns0:f>
      </ns0:c>
      <ns0:c r="BH48" s="53">
        <ns0:f>IF(D48="","MISSING_EXACT_CLAIM",IF(E48="","MISSING_AFFECTED_DECISION",IF(COUNTA(F48:K48)=0,"MISSING_SCOPE_BOUNDARY",IF(BE48=0,"MISSING_EVIDENCE_RELATIONSHIP",IF(L48="","MISSING_OBSERVATION","NONE")))))</ns0:f>
      </ns0:c>
      <ns0:c r="BI48" s="53">
        <ns0:f>IF(AD48="","REVIEWER_ACCESS_REQUIRED",IF(AD48="No","REVIEWER_ACCESS_REQUIRED",IF(AND(AD48="Conditional",OR(AE48="",AF48="")),"HANDLING_CONDITION_REQUIRED",IF(OR(LEFT(BG48,3)="AI_",LEFT(BG48,6)="HUMAN_"),BG48,"NONE"))))</ns0:f>
      </ns0:c>
      <ns0:c r="BJ48" s="53">
        <ns0:f>IF(M48="","MISSING_INTERPRETATION",IF(N48="","MISSING_ASSUMPTIONS",IF(P48="","MISSING_EVIDENCE_STATE",IF(Q48="","MISSING_CONFIDENCE_BOUNDARY",IF(R48="","MISSING_CONTRADICTION_STATUS",IF(O48="","MISSING_LIMITATIONS",IF(S48="","MISSING_MATERIALITY",IF(T48="","MISSING_REVERSIBILITY",IF(U48="","MISSING_PERMITTED_USE",IF(AS48="","MISSING_FINAL_DISPOSITION","NONE"))))))))))</ns0:f>
      </ns0:c>
      <ns0:c r="BK48" s="53">
        <ns0:f>IF(V48="","MISSING_OWNER",IF(W48="","MISSING_REVIEWER",IF(X48="","MISSING_REVIEW_DATE",IF(OR(Z48="Approved",Z48="Approved with conditions",Z48="Rejected"),IF(AA48="","APPROVER_REQUIRED",IF(AB48="","APPROVAL_DATE_REQUIRED",IF(AND(Z48="Approved with conditions",AC48=""),"APPROVAL_CONDITIONS_REQUIRED","NONE"))),"NONE"))))</ns0:f>
      </ns0:c>
      <ns0:c r="BL48" s="53">
        <ns0:f>IF(Y48="","REOPEN_TRIGGER_REQUIRED",IF(AND(C48="Reopened",BF48=0),"REOPEN_EVENT_REQUIRED","NONE"))</ns0:f>
      </ns0:c>
      <ns0:c r="BM48" s="53">
        <ns0:f>IF(AND(C48="Reopened",OR(Z48="Approved",Z48="Approved with conditions")),"REOPENED_APPROVAL_CONFLICT",IF(OR(AND(C48="Draft",AND(Z48&lt;&gt;"Not submitted",Z48&lt;&gt;"Rejected")),AND(C48="Under review",AND(Z48&lt;&gt;"Pending review",Z48&lt;&gt;"Rejected")),AND(C48="Approved",Z48&lt;&gt;"Approved"),AND(C48="Approved with conditions",Z48&lt;&gt;"Approved with conditions"),AND(C48="Reopened",Z48&lt;&gt;"Reopened"),AND(C48="Retired",AND(Z48&lt;&gt;"Not submitted",Z48&lt;&gt;"Approved",Z48&lt;&gt;"Approved with conditions",Z48&lt;&gt;"Rejected"))),"APPROVAL_STATUS_MISMATCH",IF(C48="Draft","STATUS_DRAFT",IF(C48="Under review","STATUS_UNDER_REVIEW",IF(C48="Reopened","STATUS_REOPENED",IF(C48="Retired","STATUS_RETIRED",IF(AD48="Conditional","CONDITIONAL_EVIDENCE_ACCESS",IF(BG48="AI_VERIFICATION_PENDING","AI_VERIFICATION_PENDING",IF(BG48="AI_VERIFICATION_INCOMPLETE","AI_VERIFICATION_INCOMPLETE",IF(AND(C48="Approved with conditions",Z48="Approved with conditions",AC48&lt;&gt;""),"STATUS_APPROVED_WITH_CONDITIONS",IF(AND(C48="Approved",Z48="Approved"),IF(P48="Unresolved","UNRESOLVED_USE_BOUNDED","STATUS_APPROVED"),"APPROVAL_STATUS_MISMATCH")))))))))))</ns0:f>
      </ns0:c>
      <ns0:c r="BN48" s="53">
        <ns0:f>IF(OR(AX48="",AY48=""),"",AX48&amp;"|"&amp;AY48)</ns0:f>
      </ns0:c>
    </ns0:row>
    <ns0:row r="49">
      <ns0:c r="A49" s="65"/>
      <ns0:c r="B49" s="65"/>
      <ns0:c r="C49" s="66"/>
      <ns0:c r="D49" s="66"/>
      <ns0:c r="E49" s="66"/>
      <ns0:c r="F49" s="66"/>
      <ns0:c r="G49" s="66"/>
      <ns0:c r="H49" s="66"/>
      <ns0:c r="I49" s="66"/>
      <ns0:c r="J49" s="66"/>
      <ns0:c r="K49" s="66"/>
      <ns0:c r="L49" s="66"/>
      <ns0:c r="M49" s="66"/>
      <ns0:c r="N49" s="66"/>
      <ns0:c r="O49" s="66"/>
      <ns0:c r="P49" s="66"/>
      <ns0:c r="Q49" s="66"/>
      <ns0:c r="R49" s="66"/>
      <ns0:c r="S49" s="66"/>
      <ns0:c r="T49" s="66"/>
      <ns0:c r="U49" s="66"/>
      <ns0:c r="V49" s="66"/>
      <ns0:c r="W49" s="66"/>
      <ns0:c r="X49" s="67"/>
      <ns0:c r="Y49" s="66"/>
      <ns0:c r="Z49" s="66"/>
      <ns0:c r="AA49" s="66"/>
      <ns0:c r="AB49" s="67"/>
      <ns0:c r="AC49" s="66"/>
      <ns0:c r="AD49" s="66"/>
      <ns0:c r="AE49" s="66"/>
      <ns0:c r="AF49" s="66"/>
      <ns0:c r="AG49" s="65"/>
      <ns0:c r="AH49" s="65"/>
      <ns0:c r="AI49" s="66"/>
      <ns0:c r="AJ49" s="66"/>
      <ns0:c r="AK49" s="66"/>
      <ns0:c r="AL49" s="66"/>
      <ns0:c r="AM49" s="66"/>
      <ns0:c r="AN49" s="66"/>
      <ns0:c r="AO49" s="66"/>
      <ns0:c r="AP49" s="67"/>
      <ns0:c r="AQ49" s="66"/>
      <ns0:c r="AR49" s="66"/>
      <ns0:c r="AS49" s="66"/>
      <ns0:c r="AT49" s="45">
        <ns0:f>IF(A49="","",IFERROR(VLOOKUP(AU49,'Controlled Vocabulary'!$AA$2:$AD$200,2,FALSE),"Controlled input invalid"))</ns0:f>
      </ns0:c>
      <ns0:c r="AU49" s="45">
        <ns0:f>IF(A49="","",IF(AND(AND(IF(OR(AG49="",AH49=""),0,IFERROR(MATCH(UPPER(TRIM(AG49))&amp;"|"&amp;TRIM(AH49),$BN$2:$BN$101,0),0))&gt;0,AX49=UPPER(TRIM(AG49)),AY49=TRIM(AH49)),D49&lt;&gt;INDEX($D$2:$D$101,IF(OR(AG49="",AH49=""),0,IFERROR(MATCH(UPPER(TRIM(AG49))&amp;"|"&amp;TRIM(AH49),$BN$2:$BN$101,0),0)))),"VERSION_REQUIRED_FOR_CLAIM_CHANGE",IF(AND(AND(IF(OR(AG49="",AH49=""),0,IFERROR(MATCH(UPPER(TRIM(AG49))&amp;"|"&amp;TRIM(AH49),$BN$2:$BN$101,0),0))&gt;0,AX49=UPPER(TRIM(AG49)),AY49=TRIM(AH49)),U49&lt;&gt;INDEX($U$2:$U$101,IF(OR(AG49="",AH49=""),0,IFERROR(MATCH(UPPER(TRIM(AG49))&amp;"|"&amp;TRIM(AH49),$BN$2:$BN$101,0),0)))),"VERSION_REQUIRED_FOR_USE_CHANGE",IF(AND(AND(IF(OR(AG49="",AH49=""),0,IFERROR(MATCH(UPPER(TRIM(AG49))&amp;"|"&amp;TRIM(AH49),$BN$2:$BN$101,0),0))&gt;0,AX49=UPPER(TRIM(AG49)),AY49=TRIM(AH49)),AC49&lt;&gt;INDEX($AC$2:$AC$101,IF(OR(AG49="",AH49=""),0,IFERROR(MATCH(UPPER(TRIM(AG49))&amp;"|"&amp;TRIM(AH49),$BN$2:$BN$101,0),0)))),"VERSION_REQUIRED_FOR_APPROVAL_CHANGE",IF(BA49&lt;&gt;"NONE",BA49,IF(BB49&lt;&gt;"NONE",BB49,IF(BC49&lt;&gt;"NONE",BC49,IF(BD49&lt;&gt;"NONE",BD49,IF(AZ49&gt;1,"DUPLICATE_RECORD_VERSION",IF(OR(BM49="REOPENED_APPROVAL_CONFLICT",BM49="APPROVAL_STATUS_MISMATCH"),BM49,IF(OR(BG49="AI_DETAILS_WITHOUT_AI_USE",BG49="INVALID_AI_ACTIVITY_TYPE",BG49="DUPLICATED_AI_ACTIVITY",BG49="CONTROLLED_INPUT_INVALID"),BG49,IF(BH49&lt;&gt;"NONE",BH49,IF(BI49&lt;&gt;"NONE",BI49,IF(BJ49&lt;&gt;"NONE",BJ49,IF(BK49&lt;&gt;"NONE",BK49,IF(BL49&lt;&gt;"NONE",BL49,BM49))))))))))))))))</ns0:f>
      </ns0:c>
      <ns0:c r="AV49" s="45">
        <ns0:f>IF(A49="","",IFERROR(VLOOKUP(AU49,'Controlled Vocabulary'!$AA$2:$AD$200,3,FALSE),"Blocked"))</ns0:f>
      </ns0:c>
      <ns0:c r="AW49" s="45">
        <ns0:f>IF(A49="","",IFERROR(VLOOKUP(AU49,'Controlled Vocabulary'!$AA$2:$AD$200,4,FALSE),"Review the controlled inputs."))</ns0:f>
      </ns0:c>
      <ns0:c r="AX49" s="53">
        <ns0:f>IF(A49="","",UPPER(TRIM(A49)))</ns0:f>
      </ns0:c>
      <ns0:c r="AY49" s="53">
        <ns0:f>IF(B49="","",TRIM(B49))</ns0:f>
      </ns0:c>
      <ns0:c r="AZ49" s="53">
        <ns0:f>IF(BN49="",0,COUNTIF($BN$2:$BN$101,BN49))</ns0:f>
      </ns0:c>
      <ns0:c r="BA49" s="53">
        <ns0:f>IF(AX49="","MISSING_RECORD_ID",IF(OR(LEN(AX49)&lt;3,LEN(AX49)&gt;64),"INVALID_RECORD_ID_LENGTH",IF(OR(LEFT(AX49,1)="-",RIGHT(AX49,1)="-"),"INVALID_RECORD_ID_BOUNDARY",IF(ISNUMBER(SEARCH("--",AX49)),"CONSECUTIVE_HYPHENS",IF(SUMPRODUCT(--(ROW($1:$64)&lt;=LEN(AX49)),--ISNUMBER(SEARCH(MID(AX49,ROW($1:$64),1),"ABCDEFGHIJKLMNOPQRSTUVWXYZ0123456789-")))=LEN(AX49),"NONE","INVALID_RECORD_ID_CHARACTER")))))</ns0:f>
      </ns0:c>
      <ns0:c r="BB49" s="53">
        <ns0:f>IF(AY49="","MISSING_VERSION",IF(OR(NOT(OR((LEN(AY49)-LEN(SUBSTITUTE(AY49,".","")))=1,(LEN(AY49)-LEN(SUBSTITUTE(AY49,".","")))=2)),IFERROR(LEFT(AY49,IFERROR(FIND(".",AY49),0)-1),"")="",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="",IF((LEN(AY49)-LEN(SUBSTITUTE(AY49,".","")))=2,IF((LEN(AY49)-LEN(SUBSTITUTE(AY49,".","")))=2,IFERROR(MID(AY49,IFERROR(FIND(".",AY49,IFERROR(FIND(".",AY49),0)+1),0)+1,999),""),"")="",FALSE),NOT(IFERROR(ISNUMBER(--IFERROR(LEFT(AY49,IFERROR(FIND(".",AY49),0)-1),"")),FALSE)),NOT(IFERROR(ISNUMBER(--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),FALSE)),IF((LEN(AY49)-LEN(SUBSTITUTE(AY49,".","")))=2,NOT(IFERROR(ISNUMBER(--IF((LEN(AY49)-LEN(SUBSTITUTE(AY49,".","")))=2,IFERROR(MID(AY49,IFERROR(FIND(".",AY49,IFERROR(FIND(".",AY49),0)+1),0)+1,999),""),"")),FALSE)),FALSE)),"INVALID_VERSION",IF(OR(AND(LEN(IFERROR(LEFT(AY49,IFERROR(FIND(".",AY49),0)-1),""))&gt;1,LEFT(IFERROR(LEFT(AY49,IFERROR(FIND(".",AY49),0)-1),""),1)="0"),AND(LEN(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)&gt;1,LEFT(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,1)="0"),IF((LEN(AY49)-LEN(SUBSTITUTE(AY49,".","")))=2,AND(LEN(IF((LEN(AY49)-LEN(SUBSTITUTE(AY49,".","")))=2,IFERROR(MID(AY49,IFERROR(FIND(".",AY49,IFERROR(FIND(".",AY49),0)+1),0)+1,999),""),""))&gt;1,LEFT(IF((LEN(AY49)-LEN(SUBSTITUTE(AY49,".","")))=2,IFERROR(MID(AY49,IFERROR(FIND(".",AY49,IFERROR(FIND(".",AY49),0)+1),0)+1,999),""),""),1)="0"),FALSE)),"INVALID_VERSION_LEADING_ZERO",IF(AND(IFERROR(TEXT(--IFERROR(LEFT(AY49,IFERROR(FIND(".",AY49),0)-1),""),"0")=IFERROR(LEFT(AY49,IFERROR(FIND(".",AY49),0)-1),""),FALSE),IFERROR(TEXT(--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,"0")=IF((LEN(AY49)-LEN(SUBSTITUTE(AY49,".","")))=1,IFERROR(MID(AY49,IFERROR(FIND(".",AY49),0)+1,999),""),IF((LEN(AY49)-LEN(SUBSTITUTE(AY49,".","")))=2,IFERROR(MID(AY49,IFERROR(FIND(".",AY49),0)+1,IFERROR(FIND(".",AY49,IFERROR(FIND(".",AY49),0)+1),0)-IFERROR(FIND(".",AY49),0)-1),""),"")),FALSE),IF((LEN(AY49)-LEN(SUBSTITUTE(AY49,".","")))=2,IFERROR(TEXT(--IF((LEN(AY49)-LEN(SUBSTITUTE(AY49,".","")))=2,IFERROR(MID(AY49,IFERROR(FIND(".",AY49,IFERROR(FIND(".",AY49),0)+1),0)+1,999),""),""),"0")=IF((LEN(AY49)-LEN(SUBSTITUTE(AY49,".","")))=2,IFERROR(MID(AY49,IFERROR(FIND(".",AY49,IFERROR(FIND(".",AY49),0)+1),0)+1,999),""),""),FALSE),TRUE)),"NONE","INVALID_VERSION"))))</ns0:f>
      </ns0:c>
      <ns0:c r="BC49" s="53">
        <ns0:f>IF(C49="","MISSING_RECORD_STATUS",IF(COUNTIF('Controlled Vocabulary'!$A$2:$A$7,C49)=1,"NONE","INVALID_RECORD_STATUS"))</ns0:f>
      </ns0:c>
      <ns0:c r="BD49" s="53">
        <ns0:f>IF(Z49="","INVALID_APPROVAL_STATUS",IF(COUNTIF('Controlled Vocabulary'!$B$2:$B$7,Z49)=1,"NONE","INVALID_APPROVAL_STATUS"))</ns0:f>
      </ns0:c>
      <ns0:c r="BE49" s="53">
        <ns0:f>IF(BN49="",0,COUNTIFS('Claim–Evidence Links'!$T$2:$T$201,BN49,'Claim–Evidence Links'!$H$2:$H$201,"Active"))</ns0:f>
      </ns0:c>
      <ns0:c r="BF49" s="53">
        <ns0:f>IF(BN49="",0,COUNTIFS('Change History'!$N$2:$N$101,BN49,'Change History'!$H$2:$H$101,"Yes"))</ns0:f>
      </ns0:c>
      <ns0:c r="BG49" s="53">
        <ns0:f>IF(AI49="","CONTROLLED_INPUT_INVALID",IF(AI49="No",IF(COUNTA(AJ49:AQ49)&gt;0,"AI_DETAILS_WITHOUT_AI_USE","NONE"),IF(AI49&lt;&gt;"Yes","CONTROLLED_INPUT_INVALID",IF(AJ49="","AI_ACTIVITY_TYPE_REQUIRED",IF(AND(AL49&lt;&gt;"",COUNTIF('Evidence Items'!$W$2:$W$101,AL49)&gt;0,COUNTIF('Controlled Vocabulary'!$S$2:$S$9,AJ49)&gt;0),"DUPLICATED_AI_ACTIVITY",IF(COUNTIF('Controlled Vocabulary'!$R$2:$R$9,AJ49)=0,"INVALID_AI_ACTIVITY_TYPE",IF(AK49="","AI_TOOL_MODEL_REQUIRED",IF(AN49="Rejected","AI_OUTPUT_REJECTED",IF(AN49="Verified",IF(AO49="","HUMAN_VERIFIER_REQUIRED",IF(AP49="","HUMAN_VERIFICATION_DATE_REQUIRED","NONE")),IF(OR(AN49="Pending",AN49="Verification incomplete"),IF(AND(OR(C49="Draft",C49="Under review",C49="Reopened"),OR(U49="Exploratory only",U49="Review required before use")),IF(AN49="Pending","AI_VERIFICATION_PENDING","AI_VERIFICATION_INCOMPLETE"),"AI_VERIFICATION_REQUIRED"),"AI_VERIFICATION_REQUIRED"))))))))))</ns0:f>
      </ns0:c>
      <ns0:c r="BH49" s="53">
        <ns0:f>IF(D49="","MISSING_EXACT_CLAIM",IF(E49="","MISSING_AFFECTED_DECISION",IF(COUNTA(F49:K49)=0,"MISSING_SCOPE_BOUNDARY",IF(BE49=0,"MISSING_EVIDENCE_RELATIONSHIP",IF(L49="","MISSING_OBSERVATION","NONE")))))</ns0:f>
      </ns0:c>
      <ns0:c r="BI49" s="53">
        <ns0:f>IF(AD49="","REVIEWER_ACCESS_REQUIRED",IF(AD49="No","REVIEWER_ACCESS_REQUIRED",IF(AND(AD49="Conditional",OR(AE49="",AF49="")),"HANDLING_CONDITION_REQUIRED",IF(OR(LEFT(BG49,3)="AI_",LEFT(BG49,6)="HUMAN_"),BG49,"NONE"))))</ns0:f>
      </ns0:c>
      <ns0:c r="BJ49" s="53">
        <ns0:f>IF(M49="","MISSING_INTERPRETATION",IF(N49="","MISSING_ASSUMPTIONS",IF(P49="","MISSING_EVIDENCE_STATE",IF(Q49="","MISSING_CONFIDENCE_BOUNDARY",IF(R49="","MISSING_CONTRADICTION_STATUS",IF(O49="","MISSING_LIMITATIONS",IF(S49="","MISSING_MATERIALITY",IF(T49="","MISSING_REVERSIBILITY",IF(U49="","MISSING_PERMITTED_USE",IF(AS49="","MISSING_FINAL_DISPOSITION","NONE"))))))))))</ns0:f>
      </ns0:c>
      <ns0:c r="BK49" s="53">
        <ns0:f>IF(V49="","MISSING_OWNER",IF(W49="","MISSING_REVIEWER",IF(X49="","MISSING_REVIEW_DATE",IF(OR(Z49="Approved",Z49="Approved with conditions",Z49="Rejected"),IF(AA49="","APPROVER_REQUIRED",IF(AB49="","APPROVAL_DATE_REQUIRED",IF(AND(Z49="Approved with conditions",AC49=""),"APPROVAL_CONDITIONS_REQUIRED","NONE"))),"NONE"))))</ns0:f>
      </ns0:c>
      <ns0:c r="BL49" s="53">
        <ns0:f>IF(Y49="","REOPEN_TRIGGER_REQUIRED",IF(AND(C49="Reopened",BF49=0),"REOPEN_EVENT_REQUIRED","NONE"))</ns0:f>
      </ns0:c>
      <ns0:c r="BM49" s="53">
        <ns0:f>IF(AND(C49="Reopened",OR(Z49="Approved",Z49="Approved with conditions")),"REOPENED_APPROVAL_CONFLICT",IF(OR(AND(C49="Draft",AND(Z49&lt;&gt;"Not submitted",Z49&lt;&gt;"Rejected")),AND(C49="Under review",AND(Z49&lt;&gt;"Pending review",Z49&lt;&gt;"Rejected")),AND(C49="Approved",Z49&lt;&gt;"Approved"),AND(C49="Approved with conditions",Z49&lt;&gt;"Approved with conditions"),AND(C49="Reopened",Z49&lt;&gt;"Reopened"),AND(C49="Retired",AND(Z49&lt;&gt;"Not submitted",Z49&lt;&gt;"Approved",Z49&lt;&gt;"Approved with conditions",Z49&lt;&gt;"Rejected"))),"APPROVAL_STATUS_MISMATCH",IF(C49="Draft","STATUS_DRAFT",IF(C49="Under review","STATUS_UNDER_REVIEW",IF(C49="Reopened","STATUS_REOPENED",IF(C49="Retired","STATUS_RETIRED",IF(AD49="Conditional","CONDITIONAL_EVIDENCE_ACCESS",IF(BG49="AI_VERIFICATION_PENDING","AI_VERIFICATION_PENDING",IF(BG49="AI_VERIFICATION_INCOMPLETE","AI_VERIFICATION_INCOMPLETE",IF(AND(C49="Approved with conditions",Z49="Approved with conditions",AC49&lt;&gt;""),"STATUS_APPROVED_WITH_CONDITIONS",IF(AND(C49="Approved",Z49="Approved"),IF(P49="Unresolved","UNRESOLVED_USE_BOUNDED","STATUS_APPROVED"),"APPROVAL_STATUS_MISMATCH")))))))))))</ns0:f>
      </ns0:c>
      <ns0:c r="BN49" s="53">
        <ns0:f>IF(OR(AX49="",AY49=""),"",AX49&amp;"|"&amp;AY49)</ns0:f>
      </ns0:c>
    </ns0:row>
    <ns0:row r="50">
      <ns0:c r="A50" s="65"/>
      <ns0:c r="B50" s="65"/>
      <ns0:c r="C50" s="66"/>
      <ns0:c r="D50" s="66"/>
      <ns0:c r="E50" s="66"/>
      <ns0:c r="F50" s="66"/>
      <ns0:c r="G50" s="66"/>
      <ns0:c r="H50" s="66"/>
      <ns0:c r="I50" s="66"/>
      <ns0:c r="J50" s="66"/>
      <ns0:c r="K50" s="66"/>
      <ns0:c r="L50" s="66"/>
      <ns0:c r="M50" s="66"/>
      <ns0:c r="N50" s="66"/>
      <ns0:c r="O50" s="66"/>
      <ns0:c r="P50" s="66"/>
      <ns0:c r="Q50" s="66"/>
      <ns0:c r="R50" s="66"/>
      <ns0:c r="S50" s="66"/>
      <ns0:c r="T50" s="66"/>
      <ns0:c r="U50" s="66"/>
      <ns0:c r="V50" s="66"/>
      <ns0:c r="W50" s="66"/>
      <ns0:c r="X50" s="67"/>
      <ns0:c r="Y50" s="66"/>
      <ns0:c r="Z50" s="66"/>
      <ns0:c r="AA50" s="66"/>
      <ns0:c r="AB50" s="67"/>
      <ns0:c r="AC50" s="66"/>
      <ns0:c r="AD50" s="66"/>
      <ns0:c r="AE50" s="66"/>
      <ns0:c r="AF50" s="66"/>
      <ns0:c r="AG50" s="65"/>
      <ns0:c r="AH50" s="65"/>
      <ns0:c r="AI50" s="66"/>
      <ns0:c r="AJ50" s="66"/>
      <ns0:c r="AK50" s="66"/>
      <ns0:c r="AL50" s="66"/>
      <ns0:c r="AM50" s="66"/>
      <ns0:c r="AN50" s="66"/>
      <ns0:c r="AO50" s="66"/>
      <ns0:c r="AP50" s="67"/>
      <ns0:c r="AQ50" s="66"/>
      <ns0:c r="AR50" s="66"/>
      <ns0:c r="AS50" s="66"/>
      <ns0:c r="AT50" s="45">
        <ns0:f>IF(A50="","",IFERROR(VLOOKUP(AU50,'Controlled Vocabulary'!$AA$2:$AD$200,2,FALSE),"Controlled input invalid"))</ns0:f>
      </ns0:c>
      <ns0:c r="AU50" s="45">
        <ns0:f>IF(A50="","",IF(AND(AND(IF(OR(AG50="",AH50=""),0,IFERROR(MATCH(UPPER(TRIM(AG50))&amp;"|"&amp;TRIM(AH50),$BN$2:$BN$101,0),0))&gt;0,AX50=UPPER(TRIM(AG50)),AY50=TRIM(AH50)),D50&lt;&gt;INDEX($D$2:$D$101,IF(OR(AG50="",AH50=""),0,IFERROR(MATCH(UPPER(TRIM(AG50))&amp;"|"&amp;TRIM(AH50),$BN$2:$BN$101,0),0)))),"VERSION_REQUIRED_FOR_CLAIM_CHANGE",IF(AND(AND(IF(OR(AG50="",AH50=""),0,IFERROR(MATCH(UPPER(TRIM(AG50))&amp;"|"&amp;TRIM(AH50),$BN$2:$BN$101,0),0))&gt;0,AX50=UPPER(TRIM(AG50)),AY50=TRIM(AH50)),U50&lt;&gt;INDEX($U$2:$U$101,IF(OR(AG50="",AH50=""),0,IFERROR(MATCH(UPPER(TRIM(AG50))&amp;"|"&amp;TRIM(AH50),$BN$2:$BN$101,0),0)))),"VERSION_REQUIRED_FOR_USE_CHANGE",IF(AND(AND(IF(OR(AG50="",AH50=""),0,IFERROR(MATCH(UPPER(TRIM(AG50))&amp;"|"&amp;TRIM(AH50),$BN$2:$BN$101,0),0))&gt;0,AX50=UPPER(TRIM(AG50)),AY50=TRIM(AH50)),AC50&lt;&gt;INDEX($AC$2:$AC$101,IF(OR(AG50="",AH50=""),0,IFERROR(MATCH(UPPER(TRIM(AG50))&amp;"|"&amp;TRIM(AH50),$BN$2:$BN$101,0),0)))),"VERSION_REQUIRED_FOR_APPROVAL_CHANGE",IF(BA50&lt;&gt;"NONE",BA50,IF(BB50&lt;&gt;"NONE",BB50,IF(BC50&lt;&gt;"NONE",BC50,IF(BD50&lt;&gt;"NONE",BD50,IF(AZ50&gt;1,"DUPLICATE_RECORD_VERSION",IF(OR(BM50="REOPENED_APPROVAL_CONFLICT",BM50="APPROVAL_STATUS_MISMATCH"),BM50,IF(OR(BG50="AI_DETAILS_WITHOUT_AI_USE",BG50="INVALID_AI_ACTIVITY_TYPE",BG50="DUPLICATED_AI_ACTIVITY",BG50="CONTROLLED_INPUT_INVALID"),BG50,IF(BH50&lt;&gt;"NONE",BH50,IF(BI50&lt;&gt;"NONE",BI50,IF(BJ50&lt;&gt;"NONE",BJ50,IF(BK50&lt;&gt;"NONE",BK50,IF(BL50&lt;&gt;"NONE",BL50,BM50))))))))))))))))</ns0:f>
      </ns0:c>
      <ns0:c r="AV50" s="45">
        <ns0:f>IF(A50="","",IFERROR(VLOOKUP(AU50,'Controlled Vocabulary'!$AA$2:$AD$200,3,FALSE),"Blocked"))</ns0:f>
      </ns0:c>
      <ns0:c r="AW50" s="45">
        <ns0:f>IF(A50="","",IFERROR(VLOOKUP(AU50,'Controlled Vocabulary'!$AA$2:$AD$200,4,FALSE),"Review the controlled inputs."))</ns0:f>
      </ns0:c>
      <ns0:c r="AX50" s="53">
        <ns0:f>IF(A50="","",UPPER(TRIM(A50)))</ns0:f>
      </ns0:c>
      <ns0:c r="AY50" s="53">
        <ns0:f>IF(B50="","",TRIM(B50))</ns0:f>
      </ns0:c>
      <ns0:c r="AZ50" s="53">
        <ns0:f>IF(BN50="",0,COUNTIF($BN$2:$BN$101,BN50))</ns0:f>
      </ns0:c>
      <ns0:c r="BA50" s="53">
        <ns0:f>IF(AX50="","MISSING_RECORD_ID",IF(OR(LEN(AX50)&lt;3,LEN(AX50)&gt;64),"INVALID_RECORD_ID_LENGTH",IF(OR(LEFT(AX50,1)="-",RIGHT(AX50,1)="-"),"INVALID_RECORD_ID_BOUNDARY",IF(ISNUMBER(SEARCH("--",AX50)),"CONSECUTIVE_HYPHENS",IF(SUMPRODUCT(--(ROW($1:$64)&lt;=LEN(AX50)),--ISNUMBER(SEARCH(MID(AX50,ROW($1:$64),1),"ABCDEFGHIJKLMNOPQRSTUVWXYZ0123456789-")))=LEN(AX50),"NONE","INVALID_RECORD_ID_CHARACTER")))))</ns0:f>
      </ns0:c>
      <ns0:c r="BB50" s="53">
        <ns0:f>IF(AY50="","MISSING_VERSION",IF(OR(NOT(OR((LEN(AY50)-LEN(SUBSTITUTE(AY50,".","")))=1,(LEN(AY50)-LEN(SUBSTITUTE(AY50,".","")))=2)),IFERROR(LEFT(AY50,IFERROR(FIND(".",AY50),0)-1),"")="",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="",IF((LEN(AY50)-LEN(SUBSTITUTE(AY50,".","")))=2,IF((LEN(AY50)-LEN(SUBSTITUTE(AY50,".","")))=2,IFERROR(MID(AY50,IFERROR(FIND(".",AY50,IFERROR(FIND(".",AY50),0)+1),0)+1,999),""),"")="",FALSE),NOT(IFERROR(ISNUMBER(--IFERROR(LEFT(AY50,IFERROR(FIND(".",AY50),0)-1),"")),FALSE)),NOT(IFERROR(ISNUMBER(--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),FALSE)),IF((LEN(AY50)-LEN(SUBSTITUTE(AY50,".","")))=2,NOT(IFERROR(ISNUMBER(--IF((LEN(AY50)-LEN(SUBSTITUTE(AY50,".","")))=2,IFERROR(MID(AY50,IFERROR(FIND(".",AY50,IFERROR(FIND(".",AY50),0)+1),0)+1,999),""),"")),FALSE)),FALSE)),"INVALID_VERSION",IF(OR(AND(LEN(IFERROR(LEFT(AY50,IFERROR(FIND(".",AY50),0)-1),""))&gt;1,LEFT(IFERROR(LEFT(AY50,IFERROR(FIND(".",AY50),0)-1),""),1)="0"),AND(LEN(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)&gt;1,LEFT(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,1)="0"),IF((LEN(AY50)-LEN(SUBSTITUTE(AY50,".","")))=2,AND(LEN(IF((LEN(AY50)-LEN(SUBSTITUTE(AY50,".","")))=2,IFERROR(MID(AY50,IFERROR(FIND(".",AY50,IFERROR(FIND(".",AY50),0)+1),0)+1,999),""),""))&gt;1,LEFT(IF((LEN(AY50)-LEN(SUBSTITUTE(AY50,".","")))=2,IFERROR(MID(AY50,IFERROR(FIND(".",AY50,IFERROR(FIND(".",AY50),0)+1),0)+1,999),""),""),1)="0"),FALSE)),"INVALID_VERSION_LEADING_ZERO",IF(AND(IFERROR(TEXT(--IFERROR(LEFT(AY50,IFERROR(FIND(".",AY50),0)-1),""),"0")=IFERROR(LEFT(AY50,IFERROR(FIND(".",AY50),0)-1),""),FALSE),IFERROR(TEXT(--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,"0")=IF((LEN(AY50)-LEN(SUBSTITUTE(AY50,".","")))=1,IFERROR(MID(AY50,IFERROR(FIND(".",AY50),0)+1,999),""),IF((LEN(AY50)-LEN(SUBSTITUTE(AY50,".","")))=2,IFERROR(MID(AY50,IFERROR(FIND(".",AY50),0)+1,IFERROR(FIND(".",AY50,IFERROR(FIND(".",AY50),0)+1),0)-IFERROR(FIND(".",AY50),0)-1),""),"")),FALSE),IF((LEN(AY50)-LEN(SUBSTITUTE(AY50,".","")))=2,IFERROR(TEXT(--IF((LEN(AY50)-LEN(SUBSTITUTE(AY50,".","")))=2,IFERROR(MID(AY50,IFERROR(FIND(".",AY50,IFERROR(FIND(".",AY50),0)+1),0)+1,999),""),""),"0")=IF((LEN(AY50)-LEN(SUBSTITUTE(AY50,".","")))=2,IFERROR(MID(AY50,IFERROR(FIND(".",AY50,IFERROR(FIND(".",AY50),0)+1),0)+1,999),""),""),FALSE),TRUE)),"NONE","INVALID_VERSION"))))</ns0:f>
      </ns0:c>
      <ns0:c r="BC50" s="53">
        <ns0:f>IF(C50="","MISSING_RECORD_STATUS",IF(COUNTIF('Controlled Vocabulary'!$A$2:$A$7,C50)=1,"NONE","INVALID_RECORD_STATUS"))</ns0:f>
      </ns0:c>
      <ns0:c r="BD50" s="53">
        <ns0:f>IF(Z50="","INVALID_APPROVAL_STATUS",IF(COUNTIF('Controlled Vocabulary'!$B$2:$B$7,Z50)=1,"NONE","INVALID_APPROVAL_STATUS"))</ns0:f>
      </ns0:c>
      <ns0:c r="BE50" s="53">
        <ns0:f>IF(BN50="",0,COUNTIFS('Claim–Evidence Links'!$T$2:$T$201,BN50,'Claim–Evidence Links'!$H$2:$H$201,"Active"))</ns0:f>
      </ns0:c>
      <ns0:c r="BF50" s="53">
        <ns0:f>IF(BN50="",0,COUNTIFS('Change History'!$N$2:$N$101,BN50,'Change History'!$H$2:$H$101,"Yes"))</ns0:f>
      </ns0:c>
      <ns0:c r="BG50" s="53">
        <ns0:f>IF(AI50="","CONTROLLED_INPUT_INVALID",IF(AI50="No",IF(COUNTA(AJ50:AQ50)&gt;0,"AI_DETAILS_WITHOUT_AI_USE","NONE"),IF(AI50&lt;&gt;"Yes","CONTROLLED_INPUT_INVALID",IF(AJ50="","AI_ACTIVITY_TYPE_REQUIRED",IF(AND(AL50&lt;&gt;"",COUNTIF('Evidence Items'!$W$2:$W$101,AL50)&gt;0,COUNTIF('Controlled Vocabulary'!$S$2:$S$9,AJ50)&gt;0),"DUPLICATED_AI_ACTIVITY",IF(COUNTIF('Controlled Vocabulary'!$R$2:$R$9,AJ50)=0,"INVALID_AI_ACTIVITY_TYPE",IF(AK50="","AI_TOOL_MODEL_REQUIRED",IF(AN50="Rejected","AI_OUTPUT_REJECTED",IF(AN50="Verified",IF(AO50="","HUMAN_VERIFIER_REQUIRED",IF(AP50="","HUMAN_VERIFICATION_DATE_REQUIRED","NONE")),IF(OR(AN50="Pending",AN50="Verification incomplete"),IF(AND(OR(C50="Draft",C50="Under review",C50="Reopened"),OR(U50="Exploratory only",U50="Review required before use")),IF(AN50="Pending","AI_VERIFICATION_PENDING","AI_VERIFICATION_INCOMPLETE"),"AI_VERIFICATION_REQUIRED"),"AI_VERIFICATION_REQUIRED"))))))))))</ns0:f>
      </ns0:c>
      <ns0:c r="BH50" s="53">
        <ns0:f>IF(D50="","MISSING_EXACT_CLAIM",IF(E50="","MISSING_AFFECTED_DECISION",IF(COUNTA(F50:K50)=0,"MISSING_SCOPE_BOUNDARY",IF(BE50=0,"MISSING_EVIDENCE_RELATIONSHIP",IF(L50="","MISSING_OBSERVATION","NONE")))))</ns0:f>
      </ns0:c>
      <ns0:c r="BI50" s="53">
        <ns0:f>IF(AD50="","REVIEWER_ACCESS_REQUIRED",IF(AD50="No","REVIEWER_ACCESS_REQUIRED",IF(AND(AD50="Conditional",OR(AE50="",AF50="")),"HANDLING_CONDITION_REQUIRED",IF(OR(LEFT(BG50,3)="AI_",LEFT(BG50,6)="HUMAN_"),BG50,"NONE"))))</ns0:f>
      </ns0:c>
      <ns0:c r="BJ50" s="53">
        <ns0:f>IF(M50="","MISSING_INTERPRETATION",IF(N50="","MISSING_ASSUMPTIONS",IF(P50="","MISSING_EVIDENCE_STATE",IF(Q50="","MISSING_CONFIDENCE_BOUNDARY",IF(R50="","MISSING_CONTRADICTION_STATUS",IF(O50="","MISSING_LIMITATIONS",IF(S50="","MISSING_MATERIALITY",IF(T50="","MISSING_REVERSIBILITY",IF(U50="","MISSING_PERMITTED_USE",IF(AS50="","MISSING_FINAL_DISPOSITION","NONE"))))))))))</ns0:f>
      </ns0:c>
      <ns0:c r="BK50" s="53">
        <ns0:f>IF(V50="","MISSING_OWNER",IF(W50="","MISSING_REVIEWER",IF(X50="","MISSING_REVIEW_DATE",IF(OR(Z50="Approved",Z50="Approved with conditions",Z50="Rejected"),IF(AA50="","APPROVER_REQUIRED",IF(AB50="","APPROVAL_DATE_REQUIRED",IF(AND(Z50="Approved with conditions",AC50=""),"APPROVAL_CONDITIONS_REQUIRED","NONE"))),"NONE"))))</ns0:f>
      </ns0:c>
      <ns0:c r="BL50" s="53">
        <ns0:f>IF(Y50="","REOPEN_TRIGGER_REQUIRED",IF(AND(C50="Reopened",BF50=0),"REOPEN_EVENT_REQUIRED","NONE"))</ns0:f>
      </ns0:c>
      <ns0:c r="BM50" s="53">
        <ns0:f>IF(AND(C50="Reopened",OR(Z50="Approved",Z50="Approved with conditions")),"REOPENED_APPROVAL_CONFLICT",IF(OR(AND(C50="Draft",AND(Z50&lt;&gt;"Not submitted",Z50&lt;&gt;"Rejected")),AND(C50="Under review",AND(Z50&lt;&gt;"Pending review",Z50&lt;&gt;"Rejected")),AND(C50="Approved",Z50&lt;&gt;"Approved"),AND(C50="Approved with conditions",Z50&lt;&gt;"Approved with conditions"),AND(C50="Reopened",Z50&lt;&gt;"Reopened"),AND(C50="Retired",AND(Z50&lt;&gt;"Not submitted",Z50&lt;&gt;"Approved",Z50&lt;&gt;"Approved with conditions",Z50&lt;&gt;"Rejected"))),"APPROVAL_STATUS_MISMATCH",IF(C50="Draft","STATUS_DRAFT",IF(C50="Under review","STATUS_UNDER_REVIEW",IF(C50="Reopened","STATUS_REOPENED",IF(C50="Retired","STATUS_RETIRED",IF(AD50="Conditional","CONDITIONAL_EVIDENCE_ACCESS",IF(BG50="AI_VERIFICATION_PENDING","AI_VERIFICATION_PENDING",IF(BG50="AI_VERIFICATION_INCOMPLETE","AI_VERIFICATION_INCOMPLETE",IF(AND(C50="Approved with conditions",Z50="Approved with conditions",AC50&lt;&gt;""),"STATUS_APPROVED_WITH_CONDITIONS",IF(AND(C50="Approved",Z50="Approved"),IF(P50="Unresolved","UNRESOLVED_USE_BOUNDED","STATUS_APPROVED"),"APPROVAL_STATUS_MISMATCH")))))))))))</ns0:f>
      </ns0:c>
      <ns0:c r="BN50" s="53">
        <ns0:f>IF(OR(AX50="",AY50=""),"",AX50&amp;"|"&amp;AY50)</ns0:f>
      </ns0:c>
    </ns0:row>
    <ns0:row r="51">
      <ns0:c r="A51" s="65"/>
      <ns0:c r="B51" s="65"/>
      <ns0:c r="C51" s="66"/>
      <ns0:c r="D51" s="66"/>
      <ns0:c r="E51" s="66"/>
      <ns0:c r="F51" s="66"/>
      <ns0:c r="G51" s="66"/>
      <ns0:c r="H51" s="66"/>
      <ns0:c r="I51" s="66"/>
      <ns0:c r="J51" s="66"/>
      <ns0:c r="K51" s="66"/>
      <ns0:c r="L51" s="66"/>
      <ns0:c r="M51" s="66"/>
      <ns0:c r="N51" s="66"/>
      <ns0:c r="O51" s="66"/>
      <ns0:c r="P51" s="66"/>
      <ns0:c r="Q51" s="66"/>
      <ns0:c r="R51" s="66"/>
      <ns0:c r="S51" s="66"/>
      <ns0:c r="T51" s="66"/>
      <ns0:c r="U51" s="66"/>
      <ns0:c r="V51" s="66"/>
      <ns0:c r="W51" s="66"/>
      <ns0:c r="X51" s="67"/>
      <ns0:c r="Y51" s="66"/>
      <ns0:c r="Z51" s="66"/>
      <ns0:c r="AA51" s="66"/>
      <ns0:c r="AB51" s="67"/>
      <ns0:c r="AC51" s="66"/>
      <ns0:c r="AD51" s="66"/>
      <ns0:c r="AE51" s="66"/>
      <ns0:c r="AF51" s="66"/>
      <ns0:c r="AG51" s="65"/>
      <ns0:c r="AH51" s="65"/>
      <ns0:c r="AI51" s="66"/>
      <ns0:c r="AJ51" s="66"/>
      <ns0:c r="AK51" s="66"/>
      <ns0:c r="AL51" s="66"/>
      <ns0:c r="AM51" s="66"/>
      <ns0:c r="AN51" s="66"/>
      <ns0:c r="AO51" s="66"/>
      <ns0:c r="AP51" s="67"/>
      <ns0:c r="AQ51" s="66"/>
      <ns0:c r="AR51" s="66"/>
      <ns0:c r="AS51" s="66"/>
      <ns0:c r="AT51" s="45">
        <ns0:f>IF(A51="","",IFERROR(VLOOKUP(AU51,'Controlled Vocabulary'!$AA$2:$AD$200,2,FALSE),"Controlled input invalid"))</ns0:f>
      </ns0:c>
      <ns0:c r="AU51" s="45">
        <ns0:f>IF(A51="","",IF(AND(AND(IF(OR(AG51="",AH51=""),0,IFERROR(MATCH(UPPER(TRIM(AG51))&amp;"|"&amp;TRIM(AH51),$BN$2:$BN$101,0),0))&gt;0,AX51=UPPER(TRIM(AG51)),AY51=TRIM(AH51)),D51&lt;&gt;INDEX($D$2:$D$101,IF(OR(AG51="",AH51=""),0,IFERROR(MATCH(UPPER(TRIM(AG51))&amp;"|"&amp;TRIM(AH51),$BN$2:$BN$101,0),0)))),"VERSION_REQUIRED_FOR_CLAIM_CHANGE",IF(AND(AND(IF(OR(AG51="",AH51=""),0,IFERROR(MATCH(UPPER(TRIM(AG51))&amp;"|"&amp;TRIM(AH51),$BN$2:$BN$101,0),0))&gt;0,AX51=UPPER(TRIM(AG51)),AY51=TRIM(AH51)),U51&lt;&gt;INDEX($U$2:$U$101,IF(OR(AG51="",AH51=""),0,IFERROR(MATCH(UPPER(TRIM(AG51))&amp;"|"&amp;TRIM(AH51),$BN$2:$BN$101,0),0)))),"VERSION_REQUIRED_FOR_USE_CHANGE",IF(AND(AND(IF(OR(AG51="",AH51=""),0,IFERROR(MATCH(UPPER(TRIM(AG51))&amp;"|"&amp;TRIM(AH51),$BN$2:$BN$101,0),0))&gt;0,AX51=UPPER(TRIM(AG51)),AY51=TRIM(AH51)),AC51&lt;&gt;INDEX($AC$2:$AC$101,IF(OR(AG51="",AH51=""),0,IFERROR(MATCH(UPPER(TRIM(AG51))&amp;"|"&amp;TRIM(AH51),$BN$2:$BN$101,0),0)))),"VERSION_REQUIRED_FOR_APPROVAL_CHANGE",IF(BA51&lt;&gt;"NONE",BA51,IF(BB51&lt;&gt;"NONE",BB51,IF(BC51&lt;&gt;"NONE",BC51,IF(BD51&lt;&gt;"NONE",BD51,IF(AZ51&gt;1,"DUPLICATE_RECORD_VERSION",IF(OR(BM51="REOPENED_APPROVAL_CONFLICT",BM51="APPROVAL_STATUS_MISMATCH"),BM51,IF(OR(BG51="AI_DETAILS_WITHOUT_AI_USE",BG51="INVALID_AI_ACTIVITY_TYPE",BG51="DUPLICATED_AI_ACTIVITY",BG51="CONTROLLED_INPUT_INVALID"),BG51,IF(BH51&lt;&gt;"NONE",BH51,IF(BI51&lt;&gt;"NONE",BI51,IF(BJ51&lt;&gt;"NONE",BJ51,IF(BK51&lt;&gt;"NONE",BK51,IF(BL51&lt;&gt;"NONE",BL51,BM51))))))))))))))))</ns0:f>
      </ns0:c>
      <ns0:c r="AV51" s="45">
        <ns0:f>IF(A51="","",IFERROR(VLOOKUP(AU51,'Controlled Vocabulary'!$AA$2:$AD$200,3,FALSE),"Blocked"))</ns0:f>
      </ns0:c>
      <ns0:c r="AW51" s="45">
        <ns0:f>IF(A51="","",IFERROR(VLOOKUP(AU51,'Controlled Vocabulary'!$AA$2:$AD$200,4,FALSE),"Review the controlled inputs."))</ns0:f>
      </ns0:c>
      <ns0:c r="AX51" s="53">
        <ns0:f>IF(A51="","",UPPER(TRIM(A51)))</ns0:f>
      </ns0:c>
      <ns0:c r="AY51" s="53">
        <ns0:f>IF(B51="","",TRIM(B51))</ns0:f>
      </ns0:c>
      <ns0:c r="AZ51" s="53">
        <ns0:f>IF(BN51="",0,COUNTIF($BN$2:$BN$101,BN51))</ns0:f>
      </ns0:c>
      <ns0:c r="BA51" s="53">
        <ns0:f>IF(AX51="","MISSING_RECORD_ID",IF(OR(LEN(AX51)&lt;3,LEN(AX51)&gt;64),"INVALID_RECORD_ID_LENGTH",IF(OR(LEFT(AX51,1)="-",RIGHT(AX51,1)="-"),"INVALID_RECORD_ID_BOUNDARY",IF(ISNUMBER(SEARCH("--",AX51)),"CONSECUTIVE_HYPHENS",IF(SUMPRODUCT(--(ROW($1:$64)&lt;=LEN(AX51)),--ISNUMBER(SEARCH(MID(AX51,ROW($1:$64),1),"ABCDEFGHIJKLMNOPQRSTUVWXYZ0123456789-")))=LEN(AX51),"NONE","INVALID_RECORD_ID_CHARACTER")))))</ns0:f>
      </ns0:c>
      <ns0:c r="BB51" s="53">
        <ns0:f>IF(AY51="","MISSING_VERSION",IF(OR(NOT(OR((LEN(AY51)-LEN(SUBSTITUTE(AY51,".","")))=1,(LEN(AY51)-LEN(SUBSTITUTE(AY51,".","")))=2)),IFERROR(LEFT(AY51,IFERROR(FIND(".",AY51),0)-1),"")="",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="",IF((LEN(AY51)-LEN(SUBSTITUTE(AY51,".","")))=2,IF((LEN(AY51)-LEN(SUBSTITUTE(AY51,".","")))=2,IFERROR(MID(AY51,IFERROR(FIND(".",AY51,IFERROR(FIND(".",AY51),0)+1),0)+1,999),""),"")="",FALSE),NOT(IFERROR(ISNUMBER(--IFERROR(LEFT(AY51,IFERROR(FIND(".",AY51),0)-1),"")),FALSE)),NOT(IFERROR(ISNUMBER(--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),FALSE)),IF((LEN(AY51)-LEN(SUBSTITUTE(AY51,".","")))=2,NOT(IFERROR(ISNUMBER(--IF((LEN(AY51)-LEN(SUBSTITUTE(AY51,".","")))=2,IFERROR(MID(AY51,IFERROR(FIND(".",AY51,IFERROR(FIND(".",AY51),0)+1),0)+1,999),""),"")),FALSE)),FALSE)),"INVALID_VERSION",IF(OR(AND(LEN(IFERROR(LEFT(AY51,IFERROR(FIND(".",AY51),0)-1),""))&gt;1,LEFT(IFERROR(LEFT(AY51,IFERROR(FIND(".",AY51),0)-1),""),1)="0"),AND(LEN(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)&gt;1,LEFT(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,1)="0"),IF((LEN(AY51)-LEN(SUBSTITUTE(AY51,".","")))=2,AND(LEN(IF((LEN(AY51)-LEN(SUBSTITUTE(AY51,".","")))=2,IFERROR(MID(AY51,IFERROR(FIND(".",AY51,IFERROR(FIND(".",AY51),0)+1),0)+1,999),""),""))&gt;1,LEFT(IF((LEN(AY51)-LEN(SUBSTITUTE(AY51,".","")))=2,IFERROR(MID(AY51,IFERROR(FIND(".",AY51,IFERROR(FIND(".",AY51),0)+1),0)+1,999),""),""),1)="0"),FALSE)),"INVALID_VERSION_LEADING_ZERO",IF(AND(IFERROR(TEXT(--IFERROR(LEFT(AY51,IFERROR(FIND(".",AY51),0)-1),""),"0")=IFERROR(LEFT(AY51,IFERROR(FIND(".",AY51),0)-1),""),FALSE),IFERROR(TEXT(--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,"0")=IF((LEN(AY51)-LEN(SUBSTITUTE(AY51,".","")))=1,IFERROR(MID(AY51,IFERROR(FIND(".",AY51),0)+1,999),""),IF((LEN(AY51)-LEN(SUBSTITUTE(AY51,".","")))=2,IFERROR(MID(AY51,IFERROR(FIND(".",AY51),0)+1,IFERROR(FIND(".",AY51,IFERROR(FIND(".",AY51),0)+1),0)-IFERROR(FIND(".",AY51),0)-1),""),"")),FALSE),IF((LEN(AY51)-LEN(SUBSTITUTE(AY51,".","")))=2,IFERROR(TEXT(--IF((LEN(AY51)-LEN(SUBSTITUTE(AY51,".","")))=2,IFERROR(MID(AY51,IFERROR(FIND(".",AY51,IFERROR(FIND(".",AY51),0)+1),0)+1,999),""),""),"0")=IF((LEN(AY51)-LEN(SUBSTITUTE(AY51,".","")))=2,IFERROR(MID(AY51,IFERROR(FIND(".",AY51,IFERROR(FIND(".",AY51),0)+1),0)+1,999),""),""),FALSE),TRUE)),"NONE","INVALID_VERSION"))))</ns0:f>
      </ns0:c>
      <ns0:c r="BC51" s="53">
        <ns0:f>IF(C51="","MISSING_RECORD_STATUS",IF(COUNTIF('Controlled Vocabulary'!$A$2:$A$7,C51)=1,"NONE","INVALID_RECORD_STATUS"))</ns0:f>
      </ns0:c>
      <ns0:c r="BD51" s="53">
        <ns0:f>IF(Z51="","INVALID_APPROVAL_STATUS",IF(COUNTIF('Controlled Vocabulary'!$B$2:$B$7,Z51)=1,"NONE","INVALID_APPROVAL_STATUS"))</ns0:f>
      </ns0:c>
      <ns0:c r="BE51" s="53">
        <ns0:f>IF(BN51="",0,COUNTIFS('Claim–Evidence Links'!$T$2:$T$201,BN51,'Claim–Evidence Links'!$H$2:$H$201,"Active"))</ns0:f>
      </ns0:c>
      <ns0:c r="BF51" s="53">
        <ns0:f>IF(BN51="",0,COUNTIFS('Change History'!$N$2:$N$101,BN51,'Change History'!$H$2:$H$101,"Yes"))</ns0:f>
      </ns0:c>
      <ns0:c r="BG51" s="53">
        <ns0:f>IF(AI51="","CONTROLLED_INPUT_INVALID",IF(AI51="No",IF(COUNTA(AJ51:AQ51)&gt;0,"AI_DETAILS_WITHOUT_AI_USE","NONE"),IF(AI51&lt;&gt;"Yes","CONTROLLED_INPUT_INVALID",IF(AJ51="","AI_ACTIVITY_TYPE_REQUIRED",IF(AND(AL51&lt;&gt;"",COUNTIF('Evidence Items'!$W$2:$W$101,AL51)&gt;0,COUNTIF('Controlled Vocabulary'!$S$2:$S$9,AJ51)&gt;0),"DUPLICATED_AI_ACTIVITY",IF(COUNTIF('Controlled Vocabulary'!$R$2:$R$9,AJ51)=0,"INVALID_AI_ACTIVITY_TYPE",IF(AK51="","AI_TOOL_MODEL_REQUIRED",IF(AN51="Rejected","AI_OUTPUT_REJECTED",IF(AN51="Verified",IF(AO51="","HUMAN_VERIFIER_REQUIRED",IF(AP51="","HUMAN_VERIFICATION_DATE_REQUIRED","NONE")),IF(OR(AN51="Pending",AN51="Verification incomplete"),IF(AND(OR(C51="Draft",C51="Under review",C51="Reopened"),OR(U51="Exploratory only",U51="Review required before use")),IF(AN51="Pending","AI_VERIFICATION_PENDING","AI_VERIFICATION_INCOMPLETE"),"AI_VERIFICATION_REQUIRED"),"AI_VERIFICATION_REQUIRED"))))))))))</ns0:f>
      </ns0:c>
      <ns0:c r="BH51" s="53">
        <ns0:f>IF(D51="","MISSING_EXACT_CLAIM",IF(E51="","MISSING_AFFECTED_DECISION",IF(COUNTA(F51:K51)=0,"MISSING_SCOPE_BOUNDARY",IF(BE51=0,"MISSING_EVIDENCE_RELATIONSHIP",IF(L51="","MISSING_OBSERVATION","NONE")))))</ns0:f>
      </ns0:c>
      <ns0:c r="BI51" s="53">
        <ns0:f>IF(AD51="","REVIEWER_ACCESS_REQUIRED",IF(AD51="No","REVIEWER_ACCESS_REQUIRED",IF(AND(AD51="Conditional",OR(AE51="",AF51="")),"HANDLING_CONDITION_REQUIRED",IF(OR(LEFT(BG51,3)="AI_",LEFT(BG51,6)="HUMAN_"),BG51,"NONE"))))</ns0:f>
      </ns0:c>
      <ns0:c r="BJ51" s="53">
        <ns0:f>IF(M51="","MISSING_INTERPRETATION",IF(N51="","MISSING_ASSUMPTIONS",IF(P51="","MISSING_EVIDENCE_STATE",IF(Q51="","MISSING_CONFIDENCE_BOUNDARY",IF(R51="","MISSING_CONTRADICTION_STATUS",IF(O51="","MISSING_LIMITATIONS",IF(S51="","MISSING_MATERIALITY",IF(T51="","MISSING_REVERSIBILITY",IF(U51="","MISSING_PERMITTED_USE",IF(AS51="","MISSING_FINAL_DISPOSITION","NONE"))))))))))</ns0:f>
      </ns0:c>
      <ns0:c r="BK51" s="53">
        <ns0:f>IF(V51="","MISSING_OWNER",IF(W51="","MISSING_REVIEWER",IF(X51="","MISSING_REVIEW_DATE",IF(OR(Z51="Approved",Z51="Approved with conditions",Z51="Rejected"),IF(AA51="","APPROVER_REQUIRED",IF(AB51="","APPROVAL_DATE_REQUIRED",IF(AND(Z51="Approved with conditions",AC51=""),"APPROVAL_CONDITIONS_REQUIRED","NONE"))),"NONE"))))</ns0:f>
      </ns0:c>
      <ns0:c r="BL51" s="53">
        <ns0:f>IF(Y51="","REOPEN_TRIGGER_REQUIRED",IF(AND(C51="Reopened",BF51=0),"REOPEN_EVENT_REQUIRED","NONE"))</ns0:f>
      </ns0:c>
      <ns0:c r="BM51" s="53">
        <ns0:f>IF(AND(C51="Reopened",OR(Z51="Approved",Z51="Approved with conditions")),"REOPENED_APPROVAL_CONFLICT",IF(OR(AND(C51="Draft",AND(Z51&lt;&gt;"Not submitted",Z51&lt;&gt;"Rejected")),AND(C51="Under review",AND(Z51&lt;&gt;"Pending review",Z51&lt;&gt;"Rejected")),AND(C51="Approved",Z51&lt;&gt;"Approved"),AND(C51="Approved with conditions",Z51&lt;&gt;"Approved with conditions"),AND(C51="Reopened",Z51&lt;&gt;"Reopened"),AND(C51="Retired",AND(Z51&lt;&gt;"Not submitted",Z51&lt;&gt;"Approved",Z51&lt;&gt;"Approved with conditions",Z51&lt;&gt;"Rejected"))),"APPROVAL_STATUS_MISMATCH",IF(C51="Draft","STATUS_DRAFT",IF(C51="Under review","STATUS_UNDER_REVIEW",IF(C51="Reopened","STATUS_REOPENED",IF(C51="Retired","STATUS_RETIRED",IF(AD51="Conditional","CONDITIONAL_EVIDENCE_ACCESS",IF(BG51="AI_VERIFICATION_PENDING","AI_VERIFICATION_PENDING",IF(BG51="AI_VERIFICATION_INCOMPLETE","AI_VERIFICATION_INCOMPLETE",IF(AND(C51="Approved with conditions",Z51="Approved with conditions",AC51&lt;&gt;""),"STATUS_APPROVED_WITH_CONDITIONS",IF(AND(C51="Approved",Z51="Approved"),IF(P51="Unresolved","UNRESOLVED_USE_BOUNDED","STATUS_APPROVED"),"APPROVAL_STATUS_MISMATCH")))))))))))</ns0:f>
      </ns0:c>
      <ns0:c r="BN51" s="53">
        <ns0:f>IF(OR(AX51="",AY51=""),"",AX51&amp;"|"&amp;AY51)</ns0:f>
      </ns0:c>
    </ns0:row>
    <ns0:row r="52">
      <ns0:c r="A52" s="65"/>
      <ns0:c r="B52" s="65"/>
      <ns0:c r="C52" s="66"/>
      <ns0:c r="D52" s="66"/>
      <ns0:c r="E52" s="66"/>
      <ns0:c r="F52" s="66"/>
      <ns0:c r="G52" s="66"/>
      <ns0:c r="H52" s="66"/>
      <ns0:c r="I52" s="66"/>
      <ns0:c r="J52" s="66"/>
      <ns0:c r="K52" s="66"/>
      <ns0:c r="L52" s="66"/>
      <ns0:c r="M52" s="66"/>
      <ns0:c r="N52" s="66"/>
      <ns0:c r="O52" s="66"/>
      <ns0:c r="P52" s="66"/>
      <ns0:c r="Q52" s="66"/>
      <ns0:c r="R52" s="66"/>
      <ns0:c r="S52" s="66"/>
      <ns0:c r="T52" s="66"/>
      <ns0:c r="U52" s="66"/>
      <ns0:c r="V52" s="66"/>
      <ns0:c r="W52" s="66"/>
      <ns0:c r="X52" s="67"/>
      <ns0:c r="Y52" s="66"/>
      <ns0:c r="Z52" s="66"/>
      <ns0:c r="AA52" s="66"/>
      <ns0:c r="AB52" s="67"/>
      <ns0:c r="AC52" s="66"/>
      <ns0:c r="AD52" s="66"/>
      <ns0:c r="AE52" s="66"/>
      <ns0:c r="AF52" s="66"/>
      <ns0:c r="AG52" s="65"/>
      <ns0:c r="AH52" s="65"/>
      <ns0:c r="AI52" s="66"/>
      <ns0:c r="AJ52" s="66"/>
      <ns0:c r="AK52" s="66"/>
      <ns0:c r="AL52" s="66"/>
      <ns0:c r="AM52" s="66"/>
      <ns0:c r="AN52" s="66"/>
      <ns0:c r="AO52" s="66"/>
      <ns0:c r="AP52" s="67"/>
      <ns0:c r="AQ52" s="66"/>
      <ns0:c r="AR52" s="66"/>
      <ns0:c r="AS52" s="66"/>
      <ns0:c r="AT52" s="45">
        <ns0:f>IF(A52="","",IFERROR(VLOOKUP(AU52,'Controlled Vocabulary'!$AA$2:$AD$200,2,FALSE),"Controlled input invalid"))</ns0:f>
      </ns0:c>
      <ns0:c r="AU52" s="45">
        <ns0:f>IF(A52="","",IF(AND(AND(IF(OR(AG52="",AH52=""),0,IFERROR(MATCH(UPPER(TRIM(AG52))&amp;"|"&amp;TRIM(AH52),$BN$2:$BN$101,0),0))&gt;0,AX52=UPPER(TRIM(AG52)),AY52=TRIM(AH52)),D52&lt;&gt;INDEX($D$2:$D$101,IF(OR(AG52="",AH52=""),0,IFERROR(MATCH(UPPER(TRIM(AG52))&amp;"|"&amp;TRIM(AH52),$BN$2:$BN$101,0),0)))),"VERSION_REQUIRED_FOR_CLAIM_CHANGE",IF(AND(AND(IF(OR(AG52="",AH52=""),0,IFERROR(MATCH(UPPER(TRIM(AG52))&amp;"|"&amp;TRIM(AH52),$BN$2:$BN$101,0),0))&gt;0,AX52=UPPER(TRIM(AG52)),AY52=TRIM(AH52)),U52&lt;&gt;INDEX($U$2:$U$101,IF(OR(AG52="",AH52=""),0,IFERROR(MATCH(UPPER(TRIM(AG52))&amp;"|"&amp;TRIM(AH52),$BN$2:$BN$101,0),0)))),"VERSION_REQUIRED_FOR_USE_CHANGE",IF(AND(AND(IF(OR(AG52="",AH52=""),0,IFERROR(MATCH(UPPER(TRIM(AG52))&amp;"|"&amp;TRIM(AH52),$BN$2:$BN$101,0),0))&gt;0,AX52=UPPER(TRIM(AG52)),AY52=TRIM(AH52)),AC52&lt;&gt;INDEX($AC$2:$AC$101,IF(OR(AG52="",AH52=""),0,IFERROR(MATCH(UPPER(TRIM(AG52))&amp;"|"&amp;TRIM(AH52),$BN$2:$BN$101,0),0)))),"VERSION_REQUIRED_FOR_APPROVAL_CHANGE",IF(BA52&lt;&gt;"NONE",BA52,IF(BB52&lt;&gt;"NONE",BB52,IF(BC52&lt;&gt;"NONE",BC52,IF(BD52&lt;&gt;"NONE",BD52,IF(AZ52&gt;1,"DUPLICATE_RECORD_VERSION",IF(OR(BM52="REOPENED_APPROVAL_CONFLICT",BM52="APPROVAL_STATUS_MISMATCH"),BM52,IF(OR(BG52="AI_DETAILS_WITHOUT_AI_USE",BG52="INVALID_AI_ACTIVITY_TYPE",BG52="DUPLICATED_AI_ACTIVITY",BG52="CONTROLLED_INPUT_INVALID"),BG52,IF(BH52&lt;&gt;"NONE",BH52,IF(BI52&lt;&gt;"NONE",BI52,IF(BJ52&lt;&gt;"NONE",BJ52,IF(BK52&lt;&gt;"NONE",BK52,IF(BL52&lt;&gt;"NONE",BL52,BM52))))))))))))))))</ns0:f>
      </ns0:c>
      <ns0:c r="AV52" s="45">
        <ns0:f>IF(A52="","",IFERROR(VLOOKUP(AU52,'Controlled Vocabulary'!$AA$2:$AD$200,3,FALSE),"Blocked"))</ns0:f>
      </ns0:c>
      <ns0:c r="AW52" s="45">
        <ns0:f>IF(A52="","",IFERROR(VLOOKUP(AU52,'Controlled Vocabulary'!$AA$2:$AD$200,4,FALSE),"Review the controlled inputs."))</ns0:f>
      </ns0:c>
      <ns0:c r="AX52" s="53">
        <ns0:f>IF(A52="","",UPPER(TRIM(A52)))</ns0:f>
      </ns0:c>
      <ns0:c r="AY52" s="53">
        <ns0:f>IF(B52="","",TRIM(B52))</ns0:f>
      </ns0:c>
      <ns0:c r="AZ52" s="53">
        <ns0:f>IF(BN52="",0,COUNTIF($BN$2:$BN$101,BN52))</ns0:f>
      </ns0:c>
      <ns0:c r="BA52" s="53">
        <ns0:f>IF(AX52="","MISSING_RECORD_ID",IF(OR(LEN(AX52)&lt;3,LEN(AX52)&gt;64),"INVALID_RECORD_ID_LENGTH",IF(OR(LEFT(AX52,1)="-",RIGHT(AX52,1)="-"),"INVALID_RECORD_ID_BOUNDARY",IF(ISNUMBER(SEARCH("--",AX52)),"CONSECUTIVE_HYPHENS",IF(SUMPRODUCT(--(ROW($1:$64)&lt;=LEN(AX52)),--ISNUMBER(SEARCH(MID(AX52,ROW($1:$64),1),"ABCDEFGHIJKLMNOPQRSTUVWXYZ0123456789-")))=LEN(AX52),"NONE","INVALID_RECORD_ID_CHARACTER")))))</ns0:f>
      </ns0:c>
      <ns0:c r="BB52" s="53">
        <ns0:f>IF(AY52="","MISSING_VERSION",IF(OR(NOT(OR((LEN(AY52)-LEN(SUBSTITUTE(AY52,".","")))=1,(LEN(AY52)-LEN(SUBSTITUTE(AY52,".","")))=2)),IFERROR(LEFT(AY52,IFERROR(FIND(".",AY52),0)-1),"")="",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="",IF((LEN(AY52)-LEN(SUBSTITUTE(AY52,".","")))=2,IF((LEN(AY52)-LEN(SUBSTITUTE(AY52,".","")))=2,IFERROR(MID(AY52,IFERROR(FIND(".",AY52,IFERROR(FIND(".",AY52),0)+1),0)+1,999),""),"")="",FALSE),NOT(IFERROR(ISNUMBER(--IFERROR(LEFT(AY52,IFERROR(FIND(".",AY52),0)-1),"")),FALSE)),NOT(IFERROR(ISNUMBER(--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),FALSE)),IF((LEN(AY52)-LEN(SUBSTITUTE(AY52,".","")))=2,NOT(IFERROR(ISNUMBER(--IF((LEN(AY52)-LEN(SUBSTITUTE(AY52,".","")))=2,IFERROR(MID(AY52,IFERROR(FIND(".",AY52,IFERROR(FIND(".",AY52),0)+1),0)+1,999),""),"")),FALSE)),FALSE)),"INVALID_VERSION",IF(OR(AND(LEN(IFERROR(LEFT(AY52,IFERROR(FIND(".",AY52),0)-1),""))&gt;1,LEFT(IFERROR(LEFT(AY52,IFERROR(FIND(".",AY52),0)-1),""),1)="0"),AND(LEN(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)&gt;1,LEFT(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,1)="0"),IF((LEN(AY52)-LEN(SUBSTITUTE(AY52,".","")))=2,AND(LEN(IF((LEN(AY52)-LEN(SUBSTITUTE(AY52,".","")))=2,IFERROR(MID(AY52,IFERROR(FIND(".",AY52,IFERROR(FIND(".",AY52),0)+1),0)+1,999),""),""))&gt;1,LEFT(IF((LEN(AY52)-LEN(SUBSTITUTE(AY52,".","")))=2,IFERROR(MID(AY52,IFERROR(FIND(".",AY52,IFERROR(FIND(".",AY52),0)+1),0)+1,999),""),""),1)="0"),FALSE)),"INVALID_VERSION_LEADING_ZERO",IF(AND(IFERROR(TEXT(--IFERROR(LEFT(AY52,IFERROR(FIND(".",AY52),0)-1),""),"0")=IFERROR(LEFT(AY52,IFERROR(FIND(".",AY52),0)-1),""),FALSE),IFERROR(TEXT(--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,"0")=IF((LEN(AY52)-LEN(SUBSTITUTE(AY52,".","")))=1,IFERROR(MID(AY52,IFERROR(FIND(".",AY52),0)+1,999),""),IF((LEN(AY52)-LEN(SUBSTITUTE(AY52,".","")))=2,IFERROR(MID(AY52,IFERROR(FIND(".",AY52),0)+1,IFERROR(FIND(".",AY52,IFERROR(FIND(".",AY52),0)+1),0)-IFERROR(FIND(".",AY52),0)-1),""),"")),FALSE),IF((LEN(AY52)-LEN(SUBSTITUTE(AY52,".","")))=2,IFERROR(TEXT(--IF((LEN(AY52)-LEN(SUBSTITUTE(AY52,".","")))=2,IFERROR(MID(AY52,IFERROR(FIND(".",AY52,IFERROR(FIND(".",AY52),0)+1),0)+1,999),""),""),"0")=IF((LEN(AY52)-LEN(SUBSTITUTE(AY52,".","")))=2,IFERROR(MID(AY52,IFERROR(FIND(".",AY52,IFERROR(FIND(".",AY52),0)+1),0)+1,999),""),""),FALSE),TRUE)),"NONE","INVALID_VERSION"))))</ns0:f>
      </ns0:c>
      <ns0:c r="BC52" s="53">
        <ns0:f>IF(C52="","MISSING_RECORD_STATUS",IF(COUNTIF('Controlled Vocabulary'!$A$2:$A$7,C52)=1,"NONE","INVALID_RECORD_STATUS"))</ns0:f>
      </ns0:c>
      <ns0:c r="BD52" s="53">
        <ns0:f>IF(Z52="","INVALID_APPROVAL_STATUS",IF(COUNTIF('Controlled Vocabulary'!$B$2:$B$7,Z52)=1,"NONE","INVALID_APPROVAL_STATUS"))</ns0:f>
      </ns0:c>
      <ns0:c r="BE52" s="53">
        <ns0:f>IF(BN52="",0,COUNTIFS('Claim–Evidence Links'!$T$2:$T$201,BN52,'Claim–Evidence Links'!$H$2:$H$201,"Active"))</ns0:f>
      </ns0:c>
      <ns0:c r="BF52" s="53">
        <ns0:f>IF(BN52="",0,COUNTIFS('Change History'!$N$2:$N$101,BN52,'Change History'!$H$2:$H$101,"Yes"))</ns0:f>
      </ns0:c>
      <ns0:c r="BG52" s="53">
        <ns0:f>IF(AI52="","CONTROLLED_INPUT_INVALID",IF(AI52="No",IF(COUNTA(AJ52:AQ52)&gt;0,"AI_DETAILS_WITHOUT_AI_USE","NONE"),IF(AI52&lt;&gt;"Yes","CONTROLLED_INPUT_INVALID",IF(AJ52="","AI_ACTIVITY_TYPE_REQUIRED",IF(AND(AL52&lt;&gt;"",COUNTIF('Evidence Items'!$W$2:$W$101,AL52)&gt;0,COUNTIF('Controlled Vocabulary'!$S$2:$S$9,AJ52)&gt;0),"DUPLICATED_AI_ACTIVITY",IF(COUNTIF('Controlled Vocabulary'!$R$2:$R$9,AJ52)=0,"INVALID_AI_ACTIVITY_TYPE",IF(AK52="","AI_TOOL_MODEL_REQUIRED",IF(AN52="Rejected","AI_OUTPUT_REJECTED",IF(AN52="Verified",IF(AO52="","HUMAN_VERIFIER_REQUIRED",IF(AP52="","HUMAN_VERIFICATION_DATE_REQUIRED","NONE")),IF(OR(AN52="Pending",AN52="Verification incomplete"),IF(AND(OR(C52="Draft",C52="Under review",C52="Reopened"),OR(U52="Exploratory only",U52="Review required before use")),IF(AN52="Pending","AI_VERIFICATION_PENDING","AI_VERIFICATION_INCOMPLETE"),"AI_VERIFICATION_REQUIRED"),"AI_VERIFICATION_REQUIRED"))))))))))</ns0:f>
      </ns0:c>
      <ns0:c r="BH52" s="53">
        <ns0:f>IF(D52="","MISSING_EXACT_CLAIM",IF(E52="","MISSING_AFFECTED_DECISION",IF(COUNTA(F52:K52)=0,"MISSING_SCOPE_BOUNDARY",IF(BE52=0,"MISSING_EVIDENCE_RELATIONSHIP",IF(L52="","MISSING_OBSERVATION","NONE")))))</ns0:f>
      </ns0:c>
      <ns0:c r="BI52" s="53">
        <ns0:f>IF(AD52="","REVIEWER_ACCESS_REQUIRED",IF(AD52="No","REVIEWER_ACCESS_REQUIRED",IF(AND(AD52="Conditional",OR(AE52="",AF52="")),"HANDLING_CONDITION_REQUIRED",IF(OR(LEFT(BG52,3)="AI_",LEFT(BG52,6)="HUMAN_"),BG52,"NONE"))))</ns0:f>
      </ns0:c>
      <ns0:c r="BJ52" s="53">
        <ns0:f>IF(M52="","MISSING_INTERPRETATION",IF(N52="","MISSING_ASSUMPTIONS",IF(P52="","MISSING_EVIDENCE_STATE",IF(Q52="","MISSING_CONFIDENCE_BOUNDARY",IF(R52="","MISSING_CONTRADICTION_STATUS",IF(O52="","MISSING_LIMITATIONS",IF(S52="","MISSING_MATERIALITY",IF(T52="","MISSING_REVERSIBILITY",IF(U52="","MISSING_PERMITTED_USE",IF(AS52="","MISSING_FINAL_DISPOSITION","NONE"))))))))))</ns0:f>
      </ns0:c>
      <ns0:c r="BK52" s="53">
        <ns0:f>IF(V52="","MISSING_OWNER",IF(W52="","MISSING_REVIEWER",IF(X52="","MISSING_REVIEW_DATE",IF(OR(Z52="Approved",Z52="Approved with conditions",Z52="Rejected"),IF(AA52="","APPROVER_REQUIRED",IF(AB52="","APPROVAL_DATE_REQUIRED",IF(AND(Z52="Approved with conditions",AC52=""),"APPROVAL_CONDITIONS_REQUIRED","NONE"))),"NONE"))))</ns0:f>
      </ns0:c>
      <ns0:c r="BL52" s="53">
        <ns0:f>IF(Y52="","REOPEN_TRIGGER_REQUIRED",IF(AND(C52="Reopened",BF52=0),"REOPEN_EVENT_REQUIRED","NONE"))</ns0:f>
      </ns0:c>
      <ns0:c r="BM52" s="53">
        <ns0:f>IF(AND(C52="Reopened",OR(Z52="Approved",Z52="Approved with conditions")),"REOPENED_APPROVAL_CONFLICT",IF(OR(AND(C52="Draft",AND(Z52&lt;&gt;"Not submitted",Z52&lt;&gt;"Rejected")),AND(C52="Under review",AND(Z52&lt;&gt;"Pending review",Z52&lt;&gt;"Rejected")),AND(C52="Approved",Z52&lt;&gt;"Approved"),AND(C52="Approved with conditions",Z52&lt;&gt;"Approved with conditions"),AND(C52="Reopened",Z52&lt;&gt;"Reopened"),AND(C52="Retired",AND(Z52&lt;&gt;"Not submitted",Z52&lt;&gt;"Approved",Z52&lt;&gt;"Approved with conditions",Z52&lt;&gt;"Rejected"))),"APPROVAL_STATUS_MISMATCH",IF(C52="Draft","STATUS_DRAFT",IF(C52="Under review","STATUS_UNDER_REVIEW",IF(C52="Reopened","STATUS_REOPENED",IF(C52="Retired","STATUS_RETIRED",IF(AD52="Conditional","CONDITIONAL_EVIDENCE_ACCESS",IF(BG52="AI_VERIFICATION_PENDING","AI_VERIFICATION_PENDING",IF(BG52="AI_VERIFICATION_INCOMPLETE","AI_VERIFICATION_INCOMPLETE",IF(AND(C52="Approved with conditions",Z52="Approved with conditions",AC52&lt;&gt;""),"STATUS_APPROVED_WITH_CONDITIONS",IF(AND(C52="Approved",Z52="Approved"),IF(P52="Unresolved","UNRESOLVED_USE_BOUNDED","STATUS_APPROVED"),"APPROVAL_STATUS_MISMATCH")))))))))))</ns0:f>
      </ns0:c>
      <ns0:c r="BN52" s="53">
        <ns0:f>IF(OR(AX52="",AY52=""),"",AX52&amp;"|"&amp;AY52)</ns0:f>
      </ns0:c>
    </ns0:row>
    <ns0:row r="53">
      <ns0:c r="A53" s="65"/>
      <ns0:c r="B53" s="65"/>
      <ns0:c r="C53" s="66"/>
      <ns0:c r="D53" s="66"/>
      <ns0:c r="E53" s="66"/>
      <ns0:c r="F53" s="66"/>
      <ns0:c r="G53" s="66"/>
      <ns0:c r="H53" s="66"/>
      <ns0:c r="I53" s="66"/>
      <ns0:c r="J53" s="66"/>
      <ns0:c r="K53" s="66"/>
      <ns0:c r="L53" s="66"/>
      <ns0:c r="M53" s="66"/>
      <ns0:c r="N53" s="66"/>
      <ns0:c r="O53" s="66"/>
      <ns0:c r="P53" s="66"/>
      <ns0:c r="Q53" s="66"/>
      <ns0:c r="R53" s="66"/>
      <ns0:c r="S53" s="66"/>
      <ns0:c r="T53" s="66"/>
      <ns0:c r="U53" s="66"/>
      <ns0:c r="V53" s="66"/>
      <ns0:c r="W53" s="66"/>
      <ns0:c r="X53" s="67"/>
      <ns0:c r="Y53" s="66"/>
      <ns0:c r="Z53" s="66"/>
      <ns0:c r="AA53" s="66"/>
      <ns0:c r="AB53" s="67"/>
      <ns0:c r="AC53" s="66"/>
      <ns0:c r="AD53" s="66"/>
      <ns0:c r="AE53" s="66"/>
      <ns0:c r="AF53" s="66"/>
      <ns0:c r="AG53" s="65"/>
      <ns0:c r="AH53" s="65"/>
      <ns0:c r="AI53" s="66"/>
      <ns0:c r="AJ53" s="66"/>
      <ns0:c r="AK53" s="66"/>
      <ns0:c r="AL53" s="66"/>
      <ns0:c r="AM53" s="66"/>
      <ns0:c r="AN53" s="66"/>
      <ns0:c r="AO53" s="66"/>
      <ns0:c r="AP53" s="67"/>
      <ns0:c r="AQ53" s="66"/>
      <ns0:c r="AR53" s="66"/>
      <ns0:c r="AS53" s="66"/>
      <ns0:c r="AT53" s="45">
        <ns0:f>IF(A53="","",IFERROR(VLOOKUP(AU53,'Controlled Vocabulary'!$AA$2:$AD$200,2,FALSE),"Controlled input invalid"))</ns0:f>
      </ns0:c>
      <ns0:c r="AU53" s="45">
        <ns0:f>IF(A53="","",IF(AND(AND(IF(OR(AG53="",AH53=""),0,IFERROR(MATCH(UPPER(TRIM(AG53))&amp;"|"&amp;TRIM(AH53),$BN$2:$BN$101,0),0))&gt;0,AX53=UPPER(TRIM(AG53)),AY53=TRIM(AH53)),D53&lt;&gt;INDEX($D$2:$D$101,IF(OR(AG53="",AH53=""),0,IFERROR(MATCH(UPPER(TRIM(AG53))&amp;"|"&amp;TRIM(AH53),$BN$2:$BN$101,0),0)))),"VERSION_REQUIRED_FOR_CLAIM_CHANGE",IF(AND(AND(IF(OR(AG53="",AH53=""),0,IFERROR(MATCH(UPPER(TRIM(AG53))&amp;"|"&amp;TRIM(AH53),$BN$2:$BN$101,0),0))&gt;0,AX53=UPPER(TRIM(AG53)),AY53=TRIM(AH53)),U53&lt;&gt;INDEX($U$2:$U$101,IF(OR(AG53="",AH53=""),0,IFERROR(MATCH(UPPER(TRIM(AG53))&amp;"|"&amp;TRIM(AH53),$BN$2:$BN$101,0),0)))),"VERSION_REQUIRED_FOR_USE_CHANGE",IF(AND(AND(IF(OR(AG53="",AH53=""),0,IFERROR(MATCH(UPPER(TRIM(AG53))&amp;"|"&amp;TRIM(AH53),$BN$2:$BN$101,0),0))&gt;0,AX53=UPPER(TRIM(AG53)),AY53=TRIM(AH53)),AC53&lt;&gt;INDEX($AC$2:$AC$101,IF(OR(AG53="",AH53=""),0,IFERROR(MATCH(UPPER(TRIM(AG53))&amp;"|"&amp;TRIM(AH53),$BN$2:$BN$101,0),0)))),"VERSION_REQUIRED_FOR_APPROVAL_CHANGE",IF(BA53&lt;&gt;"NONE",BA53,IF(BB53&lt;&gt;"NONE",BB53,IF(BC53&lt;&gt;"NONE",BC53,IF(BD53&lt;&gt;"NONE",BD53,IF(AZ53&gt;1,"DUPLICATE_RECORD_VERSION",IF(OR(BM53="REOPENED_APPROVAL_CONFLICT",BM53="APPROVAL_STATUS_MISMATCH"),BM53,IF(OR(BG53="AI_DETAILS_WITHOUT_AI_USE",BG53="INVALID_AI_ACTIVITY_TYPE",BG53="DUPLICATED_AI_ACTIVITY",BG53="CONTROLLED_INPUT_INVALID"),BG53,IF(BH53&lt;&gt;"NONE",BH53,IF(BI53&lt;&gt;"NONE",BI53,IF(BJ53&lt;&gt;"NONE",BJ53,IF(BK53&lt;&gt;"NONE",BK53,IF(BL53&lt;&gt;"NONE",BL53,BM53))))))))))))))))</ns0:f>
      </ns0:c>
      <ns0:c r="AV53" s="45">
        <ns0:f>IF(A53="","",IFERROR(VLOOKUP(AU53,'Controlled Vocabulary'!$AA$2:$AD$200,3,FALSE),"Blocked"))</ns0:f>
      </ns0:c>
      <ns0:c r="AW53" s="45">
        <ns0:f>IF(A53="","",IFERROR(VLOOKUP(AU53,'Controlled Vocabulary'!$AA$2:$AD$200,4,FALSE),"Review the controlled inputs."))</ns0:f>
      </ns0:c>
      <ns0:c r="AX53" s="53">
        <ns0:f>IF(A53="","",UPPER(TRIM(A53)))</ns0:f>
      </ns0:c>
      <ns0:c r="AY53" s="53">
        <ns0:f>IF(B53="","",TRIM(B53))</ns0:f>
      </ns0:c>
      <ns0:c r="AZ53" s="53">
        <ns0:f>IF(BN53="",0,COUNTIF($BN$2:$BN$101,BN53))</ns0:f>
      </ns0:c>
      <ns0:c r="BA53" s="53">
        <ns0:f>IF(AX53="","MISSING_RECORD_ID",IF(OR(LEN(AX53)&lt;3,LEN(AX53)&gt;64),"INVALID_RECORD_ID_LENGTH",IF(OR(LEFT(AX53,1)="-",RIGHT(AX53,1)="-"),"INVALID_RECORD_ID_BOUNDARY",IF(ISNUMBER(SEARCH("--",AX53)),"CONSECUTIVE_HYPHENS",IF(SUMPRODUCT(--(ROW($1:$64)&lt;=LEN(AX53)),--ISNUMBER(SEARCH(MID(AX53,ROW($1:$64),1),"ABCDEFGHIJKLMNOPQRSTUVWXYZ0123456789-")))=LEN(AX53),"NONE","INVALID_RECORD_ID_CHARACTER")))))</ns0:f>
      </ns0:c>
      <ns0:c r="BB53" s="53">
        <ns0:f>IF(AY53="","MISSING_VERSION",IF(OR(NOT(OR((LEN(AY53)-LEN(SUBSTITUTE(AY53,".","")))=1,(LEN(AY53)-LEN(SUBSTITUTE(AY53,".","")))=2)),IFERROR(LEFT(AY53,IFERROR(FIND(".",AY53),0)-1),"")="",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="",IF((LEN(AY53)-LEN(SUBSTITUTE(AY53,".","")))=2,IF((LEN(AY53)-LEN(SUBSTITUTE(AY53,".","")))=2,IFERROR(MID(AY53,IFERROR(FIND(".",AY53,IFERROR(FIND(".",AY53),0)+1),0)+1,999),""),"")="",FALSE),NOT(IFERROR(ISNUMBER(--IFERROR(LEFT(AY53,IFERROR(FIND(".",AY53),0)-1),"")),FALSE)),NOT(IFERROR(ISNUMBER(--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),FALSE)),IF((LEN(AY53)-LEN(SUBSTITUTE(AY53,".","")))=2,NOT(IFERROR(ISNUMBER(--IF((LEN(AY53)-LEN(SUBSTITUTE(AY53,".","")))=2,IFERROR(MID(AY53,IFERROR(FIND(".",AY53,IFERROR(FIND(".",AY53),0)+1),0)+1,999),""),"")),FALSE)),FALSE)),"INVALID_VERSION",IF(OR(AND(LEN(IFERROR(LEFT(AY53,IFERROR(FIND(".",AY53),0)-1),""))&gt;1,LEFT(IFERROR(LEFT(AY53,IFERROR(FIND(".",AY53),0)-1),""),1)="0"),AND(LEN(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)&gt;1,LEFT(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,1)="0"),IF((LEN(AY53)-LEN(SUBSTITUTE(AY53,".","")))=2,AND(LEN(IF((LEN(AY53)-LEN(SUBSTITUTE(AY53,".","")))=2,IFERROR(MID(AY53,IFERROR(FIND(".",AY53,IFERROR(FIND(".",AY53),0)+1),0)+1,999),""),""))&gt;1,LEFT(IF((LEN(AY53)-LEN(SUBSTITUTE(AY53,".","")))=2,IFERROR(MID(AY53,IFERROR(FIND(".",AY53,IFERROR(FIND(".",AY53),0)+1),0)+1,999),""),""),1)="0"),FALSE)),"INVALID_VERSION_LEADING_ZERO",IF(AND(IFERROR(TEXT(--IFERROR(LEFT(AY53,IFERROR(FIND(".",AY53),0)-1),""),"0")=IFERROR(LEFT(AY53,IFERROR(FIND(".",AY53),0)-1),""),FALSE),IFERROR(TEXT(--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,"0")=IF((LEN(AY53)-LEN(SUBSTITUTE(AY53,".","")))=1,IFERROR(MID(AY53,IFERROR(FIND(".",AY53),0)+1,999),""),IF((LEN(AY53)-LEN(SUBSTITUTE(AY53,".","")))=2,IFERROR(MID(AY53,IFERROR(FIND(".",AY53),0)+1,IFERROR(FIND(".",AY53,IFERROR(FIND(".",AY53),0)+1),0)-IFERROR(FIND(".",AY53),0)-1),""),"")),FALSE),IF((LEN(AY53)-LEN(SUBSTITUTE(AY53,".","")))=2,IFERROR(TEXT(--IF((LEN(AY53)-LEN(SUBSTITUTE(AY53,".","")))=2,IFERROR(MID(AY53,IFERROR(FIND(".",AY53,IFERROR(FIND(".",AY53),0)+1),0)+1,999),""),""),"0")=IF((LEN(AY53)-LEN(SUBSTITUTE(AY53,".","")))=2,IFERROR(MID(AY53,IFERROR(FIND(".",AY53,IFERROR(FIND(".",AY53),0)+1),0)+1,999),""),""),FALSE),TRUE)),"NONE","INVALID_VERSION"))))</ns0:f>
      </ns0:c>
      <ns0:c r="BC53" s="53">
        <ns0:f>IF(C53="","MISSING_RECORD_STATUS",IF(COUNTIF('Controlled Vocabulary'!$A$2:$A$7,C53)=1,"NONE","INVALID_RECORD_STATUS"))</ns0:f>
      </ns0:c>
      <ns0:c r="BD53" s="53">
        <ns0:f>IF(Z53="","INVALID_APPROVAL_STATUS",IF(COUNTIF('Controlled Vocabulary'!$B$2:$B$7,Z53)=1,"NONE","INVALID_APPROVAL_STATUS"))</ns0:f>
      </ns0:c>
      <ns0:c r="BE53" s="53">
        <ns0:f>IF(BN53="",0,COUNTIFS('Claim–Evidence Links'!$T$2:$T$201,BN53,'Claim–Evidence Links'!$H$2:$H$201,"Active"))</ns0:f>
      </ns0:c>
      <ns0:c r="BF53" s="53">
        <ns0:f>IF(BN53="",0,COUNTIFS('Change History'!$N$2:$N$101,BN53,'Change History'!$H$2:$H$101,"Yes"))</ns0:f>
      </ns0:c>
      <ns0:c r="BG53" s="53">
        <ns0:f>IF(AI53="","CONTROLLED_INPUT_INVALID",IF(AI53="No",IF(COUNTA(AJ53:AQ53)&gt;0,"AI_DETAILS_WITHOUT_AI_USE","NONE"),IF(AI53&lt;&gt;"Yes","CONTROLLED_INPUT_INVALID",IF(AJ53="","AI_ACTIVITY_TYPE_REQUIRED",IF(AND(AL53&lt;&gt;"",COUNTIF('Evidence Items'!$W$2:$W$101,AL53)&gt;0,COUNTIF('Controlled Vocabulary'!$S$2:$S$9,AJ53)&gt;0),"DUPLICATED_AI_ACTIVITY",IF(COUNTIF('Controlled Vocabulary'!$R$2:$R$9,AJ53)=0,"INVALID_AI_ACTIVITY_TYPE",IF(AK53="","AI_TOOL_MODEL_REQUIRED",IF(AN53="Rejected","AI_OUTPUT_REJECTED",IF(AN53="Verified",IF(AO53="","HUMAN_VERIFIER_REQUIRED",IF(AP53="","HUMAN_VERIFICATION_DATE_REQUIRED","NONE")),IF(OR(AN53="Pending",AN53="Verification incomplete"),IF(AND(OR(C53="Draft",C53="Under review",C53="Reopened"),OR(U53="Exploratory only",U53="Review required before use")),IF(AN53="Pending","AI_VERIFICATION_PENDING","AI_VERIFICATION_INCOMPLETE"),"AI_VERIFICATION_REQUIRED"),"AI_VERIFICATION_REQUIRED"))))))))))</ns0:f>
      </ns0:c>
      <ns0:c r="BH53" s="53">
        <ns0:f>IF(D53="","MISSING_EXACT_CLAIM",IF(E53="","MISSING_AFFECTED_DECISION",IF(COUNTA(F53:K53)=0,"MISSING_SCOPE_BOUNDARY",IF(BE53=0,"MISSING_EVIDENCE_RELATIONSHIP",IF(L53="","MISSING_OBSERVATION","NONE")))))</ns0:f>
      </ns0:c>
      <ns0:c r="BI53" s="53">
        <ns0:f>IF(AD53="","REVIEWER_ACCESS_REQUIRED",IF(AD53="No","REVIEWER_ACCESS_REQUIRED",IF(AND(AD53="Conditional",OR(AE53="",AF53="")),"HANDLING_CONDITION_REQUIRED",IF(OR(LEFT(BG53,3)="AI_",LEFT(BG53,6)="HUMAN_"),BG53,"NONE"))))</ns0:f>
      </ns0:c>
      <ns0:c r="BJ53" s="53">
        <ns0:f>IF(M53="","MISSING_INTERPRETATION",IF(N53="","MISSING_ASSUMPTIONS",IF(P53="","MISSING_EVIDENCE_STATE",IF(Q53="","MISSING_CONFIDENCE_BOUNDARY",IF(R53="","MISSING_CONTRADICTION_STATUS",IF(O53="","MISSING_LIMITATIONS",IF(S53="","MISSING_MATERIALITY",IF(T53="","MISSING_REVERSIBILITY",IF(U53="","MISSING_PERMITTED_USE",IF(AS53="","MISSING_FINAL_DISPOSITION","NONE"))))))))))</ns0:f>
      </ns0:c>
      <ns0:c r="BK53" s="53">
        <ns0:f>IF(V53="","MISSING_OWNER",IF(W53="","MISSING_REVIEWER",IF(X53="","MISSING_REVIEW_DATE",IF(OR(Z53="Approved",Z53="Approved with conditions",Z53="Rejected"),IF(AA53="","APPROVER_REQUIRED",IF(AB53="","APPROVAL_DATE_REQUIRED",IF(AND(Z53="Approved with conditions",AC53=""),"APPROVAL_CONDITIONS_REQUIRED","NONE"))),"NONE"))))</ns0:f>
      </ns0:c>
      <ns0:c r="BL53" s="53">
        <ns0:f>IF(Y53="","REOPEN_TRIGGER_REQUIRED",IF(AND(C53="Reopened",BF53=0),"REOPEN_EVENT_REQUIRED","NONE"))</ns0:f>
      </ns0:c>
      <ns0:c r="BM53" s="53">
        <ns0:f>IF(AND(C53="Reopened",OR(Z53="Approved",Z53="Approved with conditions")),"REOPENED_APPROVAL_CONFLICT",IF(OR(AND(C53="Draft",AND(Z53&lt;&gt;"Not submitted",Z53&lt;&gt;"Rejected")),AND(C53="Under review",AND(Z53&lt;&gt;"Pending review",Z53&lt;&gt;"Rejected")),AND(C53="Approved",Z53&lt;&gt;"Approved"),AND(C53="Approved with conditions",Z53&lt;&gt;"Approved with conditions"),AND(C53="Reopened",Z53&lt;&gt;"Reopened"),AND(C53="Retired",AND(Z53&lt;&gt;"Not submitted",Z53&lt;&gt;"Approved",Z53&lt;&gt;"Approved with conditions",Z53&lt;&gt;"Rejected"))),"APPROVAL_STATUS_MISMATCH",IF(C53="Draft","STATUS_DRAFT",IF(C53="Under review","STATUS_UNDER_REVIEW",IF(C53="Reopened","STATUS_REOPENED",IF(C53="Retired","STATUS_RETIRED",IF(AD53="Conditional","CONDITIONAL_EVIDENCE_ACCESS",IF(BG53="AI_VERIFICATION_PENDING","AI_VERIFICATION_PENDING",IF(BG53="AI_VERIFICATION_INCOMPLETE","AI_VERIFICATION_INCOMPLETE",IF(AND(C53="Approved with conditions",Z53="Approved with conditions",AC53&lt;&gt;""),"STATUS_APPROVED_WITH_CONDITIONS",IF(AND(C53="Approved",Z53="Approved"),IF(P53="Unresolved","UNRESOLVED_USE_BOUNDED","STATUS_APPROVED"),"APPROVAL_STATUS_MISMATCH")))))))))))</ns0:f>
      </ns0:c>
      <ns0:c r="BN53" s="53">
        <ns0:f>IF(OR(AX53="",AY53=""),"",AX53&amp;"|"&amp;AY53)</ns0:f>
      </ns0:c>
    </ns0:row>
    <ns0:row r="54">
      <ns0:c r="A54" s="65"/>
      <ns0:c r="B54" s="65"/>
      <ns0:c r="C54" s="66"/>
      <ns0:c r="D54" s="66"/>
      <ns0:c r="E54" s="66"/>
      <ns0:c r="F54" s="66"/>
      <ns0:c r="G54" s="66"/>
      <ns0:c r="H54" s="66"/>
      <ns0:c r="I54" s="66"/>
      <ns0:c r="J54" s="66"/>
      <ns0:c r="K54" s="66"/>
      <ns0:c r="L54" s="66"/>
      <ns0:c r="M54" s="66"/>
      <ns0:c r="N54" s="66"/>
      <ns0:c r="O54" s="66"/>
      <ns0:c r="P54" s="66"/>
      <ns0:c r="Q54" s="66"/>
      <ns0:c r="R54" s="66"/>
      <ns0:c r="S54" s="66"/>
      <ns0:c r="T54" s="66"/>
      <ns0:c r="U54" s="66"/>
      <ns0:c r="V54" s="66"/>
      <ns0:c r="W54" s="66"/>
      <ns0:c r="X54" s="67"/>
      <ns0:c r="Y54" s="66"/>
      <ns0:c r="Z54" s="66"/>
      <ns0:c r="AA54" s="66"/>
      <ns0:c r="AB54" s="67"/>
      <ns0:c r="AC54" s="66"/>
      <ns0:c r="AD54" s="66"/>
      <ns0:c r="AE54" s="66"/>
      <ns0:c r="AF54" s="66"/>
      <ns0:c r="AG54" s="65"/>
      <ns0:c r="AH54" s="65"/>
      <ns0:c r="AI54" s="66"/>
      <ns0:c r="AJ54" s="66"/>
      <ns0:c r="AK54" s="66"/>
      <ns0:c r="AL54" s="66"/>
      <ns0:c r="AM54" s="66"/>
      <ns0:c r="AN54" s="66"/>
      <ns0:c r="AO54" s="66"/>
      <ns0:c r="AP54" s="67"/>
      <ns0:c r="AQ54" s="66"/>
      <ns0:c r="AR54" s="66"/>
      <ns0:c r="AS54" s="66"/>
      <ns0:c r="AT54" s="45">
        <ns0:f>IF(A54="","",IFERROR(VLOOKUP(AU54,'Controlled Vocabulary'!$AA$2:$AD$200,2,FALSE),"Controlled input invalid"))</ns0:f>
      </ns0:c>
      <ns0:c r="AU54" s="45">
        <ns0:f>IF(A54="","",IF(AND(AND(IF(OR(AG54="",AH54=""),0,IFERROR(MATCH(UPPER(TRIM(AG54))&amp;"|"&amp;TRIM(AH54),$BN$2:$BN$101,0),0))&gt;0,AX54=UPPER(TRIM(AG54)),AY54=TRIM(AH54)),D54&lt;&gt;INDEX($D$2:$D$101,IF(OR(AG54="",AH54=""),0,IFERROR(MATCH(UPPER(TRIM(AG54))&amp;"|"&amp;TRIM(AH54),$BN$2:$BN$101,0),0)))),"VERSION_REQUIRED_FOR_CLAIM_CHANGE",IF(AND(AND(IF(OR(AG54="",AH54=""),0,IFERROR(MATCH(UPPER(TRIM(AG54))&amp;"|"&amp;TRIM(AH54),$BN$2:$BN$101,0),0))&gt;0,AX54=UPPER(TRIM(AG54)),AY54=TRIM(AH54)),U54&lt;&gt;INDEX($U$2:$U$101,IF(OR(AG54="",AH54=""),0,IFERROR(MATCH(UPPER(TRIM(AG54))&amp;"|"&amp;TRIM(AH54),$BN$2:$BN$101,0),0)))),"VERSION_REQUIRED_FOR_USE_CHANGE",IF(AND(AND(IF(OR(AG54="",AH54=""),0,IFERROR(MATCH(UPPER(TRIM(AG54))&amp;"|"&amp;TRIM(AH54),$BN$2:$BN$101,0),0))&gt;0,AX54=UPPER(TRIM(AG54)),AY54=TRIM(AH54)),AC54&lt;&gt;INDEX($AC$2:$AC$101,IF(OR(AG54="",AH54=""),0,IFERROR(MATCH(UPPER(TRIM(AG54))&amp;"|"&amp;TRIM(AH54),$BN$2:$BN$101,0),0)))),"VERSION_REQUIRED_FOR_APPROVAL_CHANGE",IF(BA54&lt;&gt;"NONE",BA54,IF(BB54&lt;&gt;"NONE",BB54,IF(BC54&lt;&gt;"NONE",BC54,IF(BD54&lt;&gt;"NONE",BD54,IF(AZ54&gt;1,"DUPLICATE_RECORD_VERSION",IF(OR(BM54="REOPENED_APPROVAL_CONFLICT",BM54="APPROVAL_STATUS_MISMATCH"),BM54,IF(OR(BG54="AI_DETAILS_WITHOUT_AI_USE",BG54="INVALID_AI_ACTIVITY_TYPE",BG54="DUPLICATED_AI_ACTIVITY",BG54="CONTROLLED_INPUT_INVALID"),BG54,IF(BH54&lt;&gt;"NONE",BH54,IF(BI54&lt;&gt;"NONE",BI54,IF(BJ54&lt;&gt;"NONE",BJ54,IF(BK54&lt;&gt;"NONE",BK54,IF(BL54&lt;&gt;"NONE",BL54,BM54))))))))))))))))</ns0:f>
      </ns0:c>
      <ns0:c r="AV54" s="45">
        <ns0:f>IF(A54="","",IFERROR(VLOOKUP(AU54,'Controlled Vocabulary'!$AA$2:$AD$200,3,FALSE),"Blocked"))</ns0:f>
      </ns0:c>
      <ns0:c r="AW54" s="45">
        <ns0:f>IF(A54="","",IFERROR(VLOOKUP(AU54,'Controlled Vocabulary'!$AA$2:$AD$200,4,FALSE),"Review the controlled inputs."))</ns0:f>
      </ns0:c>
      <ns0:c r="AX54" s="53">
        <ns0:f>IF(A54="","",UPPER(TRIM(A54)))</ns0:f>
      </ns0:c>
      <ns0:c r="AY54" s="53">
        <ns0:f>IF(B54="","",TRIM(B54))</ns0:f>
      </ns0:c>
      <ns0:c r="AZ54" s="53">
        <ns0:f>IF(BN54="",0,COUNTIF($BN$2:$BN$101,BN54))</ns0:f>
      </ns0:c>
      <ns0:c r="BA54" s="53">
        <ns0:f>IF(AX54="","MISSING_RECORD_ID",IF(OR(LEN(AX54)&lt;3,LEN(AX54)&gt;64),"INVALID_RECORD_ID_LENGTH",IF(OR(LEFT(AX54,1)="-",RIGHT(AX54,1)="-"),"INVALID_RECORD_ID_BOUNDARY",IF(ISNUMBER(SEARCH("--",AX54)),"CONSECUTIVE_HYPHENS",IF(SUMPRODUCT(--(ROW($1:$64)&lt;=LEN(AX54)),--ISNUMBER(SEARCH(MID(AX54,ROW($1:$64),1),"ABCDEFGHIJKLMNOPQRSTUVWXYZ0123456789-")))=LEN(AX54),"NONE","INVALID_RECORD_ID_CHARACTER")))))</ns0:f>
      </ns0:c>
      <ns0:c r="BB54" s="53">
        <ns0:f>IF(AY54="","MISSING_VERSION",IF(OR(NOT(OR((LEN(AY54)-LEN(SUBSTITUTE(AY54,".","")))=1,(LEN(AY54)-LEN(SUBSTITUTE(AY54,".","")))=2)),IFERROR(LEFT(AY54,IFERROR(FIND(".",AY54),0)-1),"")="",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="",IF((LEN(AY54)-LEN(SUBSTITUTE(AY54,".","")))=2,IF((LEN(AY54)-LEN(SUBSTITUTE(AY54,".","")))=2,IFERROR(MID(AY54,IFERROR(FIND(".",AY54,IFERROR(FIND(".",AY54),0)+1),0)+1,999),""),"")="",FALSE),NOT(IFERROR(ISNUMBER(--IFERROR(LEFT(AY54,IFERROR(FIND(".",AY54),0)-1),"")),FALSE)),NOT(IFERROR(ISNUMBER(--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),FALSE)),IF((LEN(AY54)-LEN(SUBSTITUTE(AY54,".","")))=2,NOT(IFERROR(ISNUMBER(--IF((LEN(AY54)-LEN(SUBSTITUTE(AY54,".","")))=2,IFERROR(MID(AY54,IFERROR(FIND(".",AY54,IFERROR(FIND(".",AY54),0)+1),0)+1,999),""),"")),FALSE)),FALSE)),"INVALID_VERSION",IF(OR(AND(LEN(IFERROR(LEFT(AY54,IFERROR(FIND(".",AY54),0)-1),""))&gt;1,LEFT(IFERROR(LEFT(AY54,IFERROR(FIND(".",AY54),0)-1),""),1)="0"),AND(LEN(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)&gt;1,LEFT(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,1)="0"),IF((LEN(AY54)-LEN(SUBSTITUTE(AY54,".","")))=2,AND(LEN(IF((LEN(AY54)-LEN(SUBSTITUTE(AY54,".","")))=2,IFERROR(MID(AY54,IFERROR(FIND(".",AY54,IFERROR(FIND(".",AY54),0)+1),0)+1,999),""),""))&gt;1,LEFT(IF((LEN(AY54)-LEN(SUBSTITUTE(AY54,".","")))=2,IFERROR(MID(AY54,IFERROR(FIND(".",AY54,IFERROR(FIND(".",AY54),0)+1),0)+1,999),""),""),1)="0"),FALSE)),"INVALID_VERSION_LEADING_ZERO",IF(AND(IFERROR(TEXT(--IFERROR(LEFT(AY54,IFERROR(FIND(".",AY54),0)-1),""),"0")=IFERROR(LEFT(AY54,IFERROR(FIND(".",AY54),0)-1),""),FALSE),IFERROR(TEXT(--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,"0")=IF((LEN(AY54)-LEN(SUBSTITUTE(AY54,".","")))=1,IFERROR(MID(AY54,IFERROR(FIND(".",AY54),0)+1,999),""),IF((LEN(AY54)-LEN(SUBSTITUTE(AY54,".","")))=2,IFERROR(MID(AY54,IFERROR(FIND(".",AY54),0)+1,IFERROR(FIND(".",AY54,IFERROR(FIND(".",AY54),0)+1),0)-IFERROR(FIND(".",AY54),0)-1),""),"")),FALSE),IF((LEN(AY54)-LEN(SUBSTITUTE(AY54,".","")))=2,IFERROR(TEXT(--IF((LEN(AY54)-LEN(SUBSTITUTE(AY54,".","")))=2,IFERROR(MID(AY54,IFERROR(FIND(".",AY54,IFERROR(FIND(".",AY54),0)+1),0)+1,999),""),""),"0")=IF((LEN(AY54)-LEN(SUBSTITUTE(AY54,".","")))=2,IFERROR(MID(AY54,IFERROR(FIND(".",AY54,IFERROR(FIND(".",AY54),0)+1),0)+1,999),""),""),FALSE),TRUE)),"NONE","INVALID_VERSION"))))</ns0:f>
      </ns0:c>
      <ns0:c r="BC54" s="53">
        <ns0:f>IF(C54="","MISSING_RECORD_STATUS",IF(COUNTIF('Controlled Vocabulary'!$A$2:$A$7,C54)=1,"NONE","INVALID_RECORD_STATUS"))</ns0:f>
      </ns0:c>
      <ns0:c r="BD54" s="53">
        <ns0:f>IF(Z54="","INVALID_APPROVAL_STATUS",IF(COUNTIF('Controlled Vocabulary'!$B$2:$B$7,Z54)=1,"NONE","INVALID_APPROVAL_STATUS"))</ns0:f>
      </ns0:c>
      <ns0:c r="BE54" s="53">
        <ns0:f>IF(BN54="",0,COUNTIFS('Claim–Evidence Links'!$T$2:$T$201,BN54,'Claim–Evidence Links'!$H$2:$H$201,"Active"))</ns0:f>
      </ns0:c>
      <ns0:c r="BF54" s="53">
        <ns0:f>IF(BN54="",0,COUNTIFS('Change History'!$N$2:$N$101,BN54,'Change History'!$H$2:$H$101,"Yes"))</ns0:f>
      </ns0:c>
      <ns0:c r="BG54" s="53">
        <ns0:f>IF(AI54="","CONTROLLED_INPUT_INVALID",IF(AI54="No",IF(COUNTA(AJ54:AQ54)&gt;0,"AI_DETAILS_WITHOUT_AI_USE","NONE"),IF(AI54&lt;&gt;"Yes","CONTROLLED_INPUT_INVALID",IF(AJ54="","AI_ACTIVITY_TYPE_REQUIRED",IF(AND(AL54&lt;&gt;"",COUNTIF('Evidence Items'!$W$2:$W$101,AL54)&gt;0,COUNTIF('Controlled Vocabulary'!$S$2:$S$9,AJ54)&gt;0),"DUPLICATED_AI_ACTIVITY",IF(COUNTIF('Controlled Vocabulary'!$R$2:$R$9,AJ54)=0,"INVALID_AI_ACTIVITY_TYPE",IF(AK54="","AI_TOOL_MODEL_REQUIRED",IF(AN54="Rejected","AI_OUTPUT_REJECTED",IF(AN54="Verified",IF(AO54="","HUMAN_VERIFIER_REQUIRED",IF(AP54="","HUMAN_VERIFICATION_DATE_REQUIRED","NONE")),IF(OR(AN54="Pending",AN54="Verification incomplete"),IF(AND(OR(C54="Draft",C54="Under review",C54="Reopened"),OR(U54="Exploratory only",U54="Review required before use")),IF(AN54="Pending","AI_VERIFICATION_PENDING","AI_VERIFICATION_INCOMPLETE"),"AI_VERIFICATION_REQUIRED"),"AI_VERIFICATION_REQUIRED"))))))))))</ns0:f>
      </ns0:c>
      <ns0:c r="BH54" s="53">
        <ns0:f>IF(D54="","MISSING_EXACT_CLAIM",IF(E54="","MISSING_AFFECTED_DECISION",IF(COUNTA(F54:K54)=0,"MISSING_SCOPE_BOUNDARY",IF(BE54=0,"MISSING_EVIDENCE_RELATIONSHIP",IF(L54="","MISSING_OBSERVATION","NONE")))))</ns0:f>
      </ns0:c>
      <ns0:c r="BI54" s="53">
        <ns0:f>IF(AD54="","REVIEWER_ACCESS_REQUIRED",IF(AD54="No","REVIEWER_ACCESS_REQUIRED",IF(AND(AD54="Conditional",OR(AE54="",AF54="")),"HANDLING_CONDITION_REQUIRED",IF(OR(LEFT(BG54,3)="AI_",LEFT(BG54,6)="HUMAN_"),BG54,"NONE"))))</ns0:f>
      </ns0:c>
      <ns0:c r="BJ54" s="53">
        <ns0:f>IF(M54="","MISSING_INTERPRETATION",IF(N54="","MISSING_ASSUMPTIONS",IF(P54="","MISSING_EVIDENCE_STATE",IF(Q54="","MISSING_CONFIDENCE_BOUNDARY",IF(R54="","MISSING_CONTRADICTION_STATUS",IF(O54="","MISSING_LIMITATIONS",IF(S54="","MISSING_MATERIALITY",IF(T54="","MISSING_REVERSIBILITY",IF(U54="","MISSING_PERMITTED_USE",IF(AS54="","MISSING_FINAL_DISPOSITION","NONE"))))))))))</ns0:f>
      </ns0:c>
      <ns0:c r="BK54" s="53">
        <ns0:f>IF(V54="","MISSING_OWNER",IF(W54="","MISSING_REVIEWER",IF(X54="","MISSING_REVIEW_DATE",IF(OR(Z54="Approved",Z54="Approved with conditions",Z54="Rejected"),IF(AA54="","APPROVER_REQUIRED",IF(AB54="","APPROVAL_DATE_REQUIRED",IF(AND(Z54="Approved with conditions",AC54=""),"APPROVAL_CONDITIONS_REQUIRED","NONE"))),"NONE"))))</ns0:f>
      </ns0:c>
      <ns0:c r="BL54" s="53">
        <ns0:f>IF(Y54="","REOPEN_TRIGGER_REQUIRED",IF(AND(C54="Reopened",BF54=0),"REOPEN_EVENT_REQUIRED","NONE"))</ns0:f>
      </ns0:c>
      <ns0:c r="BM54" s="53">
        <ns0:f>IF(AND(C54="Reopened",OR(Z54="Approved",Z54="Approved with conditions")),"REOPENED_APPROVAL_CONFLICT",IF(OR(AND(C54="Draft",AND(Z54&lt;&gt;"Not submitted",Z54&lt;&gt;"Rejected")),AND(C54="Under review",AND(Z54&lt;&gt;"Pending review",Z54&lt;&gt;"Rejected")),AND(C54="Approved",Z54&lt;&gt;"Approved"),AND(C54="Approved with conditions",Z54&lt;&gt;"Approved with conditions"),AND(C54="Reopened",Z54&lt;&gt;"Reopened"),AND(C54="Retired",AND(Z54&lt;&gt;"Not submitted",Z54&lt;&gt;"Approved",Z54&lt;&gt;"Approved with conditions",Z54&lt;&gt;"Rejected"))),"APPROVAL_STATUS_MISMATCH",IF(C54="Draft","STATUS_DRAFT",IF(C54="Under review","STATUS_UNDER_REVIEW",IF(C54="Reopened","STATUS_REOPENED",IF(C54="Retired","STATUS_RETIRED",IF(AD54="Conditional","CONDITIONAL_EVIDENCE_ACCESS",IF(BG54="AI_VERIFICATION_PENDING","AI_VERIFICATION_PENDING",IF(BG54="AI_VERIFICATION_INCOMPLETE","AI_VERIFICATION_INCOMPLETE",IF(AND(C54="Approved with conditions",Z54="Approved with conditions",AC54&lt;&gt;""),"STATUS_APPROVED_WITH_CONDITIONS",IF(AND(C54="Approved",Z54="Approved"),IF(P54="Unresolved","UNRESOLVED_USE_BOUNDED","STATUS_APPROVED"),"APPROVAL_STATUS_MISMATCH")))))))))))</ns0:f>
      </ns0:c>
      <ns0:c r="BN54" s="53">
        <ns0:f>IF(OR(AX54="",AY54=""),"",AX54&amp;"|"&amp;AY54)</ns0:f>
      </ns0:c>
    </ns0:row>
    <ns0:row r="55">
      <ns0:c r="A55" s="65"/>
      <ns0:c r="B55" s="65"/>
      <ns0:c r="C55" s="66"/>
      <ns0:c r="D55" s="66"/>
      <ns0:c r="E55" s="66"/>
      <ns0:c r="F55" s="66"/>
      <ns0:c r="G55" s="66"/>
      <ns0:c r="H55" s="66"/>
      <ns0:c r="I55" s="66"/>
      <ns0:c r="J55" s="66"/>
      <ns0:c r="K55" s="66"/>
      <ns0:c r="L55" s="66"/>
      <ns0:c r="M55" s="66"/>
      <ns0:c r="N55" s="66"/>
      <ns0:c r="O55" s="66"/>
      <ns0:c r="P55" s="66"/>
      <ns0:c r="Q55" s="66"/>
      <ns0:c r="R55" s="66"/>
      <ns0:c r="S55" s="66"/>
      <ns0:c r="T55" s="66"/>
      <ns0:c r="U55" s="66"/>
      <ns0:c r="V55" s="66"/>
      <ns0:c r="W55" s="66"/>
      <ns0:c r="X55" s="67"/>
      <ns0:c r="Y55" s="66"/>
      <ns0:c r="Z55" s="66"/>
      <ns0:c r="AA55" s="66"/>
      <ns0:c r="AB55" s="67"/>
      <ns0:c r="AC55" s="66"/>
      <ns0:c r="AD55" s="66"/>
      <ns0:c r="AE55" s="66"/>
      <ns0:c r="AF55" s="66"/>
      <ns0:c r="AG55" s="65"/>
      <ns0:c r="AH55" s="65"/>
      <ns0:c r="AI55" s="66"/>
      <ns0:c r="AJ55" s="66"/>
      <ns0:c r="AK55" s="66"/>
      <ns0:c r="AL55" s="66"/>
      <ns0:c r="AM55" s="66"/>
      <ns0:c r="AN55" s="66"/>
      <ns0:c r="AO55" s="66"/>
      <ns0:c r="AP55" s="67"/>
      <ns0:c r="AQ55" s="66"/>
      <ns0:c r="AR55" s="66"/>
      <ns0:c r="AS55" s="66"/>
      <ns0:c r="AT55" s="45">
        <ns0:f>IF(A55="","",IFERROR(VLOOKUP(AU55,'Controlled Vocabulary'!$AA$2:$AD$200,2,FALSE),"Controlled input invalid"))</ns0:f>
      </ns0:c>
      <ns0:c r="AU55" s="45">
        <ns0:f>IF(A55="","",IF(AND(AND(IF(OR(AG55="",AH55=""),0,IFERROR(MATCH(UPPER(TRIM(AG55))&amp;"|"&amp;TRIM(AH55),$BN$2:$BN$101,0),0))&gt;0,AX55=UPPER(TRIM(AG55)),AY55=TRIM(AH55)),D55&lt;&gt;INDEX($D$2:$D$101,IF(OR(AG55="",AH55=""),0,IFERROR(MATCH(UPPER(TRIM(AG55))&amp;"|"&amp;TRIM(AH55),$BN$2:$BN$101,0),0)))),"VERSION_REQUIRED_FOR_CLAIM_CHANGE",IF(AND(AND(IF(OR(AG55="",AH55=""),0,IFERROR(MATCH(UPPER(TRIM(AG55))&amp;"|"&amp;TRIM(AH55),$BN$2:$BN$101,0),0))&gt;0,AX55=UPPER(TRIM(AG55)),AY55=TRIM(AH55)),U55&lt;&gt;INDEX($U$2:$U$101,IF(OR(AG55="",AH55=""),0,IFERROR(MATCH(UPPER(TRIM(AG55))&amp;"|"&amp;TRIM(AH55),$BN$2:$BN$101,0),0)))),"VERSION_REQUIRED_FOR_USE_CHANGE",IF(AND(AND(IF(OR(AG55="",AH55=""),0,IFERROR(MATCH(UPPER(TRIM(AG55))&amp;"|"&amp;TRIM(AH55),$BN$2:$BN$101,0),0))&gt;0,AX55=UPPER(TRIM(AG55)),AY55=TRIM(AH55)),AC55&lt;&gt;INDEX($AC$2:$AC$101,IF(OR(AG55="",AH55=""),0,IFERROR(MATCH(UPPER(TRIM(AG55))&amp;"|"&amp;TRIM(AH55),$BN$2:$BN$101,0),0)))),"VERSION_REQUIRED_FOR_APPROVAL_CHANGE",IF(BA55&lt;&gt;"NONE",BA55,IF(BB55&lt;&gt;"NONE",BB55,IF(BC55&lt;&gt;"NONE",BC55,IF(BD55&lt;&gt;"NONE",BD55,IF(AZ55&gt;1,"DUPLICATE_RECORD_VERSION",IF(OR(BM55="REOPENED_APPROVAL_CONFLICT",BM55="APPROVAL_STATUS_MISMATCH"),BM55,IF(OR(BG55="AI_DETAILS_WITHOUT_AI_USE",BG55="INVALID_AI_ACTIVITY_TYPE",BG55="DUPLICATED_AI_ACTIVITY",BG55="CONTROLLED_INPUT_INVALID"),BG55,IF(BH55&lt;&gt;"NONE",BH55,IF(BI55&lt;&gt;"NONE",BI55,IF(BJ55&lt;&gt;"NONE",BJ55,IF(BK55&lt;&gt;"NONE",BK55,IF(BL55&lt;&gt;"NONE",BL55,BM55))))))))))))))))</ns0:f>
      </ns0:c>
      <ns0:c r="AV55" s="45">
        <ns0:f>IF(A55="","",IFERROR(VLOOKUP(AU55,'Controlled Vocabulary'!$AA$2:$AD$200,3,FALSE),"Blocked"))</ns0:f>
      </ns0:c>
      <ns0:c r="AW55" s="45">
        <ns0:f>IF(A55="","",IFERROR(VLOOKUP(AU55,'Controlled Vocabulary'!$AA$2:$AD$200,4,FALSE),"Review the controlled inputs."))</ns0:f>
      </ns0:c>
      <ns0:c r="AX55" s="53">
        <ns0:f>IF(A55="","",UPPER(TRIM(A55)))</ns0:f>
      </ns0:c>
      <ns0:c r="AY55" s="53">
        <ns0:f>IF(B55="","",TRIM(B55))</ns0:f>
      </ns0:c>
      <ns0:c r="AZ55" s="53">
        <ns0:f>IF(BN55="",0,COUNTIF($BN$2:$BN$101,BN55))</ns0:f>
      </ns0:c>
      <ns0:c r="BA55" s="53">
        <ns0:f>IF(AX55="","MISSING_RECORD_ID",IF(OR(LEN(AX55)&lt;3,LEN(AX55)&gt;64),"INVALID_RECORD_ID_LENGTH",IF(OR(LEFT(AX55,1)="-",RIGHT(AX55,1)="-"),"INVALID_RECORD_ID_BOUNDARY",IF(ISNUMBER(SEARCH("--",AX55)),"CONSECUTIVE_HYPHENS",IF(SUMPRODUCT(--(ROW($1:$64)&lt;=LEN(AX55)),--ISNUMBER(SEARCH(MID(AX55,ROW($1:$64),1),"ABCDEFGHIJKLMNOPQRSTUVWXYZ0123456789-")))=LEN(AX55),"NONE","INVALID_RECORD_ID_CHARACTER")))))</ns0:f>
      </ns0:c>
      <ns0:c r="BB55" s="53">
        <ns0:f>IF(AY55="","MISSING_VERSION",IF(OR(NOT(OR((LEN(AY55)-LEN(SUBSTITUTE(AY55,".","")))=1,(LEN(AY55)-LEN(SUBSTITUTE(AY55,".","")))=2)),IFERROR(LEFT(AY55,IFERROR(FIND(".",AY55),0)-1),"")="",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="",IF((LEN(AY55)-LEN(SUBSTITUTE(AY55,".","")))=2,IF((LEN(AY55)-LEN(SUBSTITUTE(AY55,".","")))=2,IFERROR(MID(AY55,IFERROR(FIND(".",AY55,IFERROR(FIND(".",AY55),0)+1),0)+1,999),""),"")="",FALSE),NOT(IFERROR(ISNUMBER(--IFERROR(LEFT(AY55,IFERROR(FIND(".",AY55),0)-1),"")),FALSE)),NOT(IFERROR(ISNUMBER(--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),FALSE)),IF((LEN(AY55)-LEN(SUBSTITUTE(AY55,".","")))=2,NOT(IFERROR(ISNUMBER(--IF((LEN(AY55)-LEN(SUBSTITUTE(AY55,".","")))=2,IFERROR(MID(AY55,IFERROR(FIND(".",AY55,IFERROR(FIND(".",AY55),0)+1),0)+1,999),""),"")),FALSE)),FALSE)),"INVALID_VERSION",IF(OR(AND(LEN(IFERROR(LEFT(AY55,IFERROR(FIND(".",AY55),0)-1),""))&gt;1,LEFT(IFERROR(LEFT(AY55,IFERROR(FIND(".",AY55),0)-1),""),1)="0"),AND(LEN(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)&gt;1,LEFT(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,1)="0"),IF((LEN(AY55)-LEN(SUBSTITUTE(AY55,".","")))=2,AND(LEN(IF((LEN(AY55)-LEN(SUBSTITUTE(AY55,".","")))=2,IFERROR(MID(AY55,IFERROR(FIND(".",AY55,IFERROR(FIND(".",AY55),0)+1),0)+1,999),""),""))&gt;1,LEFT(IF((LEN(AY55)-LEN(SUBSTITUTE(AY55,".","")))=2,IFERROR(MID(AY55,IFERROR(FIND(".",AY55,IFERROR(FIND(".",AY55),0)+1),0)+1,999),""),""),1)="0"),FALSE)),"INVALID_VERSION_LEADING_ZERO",IF(AND(IFERROR(TEXT(--IFERROR(LEFT(AY55,IFERROR(FIND(".",AY55),0)-1),""),"0")=IFERROR(LEFT(AY55,IFERROR(FIND(".",AY55),0)-1),""),FALSE),IFERROR(TEXT(--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,"0")=IF((LEN(AY55)-LEN(SUBSTITUTE(AY55,".","")))=1,IFERROR(MID(AY55,IFERROR(FIND(".",AY55),0)+1,999),""),IF((LEN(AY55)-LEN(SUBSTITUTE(AY55,".","")))=2,IFERROR(MID(AY55,IFERROR(FIND(".",AY55),0)+1,IFERROR(FIND(".",AY55,IFERROR(FIND(".",AY55),0)+1),0)-IFERROR(FIND(".",AY55),0)-1),""),"")),FALSE),IF((LEN(AY55)-LEN(SUBSTITUTE(AY55,".","")))=2,IFERROR(TEXT(--IF((LEN(AY55)-LEN(SUBSTITUTE(AY55,".","")))=2,IFERROR(MID(AY55,IFERROR(FIND(".",AY55,IFERROR(FIND(".",AY55),0)+1),0)+1,999),""),""),"0")=IF((LEN(AY55)-LEN(SUBSTITUTE(AY55,".","")))=2,IFERROR(MID(AY55,IFERROR(FIND(".",AY55,IFERROR(FIND(".",AY55),0)+1),0)+1,999),""),""),FALSE),TRUE)),"NONE","INVALID_VERSION"))))</ns0:f>
      </ns0:c>
      <ns0:c r="BC55" s="53">
        <ns0:f>IF(C55="","MISSING_RECORD_STATUS",IF(COUNTIF('Controlled Vocabulary'!$A$2:$A$7,C55)=1,"NONE","INVALID_RECORD_STATUS"))</ns0:f>
      </ns0:c>
      <ns0:c r="BD55" s="53">
        <ns0:f>IF(Z55="","INVALID_APPROVAL_STATUS",IF(COUNTIF('Controlled Vocabulary'!$B$2:$B$7,Z55)=1,"NONE","INVALID_APPROVAL_STATUS"))</ns0:f>
      </ns0:c>
      <ns0:c r="BE55" s="53">
        <ns0:f>IF(BN55="",0,COUNTIFS('Claim–Evidence Links'!$T$2:$T$201,BN55,'Claim–Evidence Links'!$H$2:$H$201,"Active"))</ns0:f>
      </ns0:c>
      <ns0:c r="BF55" s="53">
        <ns0:f>IF(BN55="",0,COUNTIFS('Change History'!$N$2:$N$101,BN55,'Change History'!$H$2:$H$101,"Yes"))</ns0:f>
      </ns0:c>
      <ns0:c r="BG55" s="53">
        <ns0:f>IF(AI55="","CONTROLLED_INPUT_INVALID",IF(AI55="No",IF(COUNTA(AJ55:AQ55)&gt;0,"AI_DETAILS_WITHOUT_AI_USE","NONE"),IF(AI55&lt;&gt;"Yes","CONTROLLED_INPUT_INVALID",IF(AJ55="","AI_ACTIVITY_TYPE_REQUIRED",IF(AND(AL55&lt;&gt;"",COUNTIF('Evidence Items'!$W$2:$W$101,AL55)&gt;0,COUNTIF('Controlled Vocabulary'!$S$2:$S$9,AJ55)&gt;0),"DUPLICATED_AI_ACTIVITY",IF(COUNTIF('Controlled Vocabulary'!$R$2:$R$9,AJ55)=0,"INVALID_AI_ACTIVITY_TYPE",IF(AK55="","AI_TOOL_MODEL_REQUIRED",IF(AN55="Rejected","AI_OUTPUT_REJECTED",IF(AN55="Verified",IF(AO55="","HUMAN_VERIFIER_REQUIRED",IF(AP55="","HUMAN_VERIFICATION_DATE_REQUIRED","NONE")),IF(OR(AN55="Pending",AN55="Verification incomplete"),IF(AND(OR(C55="Draft",C55="Under review",C55="Reopened"),OR(U55="Exploratory only",U55="Review required before use")),IF(AN55="Pending","AI_VERIFICATION_PENDING","AI_VERIFICATION_INCOMPLETE"),"AI_VERIFICATION_REQUIRED"),"AI_VERIFICATION_REQUIRED"))))))))))</ns0:f>
      </ns0:c>
      <ns0:c r="BH55" s="53">
        <ns0:f>IF(D55="","MISSING_EXACT_CLAIM",IF(E55="","MISSING_AFFECTED_DECISION",IF(COUNTA(F55:K55)=0,"MISSING_SCOPE_BOUNDARY",IF(BE55=0,"MISSING_EVIDENCE_RELATIONSHIP",IF(L55="","MISSING_OBSERVATION","NONE")))))</ns0:f>
      </ns0:c>
      <ns0:c r="BI55" s="53">
        <ns0:f>IF(AD55="","REVIEWER_ACCESS_REQUIRED",IF(AD55="No","REVIEWER_ACCESS_REQUIRED",IF(AND(AD55="Conditional",OR(AE55="",AF55="")),"HANDLING_CONDITION_REQUIRED",IF(OR(LEFT(BG55,3)="AI_",LEFT(BG55,6)="HUMAN_"),BG55,"NONE"))))</ns0:f>
      </ns0:c>
      <ns0:c r="BJ55" s="53">
        <ns0:f>IF(M55="","MISSING_INTERPRETATION",IF(N55="","MISSING_ASSUMPTIONS",IF(P55="","MISSING_EVIDENCE_STATE",IF(Q55="","MISSING_CONFIDENCE_BOUNDARY",IF(R55="","MISSING_CONTRADICTION_STATUS",IF(O55="","MISSING_LIMITATIONS",IF(S55="","MISSING_MATERIALITY",IF(T55="","MISSING_REVERSIBILITY",IF(U55="","MISSING_PERMITTED_USE",IF(AS55="","MISSING_FINAL_DISPOSITION","NONE"))))))))))</ns0:f>
      </ns0:c>
      <ns0:c r="BK55" s="53">
        <ns0:f>IF(V55="","MISSING_OWNER",IF(W55="","MISSING_REVIEWER",IF(X55="","MISSING_REVIEW_DATE",IF(OR(Z55="Approved",Z55="Approved with conditions",Z55="Rejected"),IF(AA55="","APPROVER_REQUIRED",IF(AB55="","APPROVAL_DATE_REQUIRED",IF(AND(Z55="Approved with conditions",AC55=""),"APPROVAL_CONDITIONS_REQUIRED","NONE"))),"NONE"))))</ns0:f>
      </ns0:c>
      <ns0:c r="BL55" s="53">
        <ns0:f>IF(Y55="","REOPEN_TRIGGER_REQUIRED",IF(AND(C55="Reopened",BF55=0),"REOPEN_EVENT_REQUIRED","NONE"))</ns0:f>
      </ns0:c>
      <ns0:c r="BM55" s="53">
        <ns0:f>IF(AND(C55="Reopened",OR(Z55="Approved",Z55="Approved with conditions")),"REOPENED_APPROVAL_CONFLICT",IF(OR(AND(C55="Draft",AND(Z55&lt;&gt;"Not submitted",Z55&lt;&gt;"Rejected")),AND(C55="Under review",AND(Z55&lt;&gt;"Pending review",Z55&lt;&gt;"Rejected")),AND(C55="Approved",Z55&lt;&gt;"Approved"),AND(C55="Approved with conditions",Z55&lt;&gt;"Approved with conditions"),AND(C55="Reopened",Z55&lt;&gt;"Reopened"),AND(C55="Retired",AND(Z55&lt;&gt;"Not submitted",Z55&lt;&gt;"Approved",Z55&lt;&gt;"Approved with conditions",Z55&lt;&gt;"Rejected"))),"APPROVAL_STATUS_MISMATCH",IF(C55="Draft","STATUS_DRAFT",IF(C55="Under review","STATUS_UNDER_REVIEW",IF(C55="Reopened","STATUS_REOPENED",IF(C55="Retired","STATUS_RETIRED",IF(AD55="Conditional","CONDITIONAL_EVIDENCE_ACCESS",IF(BG55="AI_VERIFICATION_PENDING","AI_VERIFICATION_PENDING",IF(BG55="AI_VERIFICATION_INCOMPLETE","AI_VERIFICATION_INCOMPLETE",IF(AND(C55="Approved with conditions",Z55="Approved with conditions",AC55&lt;&gt;""),"STATUS_APPROVED_WITH_CONDITIONS",IF(AND(C55="Approved",Z55="Approved"),IF(P55="Unresolved","UNRESOLVED_USE_BOUNDED","STATUS_APPROVED"),"APPROVAL_STATUS_MISMATCH")))))))))))</ns0:f>
      </ns0:c>
      <ns0:c r="BN55" s="53">
        <ns0:f>IF(OR(AX55="",AY55=""),"",AX55&amp;"|"&amp;AY55)</ns0:f>
      </ns0:c>
    </ns0:row>
    <ns0:row r="56">
      <ns0:c r="A56" s="65"/>
      <ns0:c r="B56" s="65"/>
      <ns0:c r="C56" s="66"/>
      <ns0:c r="D56" s="66"/>
      <ns0:c r="E56" s="66"/>
      <ns0:c r="F56" s="66"/>
      <ns0:c r="G56" s="66"/>
      <ns0:c r="H56" s="66"/>
      <ns0:c r="I56" s="66"/>
      <ns0:c r="J56" s="66"/>
      <ns0:c r="K56" s="66"/>
      <ns0:c r="L56" s="66"/>
      <ns0:c r="M56" s="66"/>
      <ns0:c r="N56" s="66"/>
      <ns0:c r="O56" s="66"/>
      <ns0:c r="P56" s="66"/>
      <ns0:c r="Q56" s="66"/>
      <ns0:c r="R56" s="66"/>
      <ns0:c r="S56" s="66"/>
      <ns0:c r="T56" s="66"/>
      <ns0:c r="U56" s="66"/>
      <ns0:c r="V56" s="66"/>
      <ns0:c r="W56" s="66"/>
      <ns0:c r="X56" s="67"/>
      <ns0:c r="Y56" s="66"/>
      <ns0:c r="Z56" s="66"/>
      <ns0:c r="AA56" s="66"/>
      <ns0:c r="AB56" s="67"/>
      <ns0:c r="AC56" s="66"/>
      <ns0:c r="AD56" s="66"/>
      <ns0:c r="AE56" s="66"/>
      <ns0:c r="AF56" s="66"/>
      <ns0:c r="AG56" s="65"/>
      <ns0:c r="AH56" s="65"/>
      <ns0:c r="AI56" s="66"/>
      <ns0:c r="AJ56" s="66"/>
      <ns0:c r="AK56" s="66"/>
      <ns0:c r="AL56" s="66"/>
      <ns0:c r="AM56" s="66"/>
      <ns0:c r="AN56" s="66"/>
      <ns0:c r="AO56" s="66"/>
      <ns0:c r="AP56" s="67"/>
      <ns0:c r="AQ56" s="66"/>
      <ns0:c r="AR56" s="66"/>
      <ns0:c r="AS56" s="66"/>
      <ns0:c r="AT56" s="45">
        <ns0:f>IF(A56="","",IFERROR(VLOOKUP(AU56,'Controlled Vocabulary'!$AA$2:$AD$200,2,FALSE),"Controlled input invalid"))</ns0:f>
      </ns0:c>
      <ns0:c r="AU56" s="45">
        <ns0:f>IF(A56="","",IF(AND(AND(IF(OR(AG56="",AH56=""),0,IFERROR(MATCH(UPPER(TRIM(AG56))&amp;"|"&amp;TRIM(AH56),$BN$2:$BN$101,0),0))&gt;0,AX56=UPPER(TRIM(AG56)),AY56=TRIM(AH56)),D56&lt;&gt;INDEX($D$2:$D$101,IF(OR(AG56="",AH56=""),0,IFERROR(MATCH(UPPER(TRIM(AG56))&amp;"|"&amp;TRIM(AH56),$BN$2:$BN$101,0),0)))),"VERSION_REQUIRED_FOR_CLAIM_CHANGE",IF(AND(AND(IF(OR(AG56="",AH56=""),0,IFERROR(MATCH(UPPER(TRIM(AG56))&amp;"|"&amp;TRIM(AH56),$BN$2:$BN$101,0),0))&gt;0,AX56=UPPER(TRIM(AG56)),AY56=TRIM(AH56)),U56&lt;&gt;INDEX($U$2:$U$101,IF(OR(AG56="",AH56=""),0,IFERROR(MATCH(UPPER(TRIM(AG56))&amp;"|"&amp;TRIM(AH56),$BN$2:$BN$101,0),0)))),"VERSION_REQUIRED_FOR_USE_CHANGE",IF(AND(AND(IF(OR(AG56="",AH56=""),0,IFERROR(MATCH(UPPER(TRIM(AG56))&amp;"|"&amp;TRIM(AH56),$BN$2:$BN$101,0),0))&gt;0,AX56=UPPER(TRIM(AG56)),AY56=TRIM(AH56)),AC56&lt;&gt;INDEX($AC$2:$AC$101,IF(OR(AG56="",AH56=""),0,IFERROR(MATCH(UPPER(TRIM(AG56))&amp;"|"&amp;TRIM(AH56),$BN$2:$BN$101,0),0)))),"VERSION_REQUIRED_FOR_APPROVAL_CHANGE",IF(BA56&lt;&gt;"NONE",BA56,IF(BB56&lt;&gt;"NONE",BB56,IF(BC56&lt;&gt;"NONE",BC56,IF(BD56&lt;&gt;"NONE",BD56,IF(AZ56&gt;1,"DUPLICATE_RECORD_VERSION",IF(OR(BM56="REOPENED_APPROVAL_CONFLICT",BM56="APPROVAL_STATUS_MISMATCH"),BM56,IF(OR(BG56="AI_DETAILS_WITHOUT_AI_USE",BG56="INVALID_AI_ACTIVITY_TYPE",BG56="DUPLICATED_AI_ACTIVITY",BG56="CONTROLLED_INPUT_INVALID"),BG56,IF(BH56&lt;&gt;"NONE",BH56,IF(BI56&lt;&gt;"NONE",BI56,IF(BJ56&lt;&gt;"NONE",BJ56,IF(BK56&lt;&gt;"NONE",BK56,IF(BL56&lt;&gt;"NONE",BL56,BM56))))))))))))))))</ns0:f>
      </ns0:c>
      <ns0:c r="AV56" s="45">
        <ns0:f>IF(A56="","",IFERROR(VLOOKUP(AU56,'Controlled Vocabulary'!$AA$2:$AD$200,3,FALSE),"Blocked"))</ns0:f>
      </ns0:c>
      <ns0:c r="AW56" s="45">
        <ns0:f>IF(A56="","",IFERROR(VLOOKUP(AU56,'Controlled Vocabulary'!$AA$2:$AD$200,4,FALSE),"Review the controlled inputs."))</ns0:f>
      </ns0:c>
      <ns0:c r="AX56" s="53">
        <ns0:f>IF(A56="","",UPPER(TRIM(A56)))</ns0:f>
      </ns0:c>
      <ns0:c r="AY56" s="53">
        <ns0:f>IF(B56="","",TRIM(B56))</ns0:f>
      </ns0:c>
      <ns0:c r="AZ56" s="53">
        <ns0:f>IF(BN56="",0,COUNTIF($BN$2:$BN$101,BN56))</ns0:f>
      </ns0:c>
      <ns0:c r="BA56" s="53">
        <ns0:f>IF(AX56="","MISSING_RECORD_ID",IF(OR(LEN(AX56)&lt;3,LEN(AX56)&gt;64),"INVALID_RECORD_ID_LENGTH",IF(OR(LEFT(AX56,1)="-",RIGHT(AX56,1)="-"),"INVALID_RECORD_ID_BOUNDARY",IF(ISNUMBER(SEARCH("--",AX56)),"CONSECUTIVE_HYPHENS",IF(SUMPRODUCT(--(ROW($1:$64)&lt;=LEN(AX56)),--ISNUMBER(SEARCH(MID(AX56,ROW($1:$64),1),"ABCDEFGHIJKLMNOPQRSTUVWXYZ0123456789-")))=LEN(AX56),"NONE","INVALID_RECORD_ID_CHARACTER")))))</ns0:f>
      </ns0:c>
      <ns0:c r="BB56" s="53">
        <ns0:f>IF(AY56="","MISSING_VERSION",IF(OR(NOT(OR((LEN(AY56)-LEN(SUBSTITUTE(AY56,".","")))=1,(LEN(AY56)-LEN(SUBSTITUTE(AY56,".","")))=2)),IFERROR(LEFT(AY56,IFERROR(FIND(".",AY56),0)-1),"")="",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="",IF((LEN(AY56)-LEN(SUBSTITUTE(AY56,".","")))=2,IF((LEN(AY56)-LEN(SUBSTITUTE(AY56,".","")))=2,IFERROR(MID(AY56,IFERROR(FIND(".",AY56,IFERROR(FIND(".",AY56),0)+1),0)+1,999),""),"")="",FALSE),NOT(IFERROR(ISNUMBER(--IFERROR(LEFT(AY56,IFERROR(FIND(".",AY56),0)-1),"")),FALSE)),NOT(IFERROR(ISNUMBER(--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),FALSE)),IF((LEN(AY56)-LEN(SUBSTITUTE(AY56,".","")))=2,NOT(IFERROR(ISNUMBER(--IF((LEN(AY56)-LEN(SUBSTITUTE(AY56,".","")))=2,IFERROR(MID(AY56,IFERROR(FIND(".",AY56,IFERROR(FIND(".",AY56),0)+1),0)+1,999),""),"")),FALSE)),FALSE)),"INVALID_VERSION",IF(OR(AND(LEN(IFERROR(LEFT(AY56,IFERROR(FIND(".",AY56),0)-1),""))&gt;1,LEFT(IFERROR(LEFT(AY56,IFERROR(FIND(".",AY56),0)-1),""),1)="0"),AND(LEN(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)&gt;1,LEFT(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,1)="0"),IF((LEN(AY56)-LEN(SUBSTITUTE(AY56,".","")))=2,AND(LEN(IF((LEN(AY56)-LEN(SUBSTITUTE(AY56,".","")))=2,IFERROR(MID(AY56,IFERROR(FIND(".",AY56,IFERROR(FIND(".",AY56),0)+1),0)+1,999),""),""))&gt;1,LEFT(IF((LEN(AY56)-LEN(SUBSTITUTE(AY56,".","")))=2,IFERROR(MID(AY56,IFERROR(FIND(".",AY56,IFERROR(FIND(".",AY56),0)+1),0)+1,999),""),""),1)="0"),FALSE)),"INVALID_VERSION_LEADING_ZERO",IF(AND(IFERROR(TEXT(--IFERROR(LEFT(AY56,IFERROR(FIND(".",AY56),0)-1),""),"0")=IFERROR(LEFT(AY56,IFERROR(FIND(".",AY56),0)-1),""),FALSE),IFERROR(TEXT(--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,"0")=IF((LEN(AY56)-LEN(SUBSTITUTE(AY56,".","")))=1,IFERROR(MID(AY56,IFERROR(FIND(".",AY56),0)+1,999),""),IF((LEN(AY56)-LEN(SUBSTITUTE(AY56,".","")))=2,IFERROR(MID(AY56,IFERROR(FIND(".",AY56),0)+1,IFERROR(FIND(".",AY56,IFERROR(FIND(".",AY56),0)+1),0)-IFERROR(FIND(".",AY56),0)-1),""),"")),FALSE),IF((LEN(AY56)-LEN(SUBSTITUTE(AY56,".","")))=2,IFERROR(TEXT(--IF((LEN(AY56)-LEN(SUBSTITUTE(AY56,".","")))=2,IFERROR(MID(AY56,IFERROR(FIND(".",AY56,IFERROR(FIND(".",AY56),0)+1),0)+1,999),""),""),"0")=IF((LEN(AY56)-LEN(SUBSTITUTE(AY56,".","")))=2,IFERROR(MID(AY56,IFERROR(FIND(".",AY56,IFERROR(FIND(".",AY56),0)+1),0)+1,999),""),""),FALSE),TRUE)),"NONE","INVALID_VERSION"))))</ns0:f>
      </ns0:c>
      <ns0:c r="BC56" s="53">
        <ns0:f>IF(C56="","MISSING_RECORD_STATUS",IF(COUNTIF('Controlled Vocabulary'!$A$2:$A$7,C56)=1,"NONE","INVALID_RECORD_STATUS"))</ns0:f>
      </ns0:c>
      <ns0:c r="BD56" s="53">
        <ns0:f>IF(Z56="","INVALID_APPROVAL_STATUS",IF(COUNTIF('Controlled Vocabulary'!$B$2:$B$7,Z56)=1,"NONE","INVALID_APPROVAL_STATUS"))</ns0:f>
      </ns0:c>
      <ns0:c r="BE56" s="53">
        <ns0:f>IF(BN56="",0,COUNTIFS('Claim–Evidence Links'!$T$2:$T$201,BN56,'Claim–Evidence Links'!$H$2:$H$201,"Active"))</ns0:f>
      </ns0:c>
      <ns0:c r="BF56" s="53">
        <ns0:f>IF(BN56="",0,COUNTIFS('Change History'!$N$2:$N$101,BN56,'Change History'!$H$2:$H$101,"Yes"))</ns0:f>
      </ns0:c>
      <ns0:c r="BG56" s="53">
        <ns0:f>IF(AI56="","CONTROLLED_INPUT_INVALID",IF(AI56="No",IF(COUNTA(AJ56:AQ56)&gt;0,"AI_DETAILS_WITHOUT_AI_USE","NONE"),IF(AI56&lt;&gt;"Yes","CONTROLLED_INPUT_INVALID",IF(AJ56="","AI_ACTIVITY_TYPE_REQUIRED",IF(AND(AL56&lt;&gt;"",COUNTIF('Evidence Items'!$W$2:$W$101,AL56)&gt;0,COUNTIF('Controlled Vocabulary'!$S$2:$S$9,AJ56)&gt;0),"DUPLICATED_AI_ACTIVITY",IF(COUNTIF('Controlled Vocabulary'!$R$2:$R$9,AJ56)=0,"INVALID_AI_ACTIVITY_TYPE",IF(AK56="","AI_TOOL_MODEL_REQUIRED",IF(AN56="Rejected","AI_OUTPUT_REJECTED",IF(AN56="Verified",IF(AO56="","HUMAN_VERIFIER_REQUIRED",IF(AP56="","HUMAN_VERIFICATION_DATE_REQUIRED","NONE")),IF(OR(AN56="Pending",AN56="Verification incomplete"),IF(AND(OR(C56="Draft",C56="Under review",C56="Reopened"),OR(U56="Exploratory only",U56="Review required before use")),IF(AN56="Pending","AI_VERIFICATION_PENDING","AI_VERIFICATION_INCOMPLETE"),"AI_VERIFICATION_REQUIRED"),"AI_VERIFICATION_REQUIRED"))))))))))</ns0:f>
      </ns0:c>
      <ns0:c r="BH56" s="53">
        <ns0:f>IF(D56="","MISSING_EXACT_CLAIM",IF(E56="","MISSING_AFFECTED_DECISION",IF(COUNTA(F56:K56)=0,"MISSING_SCOPE_BOUNDARY",IF(BE56=0,"MISSING_EVIDENCE_RELATIONSHIP",IF(L56="","MISSING_OBSERVATION","NONE")))))</ns0:f>
      </ns0:c>
      <ns0:c r="BI56" s="53">
        <ns0:f>IF(AD56="","REVIEWER_ACCESS_REQUIRED",IF(AD56="No","REVIEWER_ACCESS_REQUIRED",IF(AND(AD56="Conditional",OR(AE56="",AF56="")),"HANDLING_CONDITION_REQUIRED",IF(OR(LEFT(BG56,3)="AI_",LEFT(BG56,6)="HUMAN_"),BG56,"NONE"))))</ns0:f>
      </ns0:c>
      <ns0:c r="BJ56" s="53">
        <ns0:f>IF(M56="","MISSING_INTERPRETATION",IF(N56="","MISSING_ASSUMPTIONS",IF(P56="","MISSING_EVIDENCE_STATE",IF(Q56="","MISSING_CONFIDENCE_BOUNDARY",IF(R56="","MISSING_CONTRADICTION_STATUS",IF(O56="","MISSING_LIMITATIONS",IF(S56="","MISSING_MATERIALITY",IF(T56="","MISSING_REVERSIBILITY",IF(U56="","MISSING_PERMITTED_USE",IF(AS56="","MISSING_FINAL_DISPOSITION","NONE"))))))))))</ns0:f>
      </ns0:c>
      <ns0:c r="BK56" s="53">
        <ns0:f>IF(V56="","MISSING_OWNER",IF(W56="","MISSING_REVIEWER",IF(X56="","MISSING_REVIEW_DATE",IF(OR(Z56="Approved",Z56="Approved with conditions",Z56="Rejected"),IF(AA56="","APPROVER_REQUIRED",IF(AB56="","APPROVAL_DATE_REQUIRED",IF(AND(Z56="Approved with conditions",AC56=""),"APPROVAL_CONDITIONS_REQUIRED","NONE"))),"NONE"))))</ns0:f>
      </ns0:c>
      <ns0:c r="BL56" s="53">
        <ns0:f>IF(Y56="","REOPEN_TRIGGER_REQUIRED",IF(AND(C56="Reopened",BF56=0),"REOPEN_EVENT_REQUIRED","NONE"))</ns0:f>
      </ns0:c>
      <ns0:c r="BM56" s="53">
        <ns0:f>IF(AND(C56="Reopened",OR(Z56="Approved",Z56="Approved with conditions")),"REOPENED_APPROVAL_CONFLICT",IF(OR(AND(C56="Draft",AND(Z56&lt;&gt;"Not submitted",Z56&lt;&gt;"Rejected")),AND(C56="Under review",AND(Z56&lt;&gt;"Pending review",Z56&lt;&gt;"Rejected")),AND(C56="Approved",Z56&lt;&gt;"Approved"),AND(C56="Approved with conditions",Z56&lt;&gt;"Approved with conditions"),AND(C56="Reopened",Z56&lt;&gt;"Reopened"),AND(C56="Retired",AND(Z56&lt;&gt;"Not submitted",Z56&lt;&gt;"Approved",Z56&lt;&gt;"Approved with conditions",Z56&lt;&gt;"Rejected"))),"APPROVAL_STATUS_MISMATCH",IF(C56="Draft","STATUS_DRAFT",IF(C56="Under review","STATUS_UNDER_REVIEW",IF(C56="Reopened","STATUS_REOPENED",IF(C56="Retired","STATUS_RETIRED",IF(AD56="Conditional","CONDITIONAL_EVIDENCE_ACCESS",IF(BG56="AI_VERIFICATION_PENDING","AI_VERIFICATION_PENDING",IF(BG56="AI_VERIFICATION_INCOMPLETE","AI_VERIFICATION_INCOMPLETE",IF(AND(C56="Approved with conditions",Z56="Approved with conditions",AC56&lt;&gt;""),"STATUS_APPROVED_WITH_CONDITIONS",IF(AND(C56="Approved",Z56="Approved"),IF(P56="Unresolved","UNRESOLVED_USE_BOUNDED","STATUS_APPROVED"),"APPROVAL_STATUS_MISMATCH")))))))))))</ns0:f>
      </ns0:c>
      <ns0:c r="BN56" s="53">
        <ns0:f>IF(OR(AX56="",AY56=""),"",AX56&amp;"|"&amp;AY56)</ns0:f>
      </ns0:c>
    </ns0:row>
    <ns0:row r="57">
      <ns0:c r="A57" s="65"/>
      <ns0:c r="B57" s="65"/>
      <ns0:c r="C57" s="66"/>
      <ns0:c r="D57" s="66"/>
      <ns0:c r="E57" s="66"/>
      <ns0:c r="F57" s="66"/>
      <ns0:c r="G57" s="66"/>
      <ns0:c r="H57" s="66"/>
      <ns0:c r="I57" s="66"/>
      <ns0:c r="J57" s="66"/>
      <ns0:c r="K57" s="66"/>
      <ns0:c r="L57" s="66"/>
      <ns0:c r="M57" s="66"/>
      <ns0:c r="N57" s="66"/>
      <ns0:c r="O57" s="66"/>
      <ns0:c r="P57" s="66"/>
      <ns0:c r="Q57" s="66"/>
      <ns0:c r="R57" s="66"/>
      <ns0:c r="S57" s="66"/>
      <ns0:c r="T57" s="66"/>
      <ns0:c r="U57" s="66"/>
      <ns0:c r="V57" s="66"/>
      <ns0:c r="W57" s="66"/>
      <ns0:c r="X57" s="67"/>
      <ns0:c r="Y57" s="66"/>
      <ns0:c r="Z57" s="66"/>
      <ns0:c r="AA57" s="66"/>
      <ns0:c r="AB57" s="67"/>
      <ns0:c r="AC57" s="66"/>
      <ns0:c r="AD57" s="66"/>
      <ns0:c r="AE57" s="66"/>
      <ns0:c r="AF57" s="66"/>
      <ns0:c r="AG57" s="65"/>
      <ns0:c r="AH57" s="65"/>
      <ns0:c r="AI57" s="66"/>
      <ns0:c r="AJ57" s="66"/>
      <ns0:c r="AK57" s="66"/>
      <ns0:c r="AL57" s="66"/>
      <ns0:c r="AM57" s="66"/>
      <ns0:c r="AN57" s="66"/>
      <ns0:c r="AO57" s="66"/>
      <ns0:c r="AP57" s="67"/>
      <ns0:c r="AQ57" s="66"/>
      <ns0:c r="AR57" s="66"/>
      <ns0:c r="AS57" s="66"/>
      <ns0:c r="AT57" s="45">
        <ns0:f>IF(A57="","",IFERROR(VLOOKUP(AU57,'Controlled Vocabulary'!$AA$2:$AD$200,2,FALSE),"Controlled input invalid"))</ns0:f>
      </ns0:c>
      <ns0:c r="AU57" s="45">
        <ns0:f>IF(A57="","",IF(AND(AND(IF(OR(AG57="",AH57=""),0,IFERROR(MATCH(UPPER(TRIM(AG57))&amp;"|"&amp;TRIM(AH57),$BN$2:$BN$101,0),0))&gt;0,AX57=UPPER(TRIM(AG57)),AY57=TRIM(AH57)),D57&lt;&gt;INDEX($D$2:$D$101,IF(OR(AG57="",AH57=""),0,IFERROR(MATCH(UPPER(TRIM(AG57))&amp;"|"&amp;TRIM(AH57),$BN$2:$BN$101,0),0)))),"VERSION_REQUIRED_FOR_CLAIM_CHANGE",IF(AND(AND(IF(OR(AG57="",AH57=""),0,IFERROR(MATCH(UPPER(TRIM(AG57))&amp;"|"&amp;TRIM(AH57),$BN$2:$BN$101,0),0))&gt;0,AX57=UPPER(TRIM(AG57)),AY57=TRIM(AH57)),U57&lt;&gt;INDEX($U$2:$U$101,IF(OR(AG57="",AH57=""),0,IFERROR(MATCH(UPPER(TRIM(AG57))&amp;"|"&amp;TRIM(AH57),$BN$2:$BN$101,0),0)))),"VERSION_REQUIRED_FOR_USE_CHANGE",IF(AND(AND(IF(OR(AG57="",AH57=""),0,IFERROR(MATCH(UPPER(TRIM(AG57))&amp;"|"&amp;TRIM(AH57),$BN$2:$BN$101,0),0))&gt;0,AX57=UPPER(TRIM(AG57)),AY57=TRIM(AH57)),AC57&lt;&gt;INDEX($AC$2:$AC$101,IF(OR(AG57="",AH57=""),0,IFERROR(MATCH(UPPER(TRIM(AG57))&amp;"|"&amp;TRIM(AH57),$BN$2:$BN$101,0),0)))),"VERSION_REQUIRED_FOR_APPROVAL_CHANGE",IF(BA57&lt;&gt;"NONE",BA57,IF(BB57&lt;&gt;"NONE",BB57,IF(BC57&lt;&gt;"NONE",BC57,IF(BD57&lt;&gt;"NONE",BD57,IF(AZ57&gt;1,"DUPLICATE_RECORD_VERSION",IF(OR(BM57="REOPENED_APPROVAL_CONFLICT",BM57="APPROVAL_STATUS_MISMATCH"),BM57,IF(OR(BG57="AI_DETAILS_WITHOUT_AI_USE",BG57="INVALID_AI_ACTIVITY_TYPE",BG57="DUPLICATED_AI_ACTIVITY",BG57="CONTROLLED_INPUT_INVALID"),BG57,IF(BH57&lt;&gt;"NONE",BH57,IF(BI57&lt;&gt;"NONE",BI57,IF(BJ57&lt;&gt;"NONE",BJ57,IF(BK57&lt;&gt;"NONE",BK57,IF(BL57&lt;&gt;"NONE",BL57,BM57))))))))))))))))</ns0:f>
      </ns0:c>
      <ns0:c r="AV57" s="45">
        <ns0:f>IF(A57="","",IFERROR(VLOOKUP(AU57,'Controlled Vocabulary'!$AA$2:$AD$200,3,FALSE),"Blocked"))</ns0:f>
      </ns0:c>
      <ns0:c r="AW57" s="45">
        <ns0:f>IF(A57="","",IFERROR(VLOOKUP(AU57,'Controlled Vocabulary'!$AA$2:$AD$200,4,FALSE),"Review the controlled inputs."))</ns0:f>
      </ns0:c>
      <ns0:c r="AX57" s="53">
        <ns0:f>IF(A57="","",UPPER(TRIM(A57)))</ns0:f>
      </ns0:c>
      <ns0:c r="AY57" s="53">
        <ns0:f>IF(B57="","",TRIM(B57))</ns0:f>
      </ns0:c>
      <ns0:c r="AZ57" s="53">
        <ns0:f>IF(BN57="",0,COUNTIF($BN$2:$BN$101,BN57))</ns0:f>
      </ns0:c>
      <ns0:c r="BA57" s="53">
        <ns0:f>IF(AX57="","MISSING_RECORD_ID",IF(OR(LEN(AX57)&lt;3,LEN(AX57)&gt;64),"INVALID_RECORD_ID_LENGTH",IF(OR(LEFT(AX57,1)="-",RIGHT(AX57,1)="-"),"INVALID_RECORD_ID_BOUNDARY",IF(ISNUMBER(SEARCH("--",AX57)),"CONSECUTIVE_HYPHENS",IF(SUMPRODUCT(--(ROW($1:$64)&lt;=LEN(AX57)),--ISNUMBER(SEARCH(MID(AX57,ROW($1:$64),1),"ABCDEFGHIJKLMNOPQRSTUVWXYZ0123456789-")))=LEN(AX57),"NONE","INVALID_RECORD_ID_CHARACTER")))))</ns0:f>
      </ns0:c>
      <ns0:c r="BB57" s="53">
        <ns0:f>IF(AY57="","MISSING_VERSION",IF(OR(NOT(OR((LEN(AY57)-LEN(SUBSTITUTE(AY57,".","")))=1,(LEN(AY57)-LEN(SUBSTITUTE(AY57,".","")))=2)),IFERROR(LEFT(AY57,IFERROR(FIND(".",AY57),0)-1),"")="",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="",IF((LEN(AY57)-LEN(SUBSTITUTE(AY57,".","")))=2,IF((LEN(AY57)-LEN(SUBSTITUTE(AY57,".","")))=2,IFERROR(MID(AY57,IFERROR(FIND(".",AY57,IFERROR(FIND(".",AY57),0)+1),0)+1,999),""),"")="",FALSE),NOT(IFERROR(ISNUMBER(--IFERROR(LEFT(AY57,IFERROR(FIND(".",AY57),0)-1),"")),FALSE)),NOT(IFERROR(ISNUMBER(--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),FALSE)),IF((LEN(AY57)-LEN(SUBSTITUTE(AY57,".","")))=2,NOT(IFERROR(ISNUMBER(--IF((LEN(AY57)-LEN(SUBSTITUTE(AY57,".","")))=2,IFERROR(MID(AY57,IFERROR(FIND(".",AY57,IFERROR(FIND(".",AY57),0)+1),0)+1,999),""),"")),FALSE)),FALSE)),"INVALID_VERSION",IF(OR(AND(LEN(IFERROR(LEFT(AY57,IFERROR(FIND(".",AY57),0)-1),""))&gt;1,LEFT(IFERROR(LEFT(AY57,IFERROR(FIND(".",AY57),0)-1),""),1)="0"),AND(LEN(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)&gt;1,LEFT(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,1)="0"),IF((LEN(AY57)-LEN(SUBSTITUTE(AY57,".","")))=2,AND(LEN(IF((LEN(AY57)-LEN(SUBSTITUTE(AY57,".","")))=2,IFERROR(MID(AY57,IFERROR(FIND(".",AY57,IFERROR(FIND(".",AY57),0)+1),0)+1,999),""),""))&gt;1,LEFT(IF((LEN(AY57)-LEN(SUBSTITUTE(AY57,".","")))=2,IFERROR(MID(AY57,IFERROR(FIND(".",AY57,IFERROR(FIND(".",AY57),0)+1),0)+1,999),""),""),1)="0"),FALSE)),"INVALID_VERSION_LEADING_ZERO",IF(AND(IFERROR(TEXT(--IFERROR(LEFT(AY57,IFERROR(FIND(".",AY57),0)-1),""),"0")=IFERROR(LEFT(AY57,IFERROR(FIND(".",AY57),0)-1),""),FALSE),IFERROR(TEXT(--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,"0")=IF((LEN(AY57)-LEN(SUBSTITUTE(AY57,".","")))=1,IFERROR(MID(AY57,IFERROR(FIND(".",AY57),0)+1,999),""),IF((LEN(AY57)-LEN(SUBSTITUTE(AY57,".","")))=2,IFERROR(MID(AY57,IFERROR(FIND(".",AY57),0)+1,IFERROR(FIND(".",AY57,IFERROR(FIND(".",AY57),0)+1),0)-IFERROR(FIND(".",AY57),0)-1),""),"")),FALSE),IF((LEN(AY57)-LEN(SUBSTITUTE(AY57,".","")))=2,IFERROR(TEXT(--IF((LEN(AY57)-LEN(SUBSTITUTE(AY57,".","")))=2,IFERROR(MID(AY57,IFERROR(FIND(".",AY57,IFERROR(FIND(".",AY57),0)+1),0)+1,999),""),""),"0")=IF((LEN(AY57)-LEN(SUBSTITUTE(AY57,".","")))=2,IFERROR(MID(AY57,IFERROR(FIND(".",AY57,IFERROR(FIND(".",AY57),0)+1),0)+1,999),""),""),FALSE),TRUE)),"NONE","INVALID_VERSION"))))</ns0:f>
      </ns0:c>
      <ns0:c r="BC57" s="53">
        <ns0:f>IF(C57="","MISSING_RECORD_STATUS",IF(COUNTIF('Controlled Vocabulary'!$A$2:$A$7,C57)=1,"NONE","INVALID_RECORD_STATUS"))</ns0:f>
      </ns0:c>
      <ns0:c r="BD57" s="53">
        <ns0:f>IF(Z57="","INVALID_APPROVAL_STATUS",IF(COUNTIF('Controlled Vocabulary'!$B$2:$B$7,Z57)=1,"NONE","INVALID_APPROVAL_STATUS"))</ns0:f>
      </ns0:c>
      <ns0:c r="BE57" s="53">
        <ns0:f>IF(BN57="",0,COUNTIFS('Claim–Evidence Links'!$T$2:$T$201,BN57,'Claim–Evidence Links'!$H$2:$H$201,"Active"))</ns0:f>
      </ns0:c>
      <ns0:c r="BF57" s="53">
        <ns0:f>IF(BN57="",0,COUNTIFS('Change History'!$N$2:$N$101,BN57,'Change History'!$H$2:$H$101,"Yes"))</ns0:f>
      </ns0:c>
      <ns0:c r="BG57" s="53">
        <ns0:f>IF(AI57="","CONTROLLED_INPUT_INVALID",IF(AI57="No",IF(COUNTA(AJ57:AQ57)&gt;0,"AI_DETAILS_WITHOUT_AI_USE","NONE"),IF(AI57&lt;&gt;"Yes","CONTROLLED_INPUT_INVALID",IF(AJ57="","AI_ACTIVITY_TYPE_REQUIRED",IF(AND(AL57&lt;&gt;"",COUNTIF('Evidence Items'!$W$2:$W$101,AL57)&gt;0,COUNTIF('Controlled Vocabulary'!$S$2:$S$9,AJ57)&gt;0),"DUPLICATED_AI_ACTIVITY",IF(COUNTIF('Controlled Vocabulary'!$R$2:$R$9,AJ57)=0,"INVALID_AI_ACTIVITY_TYPE",IF(AK57="","AI_TOOL_MODEL_REQUIRED",IF(AN57="Rejected","AI_OUTPUT_REJECTED",IF(AN57="Verified",IF(AO57="","HUMAN_VERIFIER_REQUIRED",IF(AP57="","HUMAN_VERIFICATION_DATE_REQUIRED","NONE")),IF(OR(AN57="Pending",AN57="Verification incomplete"),IF(AND(OR(C57="Draft",C57="Under review",C57="Reopened"),OR(U57="Exploratory only",U57="Review required before use")),IF(AN57="Pending","AI_VERIFICATION_PENDING","AI_VERIFICATION_INCOMPLETE"),"AI_VERIFICATION_REQUIRED"),"AI_VERIFICATION_REQUIRED"))))))))))</ns0:f>
      </ns0:c>
      <ns0:c r="BH57" s="53">
        <ns0:f>IF(D57="","MISSING_EXACT_CLAIM",IF(E57="","MISSING_AFFECTED_DECISION",IF(COUNTA(F57:K57)=0,"MISSING_SCOPE_BOUNDARY",IF(BE57=0,"MISSING_EVIDENCE_RELATIONSHIP",IF(L57="","MISSING_OBSERVATION","NONE")))))</ns0:f>
      </ns0:c>
      <ns0:c r="BI57" s="53">
        <ns0:f>IF(AD57="","REVIEWER_ACCESS_REQUIRED",IF(AD57="No","REVIEWER_ACCESS_REQUIRED",IF(AND(AD57="Conditional",OR(AE57="",AF57="")),"HANDLING_CONDITION_REQUIRED",IF(OR(LEFT(BG57,3)="AI_",LEFT(BG57,6)="HUMAN_"),BG57,"NONE"))))</ns0:f>
      </ns0:c>
      <ns0:c r="BJ57" s="53">
        <ns0:f>IF(M57="","MISSING_INTERPRETATION",IF(N57="","MISSING_ASSUMPTIONS",IF(P57="","MISSING_EVIDENCE_STATE",IF(Q57="","MISSING_CONFIDENCE_BOUNDARY",IF(R57="","MISSING_CONTRADICTION_STATUS",IF(O57="","MISSING_LIMITATIONS",IF(S57="","MISSING_MATERIALITY",IF(T57="","MISSING_REVERSIBILITY",IF(U57="","MISSING_PERMITTED_USE",IF(AS57="","MISSING_FINAL_DISPOSITION","NONE"))))))))))</ns0:f>
      </ns0:c>
      <ns0:c r="BK57" s="53">
        <ns0:f>IF(V57="","MISSING_OWNER",IF(W57="","MISSING_REVIEWER",IF(X57="","MISSING_REVIEW_DATE",IF(OR(Z57="Approved",Z57="Approved with conditions",Z57="Rejected"),IF(AA57="","APPROVER_REQUIRED",IF(AB57="","APPROVAL_DATE_REQUIRED",IF(AND(Z57="Approved with conditions",AC57=""),"APPROVAL_CONDITIONS_REQUIRED","NONE"))),"NONE"))))</ns0:f>
      </ns0:c>
      <ns0:c r="BL57" s="53">
        <ns0:f>IF(Y57="","REOPEN_TRIGGER_REQUIRED",IF(AND(C57="Reopened",BF57=0),"REOPEN_EVENT_REQUIRED","NONE"))</ns0:f>
      </ns0:c>
      <ns0:c r="BM57" s="53">
        <ns0:f>IF(AND(C57="Reopened",OR(Z57="Approved",Z57="Approved with conditions")),"REOPENED_APPROVAL_CONFLICT",IF(OR(AND(C57="Draft",AND(Z57&lt;&gt;"Not submitted",Z57&lt;&gt;"Rejected")),AND(C57="Under review",AND(Z57&lt;&gt;"Pending review",Z57&lt;&gt;"Rejected")),AND(C57="Approved",Z57&lt;&gt;"Approved"),AND(C57="Approved with conditions",Z57&lt;&gt;"Approved with conditions"),AND(C57="Reopened",Z57&lt;&gt;"Reopened"),AND(C57="Retired",AND(Z57&lt;&gt;"Not submitted",Z57&lt;&gt;"Approved",Z57&lt;&gt;"Approved with conditions",Z57&lt;&gt;"Rejected"))),"APPROVAL_STATUS_MISMATCH",IF(C57="Draft","STATUS_DRAFT",IF(C57="Under review","STATUS_UNDER_REVIEW",IF(C57="Reopened","STATUS_REOPENED",IF(C57="Retired","STATUS_RETIRED",IF(AD57="Conditional","CONDITIONAL_EVIDENCE_ACCESS",IF(BG57="AI_VERIFICATION_PENDING","AI_VERIFICATION_PENDING",IF(BG57="AI_VERIFICATION_INCOMPLETE","AI_VERIFICATION_INCOMPLETE",IF(AND(C57="Approved with conditions",Z57="Approved with conditions",AC57&lt;&gt;""),"STATUS_APPROVED_WITH_CONDITIONS",IF(AND(C57="Approved",Z57="Approved"),IF(P57="Unresolved","UNRESOLVED_USE_BOUNDED","STATUS_APPROVED"),"APPROVAL_STATUS_MISMATCH")))))))))))</ns0:f>
      </ns0:c>
      <ns0:c r="BN57" s="53">
        <ns0:f>IF(OR(AX57="",AY57=""),"",AX57&amp;"|"&amp;AY57)</ns0:f>
      </ns0:c>
    </ns0:row>
    <ns0:row r="58">
      <ns0:c r="A58" s="65"/>
      <ns0:c r="B58" s="65"/>
      <ns0:c r="C58" s="66"/>
      <ns0:c r="D58" s="66"/>
      <ns0:c r="E58" s="66"/>
      <ns0:c r="F58" s="66"/>
      <ns0:c r="G58" s="66"/>
      <ns0:c r="H58" s="66"/>
      <ns0:c r="I58" s="66"/>
      <ns0:c r="J58" s="66"/>
      <ns0:c r="K58" s="66"/>
      <ns0:c r="L58" s="66"/>
      <ns0:c r="M58" s="66"/>
      <ns0:c r="N58" s="66"/>
      <ns0:c r="O58" s="66"/>
      <ns0:c r="P58" s="66"/>
      <ns0:c r="Q58" s="66"/>
      <ns0:c r="R58" s="66"/>
      <ns0:c r="S58" s="66"/>
      <ns0:c r="T58" s="66"/>
      <ns0:c r="U58" s="66"/>
      <ns0:c r="V58" s="66"/>
      <ns0:c r="W58" s="66"/>
      <ns0:c r="X58" s="67"/>
      <ns0:c r="Y58" s="66"/>
      <ns0:c r="Z58" s="66"/>
      <ns0:c r="AA58" s="66"/>
      <ns0:c r="AB58" s="67"/>
      <ns0:c r="AC58" s="66"/>
      <ns0:c r="AD58" s="66"/>
      <ns0:c r="AE58" s="66"/>
      <ns0:c r="AF58" s="66"/>
      <ns0:c r="AG58" s="65"/>
      <ns0:c r="AH58" s="65"/>
      <ns0:c r="AI58" s="66"/>
      <ns0:c r="AJ58" s="66"/>
      <ns0:c r="AK58" s="66"/>
      <ns0:c r="AL58" s="66"/>
      <ns0:c r="AM58" s="66"/>
      <ns0:c r="AN58" s="66"/>
      <ns0:c r="AO58" s="66"/>
      <ns0:c r="AP58" s="67"/>
      <ns0:c r="AQ58" s="66"/>
      <ns0:c r="AR58" s="66"/>
      <ns0:c r="AS58" s="66"/>
      <ns0:c r="AT58" s="45">
        <ns0:f>IF(A58="","",IFERROR(VLOOKUP(AU58,'Controlled Vocabulary'!$AA$2:$AD$200,2,FALSE),"Controlled input invalid"))</ns0:f>
      </ns0:c>
      <ns0:c r="AU58" s="45">
        <ns0:f>IF(A58="","",IF(AND(AND(IF(OR(AG58="",AH58=""),0,IFERROR(MATCH(UPPER(TRIM(AG58))&amp;"|"&amp;TRIM(AH58),$BN$2:$BN$101,0),0))&gt;0,AX58=UPPER(TRIM(AG58)),AY58=TRIM(AH58)),D58&lt;&gt;INDEX($D$2:$D$101,IF(OR(AG58="",AH58=""),0,IFERROR(MATCH(UPPER(TRIM(AG58))&amp;"|"&amp;TRIM(AH58),$BN$2:$BN$101,0),0)))),"VERSION_REQUIRED_FOR_CLAIM_CHANGE",IF(AND(AND(IF(OR(AG58="",AH58=""),0,IFERROR(MATCH(UPPER(TRIM(AG58))&amp;"|"&amp;TRIM(AH58),$BN$2:$BN$101,0),0))&gt;0,AX58=UPPER(TRIM(AG58)),AY58=TRIM(AH58)),U58&lt;&gt;INDEX($U$2:$U$101,IF(OR(AG58="",AH58=""),0,IFERROR(MATCH(UPPER(TRIM(AG58))&amp;"|"&amp;TRIM(AH58),$BN$2:$BN$101,0),0)))),"VERSION_REQUIRED_FOR_USE_CHANGE",IF(AND(AND(IF(OR(AG58="",AH58=""),0,IFERROR(MATCH(UPPER(TRIM(AG58))&amp;"|"&amp;TRIM(AH58),$BN$2:$BN$101,0),0))&gt;0,AX58=UPPER(TRIM(AG58)),AY58=TRIM(AH58)),AC58&lt;&gt;INDEX($AC$2:$AC$101,IF(OR(AG58="",AH58=""),0,IFERROR(MATCH(UPPER(TRIM(AG58))&amp;"|"&amp;TRIM(AH58),$BN$2:$BN$101,0),0)))),"VERSION_REQUIRED_FOR_APPROVAL_CHANGE",IF(BA58&lt;&gt;"NONE",BA58,IF(BB58&lt;&gt;"NONE",BB58,IF(BC58&lt;&gt;"NONE",BC58,IF(BD58&lt;&gt;"NONE",BD58,IF(AZ58&gt;1,"DUPLICATE_RECORD_VERSION",IF(OR(BM58="REOPENED_APPROVAL_CONFLICT",BM58="APPROVAL_STATUS_MISMATCH"),BM58,IF(OR(BG58="AI_DETAILS_WITHOUT_AI_USE",BG58="INVALID_AI_ACTIVITY_TYPE",BG58="DUPLICATED_AI_ACTIVITY",BG58="CONTROLLED_INPUT_INVALID"),BG58,IF(BH58&lt;&gt;"NONE",BH58,IF(BI58&lt;&gt;"NONE",BI58,IF(BJ58&lt;&gt;"NONE",BJ58,IF(BK58&lt;&gt;"NONE",BK58,IF(BL58&lt;&gt;"NONE",BL58,BM58))))))))))))))))</ns0:f>
      </ns0:c>
      <ns0:c r="AV58" s="45">
        <ns0:f>IF(A58="","",IFERROR(VLOOKUP(AU58,'Controlled Vocabulary'!$AA$2:$AD$200,3,FALSE),"Blocked"))</ns0:f>
      </ns0:c>
      <ns0:c r="AW58" s="45">
        <ns0:f>IF(A58="","",IFERROR(VLOOKUP(AU58,'Controlled Vocabulary'!$AA$2:$AD$200,4,FALSE),"Review the controlled inputs."))</ns0:f>
      </ns0:c>
      <ns0:c r="AX58" s="53">
        <ns0:f>IF(A58="","",UPPER(TRIM(A58)))</ns0:f>
      </ns0:c>
      <ns0:c r="AY58" s="53">
        <ns0:f>IF(B58="","",TRIM(B58))</ns0:f>
      </ns0:c>
      <ns0:c r="AZ58" s="53">
        <ns0:f>IF(BN58="",0,COUNTIF($BN$2:$BN$101,BN58))</ns0:f>
      </ns0:c>
      <ns0:c r="BA58" s="53">
        <ns0:f>IF(AX58="","MISSING_RECORD_ID",IF(OR(LEN(AX58)&lt;3,LEN(AX58)&gt;64),"INVALID_RECORD_ID_LENGTH",IF(OR(LEFT(AX58,1)="-",RIGHT(AX58,1)="-"),"INVALID_RECORD_ID_BOUNDARY",IF(ISNUMBER(SEARCH("--",AX58)),"CONSECUTIVE_HYPHENS",IF(SUMPRODUCT(--(ROW($1:$64)&lt;=LEN(AX58)),--ISNUMBER(SEARCH(MID(AX58,ROW($1:$64),1),"ABCDEFGHIJKLMNOPQRSTUVWXYZ0123456789-")))=LEN(AX58),"NONE","INVALID_RECORD_ID_CHARACTER")))))</ns0:f>
      </ns0:c>
      <ns0:c r="BB58" s="53">
        <ns0:f>IF(AY58="","MISSING_VERSION",IF(OR(NOT(OR((LEN(AY58)-LEN(SUBSTITUTE(AY58,".","")))=1,(LEN(AY58)-LEN(SUBSTITUTE(AY58,".","")))=2)),IFERROR(LEFT(AY58,IFERROR(FIND(".",AY58),0)-1),"")="",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="",IF((LEN(AY58)-LEN(SUBSTITUTE(AY58,".","")))=2,IF((LEN(AY58)-LEN(SUBSTITUTE(AY58,".","")))=2,IFERROR(MID(AY58,IFERROR(FIND(".",AY58,IFERROR(FIND(".",AY58),0)+1),0)+1,999),""),"")="",FALSE),NOT(IFERROR(ISNUMBER(--IFERROR(LEFT(AY58,IFERROR(FIND(".",AY58),0)-1),"")),FALSE)),NOT(IFERROR(ISNUMBER(--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),FALSE)),IF((LEN(AY58)-LEN(SUBSTITUTE(AY58,".","")))=2,NOT(IFERROR(ISNUMBER(--IF((LEN(AY58)-LEN(SUBSTITUTE(AY58,".","")))=2,IFERROR(MID(AY58,IFERROR(FIND(".",AY58,IFERROR(FIND(".",AY58),0)+1),0)+1,999),""),"")),FALSE)),FALSE)),"INVALID_VERSION",IF(OR(AND(LEN(IFERROR(LEFT(AY58,IFERROR(FIND(".",AY58),0)-1),""))&gt;1,LEFT(IFERROR(LEFT(AY58,IFERROR(FIND(".",AY58),0)-1),""),1)="0"),AND(LEN(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)&gt;1,LEFT(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,1)="0"),IF((LEN(AY58)-LEN(SUBSTITUTE(AY58,".","")))=2,AND(LEN(IF((LEN(AY58)-LEN(SUBSTITUTE(AY58,".","")))=2,IFERROR(MID(AY58,IFERROR(FIND(".",AY58,IFERROR(FIND(".",AY58),0)+1),0)+1,999),""),""))&gt;1,LEFT(IF((LEN(AY58)-LEN(SUBSTITUTE(AY58,".","")))=2,IFERROR(MID(AY58,IFERROR(FIND(".",AY58,IFERROR(FIND(".",AY58),0)+1),0)+1,999),""),""),1)="0"),FALSE)),"INVALID_VERSION_LEADING_ZERO",IF(AND(IFERROR(TEXT(--IFERROR(LEFT(AY58,IFERROR(FIND(".",AY58),0)-1),""),"0")=IFERROR(LEFT(AY58,IFERROR(FIND(".",AY58),0)-1),""),FALSE),IFERROR(TEXT(--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,"0")=IF((LEN(AY58)-LEN(SUBSTITUTE(AY58,".","")))=1,IFERROR(MID(AY58,IFERROR(FIND(".",AY58),0)+1,999),""),IF((LEN(AY58)-LEN(SUBSTITUTE(AY58,".","")))=2,IFERROR(MID(AY58,IFERROR(FIND(".",AY58),0)+1,IFERROR(FIND(".",AY58,IFERROR(FIND(".",AY58),0)+1),0)-IFERROR(FIND(".",AY58),0)-1),""),"")),FALSE),IF((LEN(AY58)-LEN(SUBSTITUTE(AY58,".","")))=2,IFERROR(TEXT(--IF((LEN(AY58)-LEN(SUBSTITUTE(AY58,".","")))=2,IFERROR(MID(AY58,IFERROR(FIND(".",AY58,IFERROR(FIND(".",AY58),0)+1),0)+1,999),""),""),"0")=IF((LEN(AY58)-LEN(SUBSTITUTE(AY58,".","")))=2,IFERROR(MID(AY58,IFERROR(FIND(".",AY58,IFERROR(FIND(".",AY58),0)+1),0)+1,999),""),""),FALSE),TRUE)),"NONE","INVALID_VERSION"))))</ns0:f>
      </ns0:c>
      <ns0:c r="BC58" s="53">
        <ns0:f>IF(C58="","MISSING_RECORD_STATUS",IF(COUNTIF('Controlled Vocabulary'!$A$2:$A$7,C58)=1,"NONE","INVALID_RECORD_STATUS"))</ns0:f>
      </ns0:c>
      <ns0:c r="BD58" s="53">
        <ns0:f>IF(Z58="","INVALID_APPROVAL_STATUS",IF(COUNTIF('Controlled Vocabulary'!$B$2:$B$7,Z58)=1,"NONE","INVALID_APPROVAL_STATUS"))</ns0:f>
      </ns0:c>
      <ns0:c r="BE58" s="53">
        <ns0:f>IF(BN58="",0,COUNTIFS('Claim–Evidence Links'!$T$2:$T$201,BN58,'Claim–Evidence Links'!$H$2:$H$201,"Active"))</ns0:f>
      </ns0:c>
      <ns0:c r="BF58" s="53">
        <ns0:f>IF(BN58="",0,COUNTIFS('Change History'!$N$2:$N$101,BN58,'Change History'!$H$2:$H$101,"Yes"))</ns0:f>
      </ns0:c>
      <ns0:c r="BG58" s="53">
        <ns0:f>IF(AI58="","CONTROLLED_INPUT_INVALID",IF(AI58="No",IF(COUNTA(AJ58:AQ58)&gt;0,"AI_DETAILS_WITHOUT_AI_USE","NONE"),IF(AI58&lt;&gt;"Yes","CONTROLLED_INPUT_INVALID",IF(AJ58="","AI_ACTIVITY_TYPE_REQUIRED",IF(AND(AL58&lt;&gt;"",COUNTIF('Evidence Items'!$W$2:$W$101,AL58)&gt;0,COUNTIF('Controlled Vocabulary'!$S$2:$S$9,AJ58)&gt;0),"DUPLICATED_AI_ACTIVITY",IF(COUNTIF('Controlled Vocabulary'!$R$2:$R$9,AJ58)=0,"INVALID_AI_ACTIVITY_TYPE",IF(AK58="","AI_TOOL_MODEL_REQUIRED",IF(AN58="Rejected","AI_OUTPUT_REJECTED",IF(AN58="Verified",IF(AO58="","HUMAN_VERIFIER_REQUIRED",IF(AP58="","HUMAN_VERIFICATION_DATE_REQUIRED","NONE")),IF(OR(AN58="Pending",AN58="Verification incomplete"),IF(AND(OR(C58="Draft",C58="Under review",C58="Reopened"),OR(U58="Exploratory only",U58="Review required before use")),IF(AN58="Pending","AI_VERIFICATION_PENDING","AI_VERIFICATION_INCOMPLETE"),"AI_VERIFICATION_REQUIRED"),"AI_VERIFICATION_REQUIRED"))))))))))</ns0:f>
      </ns0:c>
      <ns0:c r="BH58" s="53">
        <ns0:f>IF(D58="","MISSING_EXACT_CLAIM",IF(E58="","MISSING_AFFECTED_DECISION",IF(COUNTA(F58:K58)=0,"MISSING_SCOPE_BOUNDARY",IF(BE58=0,"MISSING_EVIDENCE_RELATIONSHIP",IF(L58="","MISSING_OBSERVATION","NONE")))))</ns0:f>
      </ns0:c>
      <ns0:c r="BI58" s="53">
        <ns0:f>IF(AD58="","REVIEWER_ACCESS_REQUIRED",IF(AD58="No","REVIEWER_ACCESS_REQUIRED",IF(AND(AD58="Conditional",OR(AE58="",AF58="")),"HANDLING_CONDITION_REQUIRED",IF(OR(LEFT(BG58,3)="AI_",LEFT(BG58,6)="HUMAN_"),BG58,"NONE"))))</ns0:f>
      </ns0:c>
      <ns0:c r="BJ58" s="53">
        <ns0:f>IF(M58="","MISSING_INTERPRETATION",IF(N58="","MISSING_ASSUMPTIONS",IF(P58="","MISSING_EVIDENCE_STATE",IF(Q58="","MISSING_CONFIDENCE_BOUNDARY",IF(R58="","MISSING_CONTRADICTION_STATUS",IF(O58="","MISSING_LIMITATIONS",IF(S58="","MISSING_MATERIALITY",IF(T58="","MISSING_REVERSIBILITY",IF(U58="","MISSING_PERMITTED_USE",IF(AS58="","MISSING_FINAL_DISPOSITION","NONE"))))))))))</ns0:f>
      </ns0:c>
      <ns0:c r="BK58" s="53">
        <ns0:f>IF(V58="","MISSING_OWNER",IF(W58="","MISSING_REVIEWER",IF(X58="","MISSING_REVIEW_DATE",IF(OR(Z58="Approved",Z58="Approved with conditions",Z58="Rejected"),IF(AA58="","APPROVER_REQUIRED",IF(AB58="","APPROVAL_DATE_REQUIRED",IF(AND(Z58="Approved with conditions",AC58=""),"APPROVAL_CONDITIONS_REQUIRED","NONE"))),"NONE"))))</ns0:f>
      </ns0:c>
      <ns0:c r="BL58" s="53">
        <ns0:f>IF(Y58="","REOPEN_TRIGGER_REQUIRED",IF(AND(C58="Reopened",BF58=0),"REOPEN_EVENT_REQUIRED","NONE"))</ns0:f>
      </ns0:c>
      <ns0:c r="BM58" s="53">
        <ns0:f>IF(AND(C58="Reopened",OR(Z58="Approved",Z58="Approved with conditions")),"REOPENED_APPROVAL_CONFLICT",IF(OR(AND(C58="Draft",AND(Z58&lt;&gt;"Not submitted",Z58&lt;&gt;"Rejected")),AND(C58="Under review",AND(Z58&lt;&gt;"Pending review",Z58&lt;&gt;"Rejected")),AND(C58="Approved",Z58&lt;&gt;"Approved"),AND(C58="Approved with conditions",Z58&lt;&gt;"Approved with conditions"),AND(C58="Reopened",Z58&lt;&gt;"Reopened"),AND(C58="Retired",AND(Z58&lt;&gt;"Not submitted",Z58&lt;&gt;"Approved",Z58&lt;&gt;"Approved with conditions",Z58&lt;&gt;"Rejected"))),"APPROVAL_STATUS_MISMATCH",IF(C58="Draft","STATUS_DRAFT",IF(C58="Under review","STATUS_UNDER_REVIEW",IF(C58="Reopened","STATUS_REOPENED",IF(C58="Retired","STATUS_RETIRED",IF(AD58="Conditional","CONDITIONAL_EVIDENCE_ACCESS",IF(BG58="AI_VERIFICATION_PENDING","AI_VERIFICATION_PENDING",IF(BG58="AI_VERIFICATION_INCOMPLETE","AI_VERIFICATION_INCOMPLETE",IF(AND(C58="Approved with conditions",Z58="Approved with conditions",AC58&lt;&gt;""),"STATUS_APPROVED_WITH_CONDITIONS",IF(AND(C58="Approved",Z58="Approved"),IF(P58="Unresolved","UNRESOLVED_USE_BOUNDED","STATUS_APPROVED"),"APPROVAL_STATUS_MISMATCH")))))))))))</ns0:f>
      </ns0:c>
      <ns0:c r="BN58" s="53">
        <ns0:f>IF(OR(AX58="",AY58=""),"",AX58&amp;"|"&amp;AY58)</ns0:f>
      </ns0:c>
    </ns0:row>
    <ns0:row r="59">
      <ns0:c r="A59" s="65"/>
      <ns0:c r="B59" s="65"/>
      <ns0:c r="C59" s="66"/>
      <ns0:c r="D59" s="66"/>
      <ns0:c r="E59" s="66"/>
      <ns0:c r="F59" s="66"/>
      <ns0:c r="G59" s="66"/>
      <ns0:c r="H59" s="66"/>
      <ns0:c r="I59" s="66"/>
      <ns0:c r="J59" s="66"/>
      <ns0:c r="K59" s="66"/>
      <ns0:c r="L59" s="66"/>
      <ns0:c r="M59" s="66"/>
      <ns0:c r="N59" s="66"/>
      <ns0:c r="O59" s="66"/>
      <ns0:c r="P59" s="66"/>
      <ns0:c r="Q59" s="66"/>
      <ns0:c r="R59" s="66"/>
      <ns0:c r="S59" s="66"/>
      <ns0:c r="T59" s="66"/>
      <ns0:c r="U59" s="66"/>
      <ns0:c r="V59" s="66"/>
      <ns0:c r="W59" s="66"/>
      <ns0:c r="X59" s="67"/>
      <ns0:c r="Y59" s="66"/>
      <ns0:c r="Z59" s="66"/>
      <ns0:c r="AA59" s="66"/>
      <ns0:c r="AB59" s="67"/>
      <ns0:c r="AC59" s="66"/>
      <ns0:c r="AD59" s="66"/>
      <ns0:c r="AE59" s="66"/>
      <ns0:c r="AF59" s="66"/>
      <ns0:c r="AG59" s="65"/>
      <ns0:c r="AH59" s="65"/>
      <ns0:c r="AI59" s="66"/>
      <ns0:c r="AJ59" s="66"/>
      <ns0:c r="AK59" s="66"/>
      <ns0:c r="AL59" s="66"/>
      <ns0:c r="AM59" s="66"/>
      <ns0:c r="AN59" s="66"/>
      <ns0:c r="AO59" s="66"/>
      <ns0:c r="AP59" s="67"/>
      <ns0:c r="AQ59" s="66"/>
      <ns0:c r="AR59" s="66"/>
      <ns0:c r="AS59" s="66"/>
      <ns0:c r="AT59" s="45">
        <ns0:f>IF(A59="","",IFERROR(VLOOKUP(AU59,'Controlled Vocabulary'!$AA$2:$AD$200,2,FALSE),"Controlled input invalid"))</ns0:f>
      </ns0:c>
      <ns0:c r="AU59" s="45">
        <ns0:f>IF(A59="","",IF(AND(AND(IF(OR(AG59="",AH59=""),0,IFERROR(MATCH(UPPER(TRIM(AG59))&amp;"|"&amp;TRIM(AH59),$BN$2:$BN$101,0),0))&gt;0,AX59=UPPER(TRIM(AG59)),AY59=TRIM(AH59)),D59&lt;&gt;INDEX($D$2:$D$101,IF(OR(AG59="",AH59=""),0,IFERROR(MATCH(UPPER(TRIM(AG59))&amp;"|"&amp;TRIM(AH59),$BN$2:$BN$101,0),0)))),"VERSION_REQUIRED_FOR_CLAIM_CHANGE",IF(AND(AND(IF(OR(AG59="",AH59=""),0,IFERROR(MATCH(UPPER(TRIM(AG59))&amp;"|"&amp;TRIM(AH59),$BN$2:$BN$101,0),0))&gt;0,AX59=UPPER(TRIM(AG59)),AY59=TRIM(AH59)),U59&lt;&gt;INDEX($U$2:$U$101,IF(OR(AG59="",AH59=""),0,IFERROR(MATCH(UPPER(TRIM(AG59))&amp;"|"&amp;TRIM(AH59),$BN$2:$BN$101,0),0)))),"VERSION_REQUIRED_FOR_USE_CHANGE",IF(AND(AND(IF(OR(AG59="",AH59=""),0,IFERROR(MATCH(UPPER(TRIM(AG59))&amp;"|"&amp;TRIM(AH59),$BN$2:$BN$101,0),0))&gt;0,AX59=UPPER(TRIM(AG59)),AY59=TRIM(AH59)),AC59&lt;&gt;INDEX($AC$2:$AC$101,IF(OR(AG59="",AH59=""),0,IFERROR(MATCH(UPPER(TRIM(AG59))&amp;"|"&amp;TRIM(AH59),$BN$2:$BN$101,0),0)))),"VERSION_REQUIRED_FOR_APPROVAL_CHANGE",IF(BA59&lt;&gt;"NONE",BA59,IF(BB59&lt;&gt;"NONE",BB59,IF(BC59&lt;&gt;"NONE",BC59,IF(BD59&lt;&gt;"NONE",BD59,IF(AZ59&gt;1,"DUPLICATE_RECORD_VERSION",IF(OR(BM59="REOPENED_APPROVAL_CONFLICT",BM59="APPROVAL_STATUS_MISMATCH"),BM59,IF(OR(BG59="AI_DETAILS_WITHOUT_AI_USE",BG59="INVALID_AI_ACTIVITY_TYPE",BG59="DUPLICATED_AI_ACTIVITY",BG59="CONTROLLED_INPUT_INVALID"),BG59,IF(BH59&lt;&gt;"NONE",BH59,IF(BI59&lt;&gt;"NONE",BI59,IF(BJ59&lt;&gt;"NONE",BJ59,IF(BK59&lt;&gt;"NONE",BK59,IF(BL59&lt;&gt;"NONE",BL59,BM59))))))))))))))))</ns0:f>
      </ns0:c>
      <ns0:c r="AV59" s="45">
        <ns0:f>IF(A59="","",IFERROR(VLOOKUP(AU59,'Controlled Vocabulary'!$AA$2:$AD$200,3,FALSE),"Blocked"))</ns0:f>
      </ns0:c>
      <ns0:c r="AW59" s="45">
        <ns0:f>IF(A59="","",IFERROR(VLOOKUP(AU59,'Controlled Vocabulary'!$AA$2:$AD$200,4,FALSE),"Review the controlled inputs."))</ns0:f>
      </ns0:c>
      <ns0:c r="AX59" s="53">
        <ns0:f>IF(A59="","",UPPER(TRIM(A59)))</ns0:f>
      </ns0:c>
      <ns0:c r="AY59" s="53">
        <ns0:f>IF(B59="","",TRIM(B59))</ns0:f>
      </ns0:c>
      <ns0:c r="AZ59" s="53">
        <ns0:f>IF(BN59="",0,COUNTIF($BN$2:$BN$101,BN59))</ns0:f>
      </ns0:c>
      <ns0:c r="BA59" s="53">
        <ns0:f>IF(AX59="","MISSING_RECORD_ID",IF(OR(LEN(AX59)&lt;3,LEN(AX59)&gt;64),"INVALID_RECORD_ID_LENGTH",IF(OR(LEFT(AX59,1)="-",RIGHT(AX59,1)="-"),"INVALID_RECORD_ID_BOUNDARY",IF(ISNUMBER(SEARCH("--",AX59)),"CONSECUTIVE_HYPHENS",IF(SUMPRODUCT(--(ROW($1:$64)&lt;=LEN(AX59)),--ISNUMBER(SEARCH(MID(AX59,ROW($1:$64),1),"ABCDEFGHIJKLMNOPQRSTUVWXYZ0123456789-")))=LEN(AX59),"NONE","INVALID_RECORD_ID_CHARACTER")))))</ns0:f>
      </ns0:c>
      <ns0:c r="BB59" s="53">
        <ns0:f>IF(AY59="","MISSING_VERSION",IF(OR(NOT(OR((LEN(AY59)-LEN(SUBSTITUTE(AY59,".","")))=1,(LEN(AY59)-LEN(SUBSTITUTE(AY59,".","")))=2)),IFERROR(LEFT(AY59,IFERROR(FIND(".",AY59),0)-1),"")="",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="",IF((LEN(AY59)-LEN(SUBSTITUTE(AY59,".","")))=2,IF((LEN(AY59)-LEN(SUBSTITUTE(AY59,".","")))=2,IFERROR(MID(AY59,IFERROR(FIND(".",AY59,IFERROR(FIND(".",AY59),0)+1),0)+1,999),""),"")="",FALSE),NOT(IFERROR(ISNUMBER(--IFERROR(LEFT(AY59,IFERROR(FIND(".",AY59),0)-1),"")),FALSE)),NOT(IFERROR(ISNUMBER(--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),FALSE)),IF((LEN(AY59)-LEN(SUBSTITUTE(AY59,".","")))=2,NOT(IFERROR(ISNUMBER(--IF((LEN(AY59)-LEN(SUBSTITUTE(AY59,".","")))=2,IFERROR(MID(AY59,IFERROR(FIND(".",AY59,IFERROR(FIND(".",AY59),0)+1),0)+1,999),""),"")),FALSE)),FALSE)),"INVALID_VERSION",IF(OR(AND(LEN(IFERROR(LEFT(AY59,IFERROR(FIND(".",AY59),0)-1),""))&gt;1,LEFT(IFERROR(LEFT(AY59,IFERROR(FIND(".",AY59),0)-1),""),1)="0"),AND(LEN(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)&gt;1,LEFT(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,1)="0"),IF((LEN(AY59)-LEN(SUBSTITUTE(AY59,".","")))=2,AND(LEN(IF((LEN(AY59)-LEN(SUBSTITUTE(AY59,".","")))=2,IFERROR(MID(AY59,IFERROR(FIND(".",AY59,IFERROR(FIND(".",AY59),0)+1),0)+1,999),""),""))&gt;1,LEFT(IF((LEN(AY59)-LEN(SUBSTITUTE(AY59,".","")))=2,IFERROR(MID(AY59,IFERROR(FIND(".",AY59,IFERROR(FIND(".",AY59),0)+1),0)+1,999),""),""),1)="0"),FALSE)),"INVALID_VERSION_LEADING_ZERO",IF(AND(IFERROR(TEXT(--IFERROR(LEFT(AY59,IFERROR(FIND(".",AY59),0)-1),""),"0")=IFERROR(LEFT(AY59,IFERROR(FIND(".",AY59),0)-1),""),FALSE),IFERROR(TEXT(--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,"0")=IF((LEN(AY59)-LEN(SUBSTITUTE(AY59,".","")))=1,IFERROR(MID(AY59,IFERROR(FIND(".",AY59),0)+1,999),""),IF((LEN(AY59)-LEN(SUBSTITUTE(AY59,".","")))=2,IFERROR(MID(AY59,IFERROR(FIND(".",AY59),0)+1,IFERROR(FIND(".",AY59,IFERROR(FIND(".",AY59),0)+1),0)-IFERROR(FIND(".",AY59),0)-1),""),"")),FALSE),IF((LEN(AY59)-LEN(SUBSTITUTE(AY59,".","")))=2,IFERROR(TEXT(--IF((LEN(AY59)-LEN(SUBSTITUTE(AY59,".","")))=2,IFERROR(MID(AY59,IFERROR(FIND(".",AY59,IFERROR(FIND(".",AY59),0)+1),0)+1,999),""),""),"0")=IF((LEN(AY59)-LEN(SUBSTITUTE(AY59,".","")))=2,IFERROR(MID(AY59,IFERROR(FIND(".",AY59,IFERROR(FIND(".",AY59),0)+1),0)+1,999),""),""),FALSE),TRUE)),"NONE","INVALID_VERSION"))))</ns0:f>
      </ns0:c>
      <ns0:c r="BC59" s="53">
        <ns0:f>IF(C59="","MISSING_RECORD_STATUS",IF(COUNTIF('Controlled Vocabulary'!$A$2:$A$7,C59)=1,"NONE","INVALID_RECORD_STATUS"))</ns0:f>
      </ns0:c>
      <ns0:c r="BD59" s="53">
        <ns0:f>IF(Z59="","INVALID_APPROVAL_STATUS",IF(COUNTIF('Controlled Vocabulary'!$B$2:$B$7,Z59)=1,"NONE","INVALID_APPROVAL_STATUS"))</ns0:f>
      </ns0:c>
      <ns0:c r="BE59" s="53">
        <ns0:f>IF(BN59="",0,COUNTIFS('Claim–Evidence Links'!$T$2:$T$201,BN59,'Claim–Evidence Links'!$H$2:$H$201,"Active"))</ns0:f>
      </ns0:c>
      <ns0:c r="BF59" s="53">
        <ns0:f>IF(BN59="",0,COUNTIFS('Change History'!$N$2:$N$101,BN59,'Change History'!$H$2:$H$101,"Yes"))</ns0:f>
      </ns0:c>
      <ns0:c r="BG59" s="53">
        <ns0:f>IF(AI59="","CONTROLLED_INPUT_INVALID",IF(AI59="No",IF(COUNTA(AJ59:AQ59)&gt;0,"AI_DETAILS_WITHOUT_AI_USE","NONE"),IF(AI59&lt;&gt;"Yes","CONTROLLED_INPUT_INVALID",IF(AJ59="","AI_ACTIVITY_TYPE_REQUIRED",IF(AND(AL59&lt;&gt;"",COUNTIF('Evidence Items'!$W$2:$W$101,AL59)&gt;0,COUNTIF('Controlled Vocabulary'!$S$2:$S$9,AJ59)&gt;0),"DUPLICATED_AI_ACTIVITY",IF(COUNTIF('Controlled Vocabulary'!$R$2:$R$9,AJ59)=0,"INVALID_AI_ACTIVITY_TYPE",IF(AK59="","AI_TOOL_MODEL_REQUIRED",IF(AN59="Rejected","AI_OUTPUT_REJECTED",IF(AN59="Verified",IF(AO59="","HUMAN_VERIFIER_REQUIRED",IF(AP59="","HUMAN_VERIFICATION_DATE_REQUIRED","NONE")),IF(OR(AN59="Pending",AN59="Verification incomplete"),IF(AND(OR(C59="Draft",C59="Under review",C59="Reopened"),OR(U59="Exploratory only",U59="Review required before use")),IF(AN59="Pending","AI_VERIFICATION_PENDING","AI_VERIFICATION_INCOMPLETE"),"AI_VERIFICATION_REQUIRED"),"AI_VERIFICATION_REQUIRED"))))))))))</ns0:f>
      </ns0:c>
      <ns0:c r="BH59" s="53">
        <ns0:f>IF(D59="","MISSING_EXACT_CLAIM",IF(E59="","MISSING_AFFECTED_DECISION",IF(COUNTA(F59:K59)=0,"MISSING_SCOPE_BOUNDARY",IF(BE59=0,"MISSING_EVIDENCE_RELATIONSHIP",IF(L59="","MISSING_OBSERVATION","NONE")))))</ns0:f>
      </ns0:c>
      <ns0:c r="BI59" s="53">
        <ns0:f>IF(AD59="","REVIEWER_ACCESS_REQUIRED",IF(AD59="No","REVIEWER_ACCESS_REQUIRED",IF(AND(AD59="Conditional",OR(AE59="",AF59="")),"HANDLING_CONDITION_REQUIRED",IF(OR(LEFT(BG59,3)="AI_",LEFT(BG59,6)="HUMAN_"),BG59,"NONE"))))</ns0:f>
      </ns0:c>
      <ns0:c r="BJ59" s="53">
        <ns0:f>IF(M59="","MISSING_INTERPRETATION",IF(N59="","MISSING_ASSUMPTIONS",IF(P59="","MISSING_EVIDENCE_STATE",IF(Q59="","MISSING_CONFIDENCE_BOUNDARY",IF(R59="","MISSING_CONTRADICTION_STATUS",IF(O59="","MISSING_LIMITATIONS",IF(S59="","MISSING_MATERIALITY",IF(T59="","MISSING_REVERSIBILITY",IF(U59="","MISSING_PERMITTED_USE",IF(AS59="","MISSING_FINAL_DISPOSITION","NONE"))))))))))</ns0:f>
      </ns0:c>
      <ns0:c r="BK59" s="53">
        <ns0:f>IF(V59="","MISSING_OWNER",IF(W59="","MISSING_REVIEWER",IF(X59="","MISSING_REVIEW_DATE",IF(OR(Z59="Approved",Z59="Approved with conditions",Z59="Rejected"),IF(AA59="","APPROVER_REQUIRED",IF(AB59="","APPROVAL_DATE_REQUIRED",IF(AND(Z59="Approved with conditions",AC59=""),"APPROVAL_CONDITIONS_REQUIRED","NONE"))),"NONE"))))</ns0:f>
      </ns0:c>
      <ns0:c r="BL59" s="53">
        <ns0:f>IF(Y59="","REOPEN_TRIGGER_REQUIRED",IF(AND(C59="Reopened",BF59=0),"REOPEN_EVENT_REQUIRED","NONE"))</ns0:f>
      </ns0:c>
      <ns0:c r="BM59" s="53">
        <ns0:f>IF(AND(C59="Reopened",OR(Z59="Approved",Z59="Approved with conditions")),"REOPENED_APPROVAL_CONFLICT",IF(OR(AND(C59="Draft",AND(Z59&lt;&gt;"Not submitted",Z59&lt;&gt;"Rejected")),AND(C59="Under review",AND(Z59&lt;&gt;"Pending review",Z59&lt;&gt;"Rejected")),AND(C59="Approved",Z59&lt;&gt;"Approved"),AND(C59="Approved with conditions",Z59&lt;&gt;"Approved with conditions"),AND(C59="Reopened",Z59&lt;&gt;"Reopened"),AND(C59="Retired",AND(Z59&lt;&gt;"Not submitted",Z59&lt;&gt;"Approved",Z59&lt;&gt;"Approved with conditions",Z59&lt;&gt;"Rejected"))),"APPROVAL_STATUS_MISMATCH",IF(C59="Draft","STATUS_DRAFT",IF(C59="Under review","STATUS_UNDER_REVIEW",IF(C59="Reopened","STATUS_REOPENED",IF(C59="Retired","STATUS_RETIRED",IF(AD59="Conditional","CONDITIONAL_EVIDENCE_ACCESS",IF(BG59="AI_VERIFICATION_PENDING","AI_VERIFICATION_PENDING",IF(BG59="AI_VERIFICATION_INCOMPLETE","AI_VERIFICATION_INCOMPLETE",IF(AND(C59="Approved with conditions",Z59="Approved with conditions",AC59&lt;&gt;""),"STATUS_APPROVED_WITH_CONDITIONS",IF(AND(C59="Approved",Z59="Approved"),IF(P59="Unresolved","UNRESOLVED_USE_BOUNDED","STATUS_APPROVED"),"APPROVAL_STATUS_MISMATCH")))))))))))</ns0:f>
      </ns0:c>
      <ns0:c r="BN59" s="53">
        <ns0:f>IF(OR(AX59="",AY59=""),"",AX59&amp;"|"&amp;AY59)</ns0:f>
      </ns0:c>
    </ns0:row>
    <ns0:row r="60">
      <ns0:c r="A60" s="65"/>
      <ns0:c r="B60" s="65"/>
      <ns0:c r="C60" s="66"/>
      <ns0:c r="D60" s="66"/>
      <ns0:c r="E60" s="66"/>
      <ns0:c r="F60" s="66"/>
      <ns0:c r="G60" s="66"/>
      <ns0:c r="H60" s="66"/>
      <ns0:c r="I60" s="66"/>
      <ns0:c r="J60" s="66"/>
      <ns0:c r="K60" s="66"/>
      <ns0:c r="L60" s="66"/>
      <ns0:c r="M60" s="66"/>
      <ns0:c r="N60" s="66"/>
      <ns0:c r="O60" s="66"/>
      <ns0:c r="P60" s="66"/>
      <ns0:c r="Q60" s="66"/>
      <ns0:c r="R60" s="66"/>
      <ns0:c r="S60" s="66"/>
      <ns0:c r="T60" s="66"/>
      <ns0:c r="U60" s="66"/>
      <ns0:c r="V60" s="66"/>
      <ns0:c r="W60" s="66"/>
      <ns0:c r="X60" s="67"/>
      <ns0:c r="Y60" s="66"/>
      <ns0:c r="Z60" s="66"/>
      <ns0:c r="AA60" s="66"/>
      <ns0:c r="AB60" s="67"/>
      <ns0:c r="AC60" s="66"/>
      <ns0:c r="AD60" s="66"/>
      <ns0:c r="AE60" s="66"/>
      <ns0:c r="AF60" s="66"/>
      <ns0:c r="AG60" s="65"/>
      <ns0:c r="AH60" s="65"/>
      <ns0:c r="AI60" s="66"/>
      <ns0:c r="AJ60" s="66"/>
      <ns0:c r="AK60" s="66"/>
      <ns0:c r="AL60" s="66"/>
      <ns0:c r="AM60" s="66"/>
      <ns0:c r="AN60" s="66"/>
      <ns0:c r="AO60" s="66"/>
      <ns0:c r="AP60" s="67"/>
      <ns0:c r="AQ60" s="66"/>
      <ns0:c r="AR60" s="66"/>
      <ns0:c r="AS60" s="66"/>
      <ns0:c r="AT60" s="45">
        <ns0:f>IF(A60="","",IFERROR(VLOOKUP(AU60,'Controlled Vocabulary'!$AA$2:$AD$200,2,FALSE),"Controlled input invalid"))</ns0:f>
      </ns0:c>
      <ns0:c r="AU60" s="45">
        <ns0:f>IF(A60="","",IF(AND(AND(IF(OR(AG60="",AH60=""),0,IFERROR(MATCH(UPPER(TRIM(AG60))&amp;"|"&amp;TRIM(AH60),$BN$2:$BN$101,0),0))&gt;0,AX60=UPPER(TRIM(AG60)),AY60=TRIM(AH60)),D60&lt;&gt;INDEX($D$2:$D$101,IF(OR(AG60="",AH60=""),0,IFERROR(MATCH(UPPER(TRIM(AG60))&amp;"|"&amp;TRIM(AH60),$BN$2:$BN$101,0),0)))),"VERSION_REQUIRED_FOR_CLAIM_CHANGE",IF(AND(AND(IF(OR(AG60="",AH60=""),0,IFERROR(MATCH(UPPER(TRIM(AG60))&amp;"|"&amp;TRIM(AH60),$BN$2:$BN$101,0),0))&gt;0,AX60=UPPER(TRIM(AG60)),AY60=TRIM(AH60)),U60&lt;&gt;INDEX($U$2:$U$101,IF(OR(AG60="",AH60=""),0,IFERROR(MATCH(UPPER(TRIM(AG60))&amp;"|"&amp;TRIM(AH60),$BN$2:$BN$101,0),0)))),"VERSION_REQUIRED_FOR_USE_CHANGE",IF(AND(AND(IF(OR(AG60="",AH60=""),0,IFERROR(MATCH(UPPER(TRIM(AG60))&amp;"|"&amp;TRIM(AH60),$BN$2:$BN$101,0),0))&gt;0,AX60=UPPER(TRIM(AG60)),AY60=TRIM(AH60)),AC60&lt;&gt;INDEX($AC$2:$AC$101,IF(OR(AG60="",AH60=""),0,IFERROR(MATCH(UPPER(TRIM(AG60))&amp;"|"&amp;TRIM(AH60),$BN$2:$BN$101,0),0)))),"VERSION_REQUIRED_FOR_APPROVAL_CHANGE",IF(BA60&lt;&gt;"NONE",BA60,IF(BB60&lt;&gt;"NONE",BB60,IF(BC60&lt;&gt;"NONE",BC60,IF(BD60&lt;&gt;"NONE",BD60,IF(AZ60&gt;1,"DUPLICATE_RECORD_VERSION",IF(OR(BM60="REOPENED_APPROVAL_CONFLICT",BM60="APPROVAL_STATUS_MISMATCH"),BM60,IF(OR(BG60="AI_DETAILS_WITHOUT_AI_USE",BG60="INVALID_AI_ACTIVITY_TYPE",BG60="DUPLICATED_AI_ACTIVITY",BG60="CONTROLLED_INPUT_INVALID"),BG60,IF(BH60&lt;&gt;"NONE",BH60,IF(BI60&lt;&gt;"NONE",BI60,IF(BJ60&lt;&gt;"NONE",BJ60,IF(BK60&lt;&gt;"NONE",BK60,IF(BL60&lt;&gt;"NONE",BL60,BM60))))))))))))))))</ns0:f>
      </ns0:c>
      <ns0:c r="AV60" s="45">
        <ns0:f>IF(A60="","",IFERROR(VLOOKUP(AU60,'Controlled Vocabulary'!$AA$2:$AD$200,3,FALSE),"Blocked"))</ns0:f>
      </ns0:c>
      <ns0:c r="AW60" s="45">
        <ns0:f>IF(A60="","",IFERROR(VLOOKUP(AU60,'Controlled Vocabulary'!$AA$2:$AD$200,4,FALSE),"Review the controlled inputs."))</ns0:f>
      </ns0:c>
      <ns0:c r="AX60" s="53">
        <ns0:f>IF(A60="","",UPPER(TRIM(A60)))</ns0:f>
      </ns0:c>
      <ns0:c r="AY60" s="53">
        <ns0:f>IF(B60="","",TRIM(B60))</ns0:f>
      </ns0:c>
      <ns0:c r="AZ60" s="53">
        <ns0:f>IF(BN60="",0,COUNTIF($BN$2:$BN$101,BN60))</ns0:f>
      </ns0:c>
      <ns0:c r="BA60" s="53">
        <ns0:f>IF(AX60="","MISSING_RECORD_ID",IF(OR(LEN(AX60)&lt;3,LEN(AX60)&gt;64),"INVALID_RECORD_ID_LENGTH",IF(OR(LEFT(AX60,1)="-",RIGHT(AX60,1)="-"),"INVALID_RECORD_ID_BOUNDARY",IF(ISNUMBER(SEARCH("--",AX60)),"CONSECUTIVE_HYPHENS",IF(SUMPRODUCT(--(ROW($1:$64)&lt;=LEN(AX60)),--ISNUMBER(SEARCH(MID(AX60,ROW($1:$64),1),"ABCDEFGHIJKLMNOPQRSTUVWXYZ0123456789-")))=LEN(AX60),"NONE","INVALID_RECORD_ID_CHARACTER")))))</ns0:f>
      </ns0:c>
      <ns0:c r="BB60" s="53">
        <ns0:f>IF(AY60="","MISSING_VERSION",IF(OR(NOT(OR((LEN(AY60)-LEN(SUBSTITUTE(AY60,".","")))=1,(LEN(AY60)-LEN(SUBSTITUTE(AY60,".","")))=2)),IFERROR(LEFT(AY60,IFERROR(FIND(".",AY60),0)-1),"")="",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="",IF((LEN(AY60)-LEN(SUBSTITUTE(AY60,".","")))=2,IF((LEN(AY60)-LEN(SUBSTITUTE(AY60,".","")))=2,IFERROR(MID(AY60,IFERROR(FIND(".",AY60,IFERROR(FIND(".",AY60),0)+1),0)+1,999),""),"")="",FALSE),NOT(IFERROR(ISNUMBER(--IFERROR(LEFT(AY60,IFERROR(FIND(".",AY60),0)-1),"")),FALSE)),NOT(IFERROR(ISNUMBER(--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),FALSE)),IF((LEN(AY60)-LEN(SUBSTITUTE(AY60,".","")))=2,NOT(IFERROR(ISNUMBER(--IF((LEN(AY60)-LEN(SUBSTITUTE(AY60,".","")))=2,IFERROR(MID(AY60,IFERROR(FIND(".",AY60,IFERROR(FIND(".",AY60),0)+1),0)+1,999),""),"")),FALSE)),FALSE)),"INVALID_VERSION",IF(OR(AND(LEN(IFERROR(LEFT(AY60,IFERROR(FIND(".",AY60),0)-1),""))&gt;1,LEFT(IFERROR(LEFT(AY60,IFERROR(FIND(".",AY60),0)-1),""),1)="0"),AND(LEN(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)&gt;1,LEFT(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,1)="0"),IF((LEN(AY60)-LEN(SUBSTITUTE(AY60,".","")))=2,AND(LEN(IF((LEN(AY60)-LEN(SUBSTITUTE(AY60,".","")))=2,IFERROR(MID(AY60,IFERROR(FIND(".",AY60,IFERROR(FIND(".",AY60),0)+1),0)+1,999),""),""))&gt;1,LEFT(IF((LEN(AY60)-LEN(SUBSTITUTE(AY60,".","")))=2,IFERROR(MID(AY60,IFERROR(FIND(".",AY60,IFERROR(FIND(".",AY60),0)+1),0)+1,999),""),""),1)="0"),FALSE)),"INVALID_VERSION_LEADING_ZERO",IF(AND(IFERROR(TEXT(--IFERROR(LEFT(AY60,IFERROR(FIND(".",AY60),0)-1),""),"0")=IFERROR(LEFT(AY60,IFERROR(FIND(".",AY60),0)-1),""),FALSE),IFERROR(TEXT(--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,"0")=IF((LEN(AY60)-LEN(SUBSTITUTE(AY60,".","")))=1,IFERROR(MID(AY60,IFERROR(FIND(".",AY60),0)+1,999),""),IF((LEN(AY60)-LEN(SUBSTITUTE(AY60,".","")))=2,IFERROR(MID(AY60,IFERROR(FIND(".",AY60),0)+1,IFERROR(FIND(".",AY60,IFERROR(FIND(".",AY60),0)+1),0)-IFERROR(FIND(".",AY60),0)-1),""),"")),FALSE),IF((LEN(AY60)-LEN(SUBSTITUTE(AY60,".","")))=2,IFERROR(TEXT(--IF((LEN(AY60)-LEN(SUBSTITUTE(AY60,".","")))=2,IFERROR(MID(AY60,IFERROR(FIND(".",AY60,IFERROR(FIND(".",AY60),0)+1),0)+1,999),""),""),"0")=IF((LEN(AY60)-LEN(SUBSTITUTE(AY60,".","")))=2,IFERROR(MID(AY60,IFERROR(FIND(".",AY60,IFERROR(FIND(".",AY60),0)+1),0)+1,999),""),""),FALSE),TRUE)),"NONE","INVALID_VERSION"))))</ns0:f>
      </ns0:c>
      <ns0:c r="BC60" s="53">
        <ns0:f>IF(C60="","MISSING_RECORD_STATUS",IF(COUNTIF('Controlled Vocabulary'!$A$2:$A$7,C60)=1,"NONE","INVALID_RECORD_STATUS"))</ns0:f>
      </ns0:c>
      <ns0:c r="BD60" s="53">
        <ns0:f>IF(Z60="","INVALID_APPROVAL_STATUS",IF(COUNTIF('Controlled Vocabulary'!$B$2:$B$7,Z60)=1,"NONE","INVALID_APPROVAL_STATUS"))</ns0:f>
      </ns0:c>
      <ns0:c r="BE60" s="53">
        <ns0:f>IF(BN60="",0,COUNTIFS('Claim–Evidence Links'!$T$2:$T$201,BN60,'Claim–Evidence Links'!$H$2:$H$201,"Active"))</ns0:f>
      </ns0:c>
      <ns0:c r="BF60" s="53">
        <ns0:f>IF(BN60="",0,COUNTIFS('Change History'!$N$2:$N$101,BN60,'Change History'!$H$2:$H$101,"Yes"))</ns0:f>
      </ns0:c>
      <ns0:c r="BG60" s="53">
        <ns0:f>IF(AI60="","CONTROLLED_INPUT_INVALID",IF(AI60="No",IF(COUNTA(AJ60:AQ60)&gt;0,"AI_DETAILS_WITHOUT_AI_USE","NONE"),IF(AI60&lt;&gt;"Yes","CONTROLLED_INPUT_INVALID",IF(AJ60="","AI_ACTIVITY_TYPE_REQUIRED",IF(AND(AL60&lt;&gt;"",COUNTIF('Evidence Items'!$W$2:$W$101,AL60)&gt;0,COUNTIF('Controlled Vocabulary'!$S$2:$S$9,AJ60)&gt;0),"DUPLICATED_AI_ACTIVITY",IF(COUNTIF('Controlled Vocabulary'!$R$2:$R$9,AJ60)=0,"INVALID_AI_ACTIVITY_TYPE",IF(AK60="","AI_TOOL_MODEL_REQUIRED",IF(AN60="Rejected","AI_OUTPUT_REJECTED",IF(AN60="Verified",IF(AO60="","HUMAN_VERIFIER_REQUIRED",IF(AP60="","HUMAN_VERIFICATION_DATE_REQUIRED","NONE")),IF(OR(AN60="Pending",AN60="Verification incomplete"),IF(AND(OR(C60="Draft",C60="Under review",C60="Reopened"),OR(U60="Exploratory only",U60="Review required before use")),IF(AN60="Pending","AI_VERIFICATION_PENDING","AI_VERIFICATION_INCOMPLETE"),"AI_VERIFICATION_REQUIRED"),"AI_VERIFICATION_REQUIRED"))))))))))</ns0:f>
      </ns0:c>
      <ns0:c r="BH60" s="53">
        <ns0:f>IF(D60="","MISSING_EXACT_CLAIM",IF(E60="","MISSING_AFFECTED_DECISION",IF(COUNTA(F60:K60)=0,"MISSING_SCOPE_BOUNDARY",IF(BE60=0,"MISSING_EVIDENCE_RELATIONSHIP",IF(L60="","MISSING_OBSERVATION","NONE")))))</ns0:f>
      </ns0:c>
      <ns0:c r="BI60" s="53">
        <ns0:f>IF(AD60="","REVIEWER_ACCESS_REQUIRED",IF(AD60="No","REVIEWER_ACCESS_REQUIRED",IF(AND(AD60="Conditional",OR(AE60="",AF60="")),"HANDLING_CONDITION_REQUIRED",IF(OR(LEFT(BG60,3)="AI_",LEFT(BG60,6)="HUMAN_"),BG60,"NONE"))))</ns0:f>
      </ns0:c>
      <ns0:c r="BJ60" s="53">
        <ns0:f>IF(M60="","MISSING_INTERPRETATION",IF(N60="","MISSING_ASSUMPTIONS",IF(P60="","MISSING_EVIDENCE_STATE",IF(Q60="","MISSING_CONFIDENCE_BOUNDARY",IF(R60="","MISSING_CONTRADICTION_STATUS",IF(O60="","MISSING_LIMITATIONS",IF(S60="","MISSING_MATERIALITY",IF(T60="","MISSING_REVERSIBILITY",IF(U60="","MISSING_PERMITTED_USE",IF(AS60="","MISSING_FINAL_DISPOSITION","NONE"))))))))))</ns0:f>
      </ns0:c>
      <ns0:c r="BK60" s="53">
        <ns0:f>IF(V60="","MISSING_OWNER",IF(W60="","MISSING_REVIEWER",IF(X60="","MISSING_REVIEW_DATE",IF(OR(Z60="Approved",Z60="Approved with conditions",Z60="Rejected"),IF(AA60="","APPROVER_REQUIRED",IF(AB60="","APPROVAL_DATE_REQUIRED",IF(AND(Z60="Approved with conditions",AC60=""),"APPROVAL_CONDITIONS_REQUIRED","NONE"))),"NONE"))))</ns0:f>
      </ns0:c>
      <ns0:c r="BL60" s="53">
        <ns0:f>IF(Y60="","REOPEN_TRIGGER_REQUIRED",IF(AND(C60="Reopened",BF60=0),"REOPEN_EVENT_REQUIRED","NONE"))</ns0:f>
      </ns0:c>
      <ns0:c r="BM60" s="53">
        <ns0:f>IF(AND(C60="Reopened",OR(Z60="Approved",Z60="Approved with conditions")),"REOPENED_APPROVAL_CONFLICT",IF(OR(AND(C60="Draft",AND(Z60&lt;&gt;"Not submitted",Z60&lt;&gt;"Rejected")),AND(C60="Under review",AND(Z60&lt;&gt;"Pending review",Z60&lt;&gt;"Rejected")),AND(C60="Approved",Z60&lt;&gt;"Approved"),AND(C60="Approved with conditions",Z60&lt;&gt;"Approved with conditions"),AND(C60="Reopened",Z60&lt;&gt;"Reopened"),AND(C60="Retired",AND(Z60&lt;&gt;"Not submitted",Z60&lt;&gt;"Approved",Z60&lt;&gt;"Approved with conditions",Z60&lt;&gt;"Rejected"))),"APPROVAL_STATUS_MISMATCH",IF(C60="Draft","STATUS_DRAFT",IF(C60="Under review","STATUS_UNDER_REVIEW",IF(C60="Reopened","STATUS_REOPENED",IF(C60="Retired","STATUS_RETIRED",IF(AD60="Conditional","CONDITIONAL_EVIDENCE_ACCESS",IF(BG60="AI_VERIFICATION_PENDING","AI_VERIFICATION_PENDING",IF(BG60="AI_VERIFICATION_INCOMPLETE","AI_VERIFICATION_INCOMPLETE",IF(AND(C60="Approved with conditions",Z60="Approved with conditions",AC60&lt;&gt;""),"STATUS_APPROVED_WITH_CONDITIONS",IF(AND(C60="Approved",Z60="Approved"),IF(P60="Unresolved","UNRESOLVED_USE_BOUNDED","STATUS_APPROVED"),"APPROVAL_STATUS_MISMATCH")))))))))))</ns0:f>
      </ns0:c>
      <ns0:c r="BN60" s="53">
        <ns0:f>IF(OR(AX60="",AY60=""),"",AX60&amp;"|"&amp;AY60)</ns0:f>
      </ns0:c>
    </ns0:row>
    <ns0:row r="61">
      <ns0:c r="A61" s="65"/>
      <ns0:c r="B61" s="65"/>
      <ns0:c r="C61" s="66"/>
      <ns0:c r="D61" s="66"/>
      <ns0:c r="E61" s="66"/>
      <ns0:c r="F61" s="66"/>
      <ns0:c r="G61" s="66"/>
      <ns0:c r="H61" s="66"/>
      <ns0:c r="I61" s="66"/>
      <ns0:c r="J61" s="66"/>
      <ns0:c r="K61" s="66"/>
      <ns0:c r="L61" s="66"/>
      <ns0:c r="M61" s="66"/>
      <ns0:c r="N61" s="66"/>
      <ns0:c r="O61" s="66"/>
      <ns0:c r="P61" s="66"/>
      <ns0:c r="Q61" s="66"/>
      <ns0:c r="R61" s="66"/>
      <ns0:c r="S61" s="66"/>
      <ns0:c r="T61" s="66"/>
      <ns0:c r="U61" s="66"/>
      <ns0:c r="V61" s="66"/>
      <ns0:c r="W61" s="66"/>
      <ns0:c r="X61" s="67"/>
      <ns0:c r="Y61" s="66"/>
      <ns0:c r="Z61" s="66"/>
      <ns0:c r="AA61" s="66"/>
      <ns0:c r="AB61" s="67"/>
      <ns0:c r="AC61" s="66"/>
      <ns0:c r="AD61" s="66"/>
      <ns0:c r="AE61" s="66"/>
      <ns0:c r="AF61" s="66"/>
      <ns0:c r="AG61" s="65"/>
      <ns0:c r="AH61" s="65"/>
      <ns0:c r="AI61" s="66"/>
      <ns0:c r="AJ61" s="66"/>
      <ns0:c r="AK61" s="66"/>
      <ns0:c r="AL61" s="66"/>
      <ns0:c r="AM61" s="66"/>
      <ns0:c r="AN61" s="66"/>
      <ns0:c r="AO61" s="66"/>
      <ns0:c r="AP61" s="67"/>
      <ns0:c r="AQ61" s="66"/>
      <ns0:c r="AR61" s="66"/>
      <ns0:c r="AS61" s="66"/>
      <ns0:c r="AT61" s="45">
        <ns0:f>IF(A61="","",IFERROR(VLOOKUP(AU61,'Controlled Vocabulary'!$AA$2:$AD$200,2,FALSE),"Controlled input invalid"))</ns0:f>
      </ns0:c>
      <ns0:c r="AU61" s="45">
        <ns0:f>IF(A61="","",IF(AND(AND(IF(OR(AG61="",AH61=""),0,IFERROR(MATCH(UPPER(TRIM(AG61))&amp;"|"&amp;TRIM(AH61),$BN$2:$BN$101,0),0))&gt;0,AX61=UPPER(TRIM(AG61)),AY61=TRIM(AH61)),D61&lt;&gt;INDEX($D$2:$D$101,IF(OR(AG61="",AH61=""),0,IFERROR(MATCH(UPPER(TRIM(AG61))&amp;"|"&amp;TRIM(AH61),$BN$2:$BN$101,0),0)))),"VERSION_REQUIRED_FOR_CLAIM_CHANGE",IF(AND(AND(IF(OR(AG61="",AH61=""),0,IFERROR(MATCH(UPPER(TRIM(AG61))&amp;"|"&amp;TRIM(AH61),$BN$2:$BN$101,0),0))&gt;0,AX61=UPPER(TRIM(AG61)),AY61=TRIM(AH61)),U61&lt;&gt;INDEX($U$2:$U$101,IF(OR(AG61="",AH61=""),0,IFERROR(MATCH(UPPER(TRIM(AG61))&amp;"|"&amp;TRIM(AH61),$BN$2:$BN$101,0),0)))),"VERSION_REQUIRED_FOR_USE_CHANGE",IF(AND(AND(IF(OR(AG61="",AH61=""),0,IFERROR(MATCH(UPPER(TRIM(AG61))&amp;"|"&amp;TRIM(AH61),$BN$2:$BN$101,0),0))&gt;0,AX61=UPPER(TRIM(AG61)),AY61=TRIM(AH61)),AC61&lt;&gt;INDEX($AC$2:$AC$101,IF(OR(AG61="",AH61=""),0,IFERROR(MATCH(UPPER(TRIM(AG61))&amp;"|"&amp;TRIM(AH61),$BN$2:$BN$101,0),0)))),"VERSION_REQUIRED_FOR_APPROVAL_CHANGE",IF(BA61&lt;&gt;"NONE",BA61,IF(BB61&lt;&gt;"NONE",BB61,IF(BC61&lt;&gt;"NONE",BC61,IF(BD61&lt;&gt;"NONE",BD61,IF(AZ61&gt;1,"DUPLICATE_RECORD_VERSION",IF(OR(BM61="REOPENED_APPROVAL_CONFLICT",BM61="APPROVAL_STATUS_MISMATCH"),BM61,IF(OR(BG61="AI_DETAILS_WITHOUT_AI_USE",BG61="INVALID_AI_ACTIVITY_TYPE",BG61="DUPLICATED_AI_ACTIVITY",BG61="CONTROLLED_INPUT_INVALID"),BG61,IF(BH61&lt;&gt;"NONE",BH61,IF(BI61&lt;&gt;"NONE",BI61,IF(BJ61&lt;&gt;"NONE",BJ61,IF(BK61&lt;&gt;"NONE",BK61,IF(BL61&lt;&gt;"NONE",BL61,BM61))))))))))))))))</ns0:f>
      </ns0:c>
      <ns0:c r="AV61" s="45">
        <ns0:f>IF(A61="","",IFERROR(VLOOKUP(AU61,'Controlled Vocabulary'!$AA$2:$AD$200,3,FALSE),"Blocked"))</ns0:f>
      </ns0:c>
      <ns0:c r="AW61" s="45">
        <ns0:f>IF(A61="","",IFERROR(VLOOKUP(AU61,'Controlled Vocabulary'!$AA$2:$AD$200,4,FALSE),"Review the controlled inputs."))</ns0:f>
      </ns0:c>
      <ns0:c r="AX61" s="53">
        <ns0:f>IF(A61="","",UPPER(TRIM(A61)))</ns0:f>
      </ns0:c>
      <ns0:c r="AY61" s="53">
        <ns0:f>IF(B61="","",TRIM(B61))</ns0:f>
      </ns0:c>
      <ns0:c r="AZ61" s="53">
        <ns0:f>IF(BN61="",0,COUNTIF($BN$2:$BN$101,BN61))</ns0:f>
      </ns0:c>
      <ns0:c r="BA61" s="53">
        <ns0:f>IF(AX61="","MISSING_RECORD_ID",IF(OR(LEN(AX61)&lt;3,LEN(AX61)&gt;64),"INVALID_RECORD_ID_LENGTH",IF(OR(LEFT(AX61,1)="-",RIGHT(AX61,1)="-"),"INVALID_RECORD_ID_BOUNDARY",IF(ISNUMBER(SEARCH("--",AX61)),"CONSECUTIVE_HYPHENS",IF(SUMPRODUCT(--(ROW($1:$64)&lt;=LEN(AX61)),--ISNUMBER(SEARCH(MID(AX61,ROW($1:$64),1),"ABCDEFGHIJKLMNOPQRSTUVWXYZ0123456789-")))=LEN(AX61),"NONE","INVALID_RECORD_ID_CHARACTER")))))</ns0:f>
      </ns0:c>
      <ns0:c r="BB61" s="53">
        <ns0:f>IF(AY61="","MISSING_VERSION",IF(OR(NOT(OR((LEN(AY61)-LEN(SUBSTITUTE(AY61,".","")))=1,(LEN(AY61)-LEN(SUBSTITUTE(AY61,".","")))=2)),IFERROR(LEFT(AY61,IFERROR(FIND(".",AY61),0)-1),"")="",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="",IF((LEN(AY61)-LEN(SUBSTITUTE(AY61,".","")))=2,IF((LEN(AY61)-LEN(SUBSTITUTE(AY61,".","")))=2,IFERROR(MID(AY61,IFERROR(FIND(".",AY61,IFERROR(FIND(".",AY61),0)+1),0)+1,999),""),"")="",FALSE),NOT(IFERROR(ISNUMBER(--IFERROR(LEFT(AY61,IFERROR(FIND(".",AY61),0)-1),"")),FALSE)),NOT(IFERROR(ISNUMBER(--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),FALSE)),IF((LEN(AY61)-LEN(SUBSTITUTE(AY61,".","")))=2,NOT(IFERROR(ISNUMBER(--IF((LEN(AY61)-LEN(SUBSTITUTE(AY61,".","")))=2,IFERROR(MID(AY61,IFERROR(FIND(".",AY61,IFERROR(FIND(".",AY61),0)+1),0)+1,999),""),"")),FALSE)),FALSE)),"INVALID_VERSION",IF(OR(AND(LEN(IFERROR(LEFT(AY61,IFERROR(FIND(".",AY61),0)-1),""))&gt;1,LEFT(IFERROR(LEFT(AY61,IFERROR(FIND(".",AY61),0)-1),""),1)="0"),AND(LEN(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)&gt;1,LEFT(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,1)="0"),IF((LEN(AY61)-LEN(SUBSTITUTE(AY61,".","")))=2,AND(LEN(IF((LEN(AY61)-LEN(SUBSTITUTE(AY61,".","")))=2,IFERROR(MID(AY61,IFERROR(FIND(".",AY61,IFERROR(FIND(".",AY61),0)+1),0)+1,999),""),""))&gt;1,LEFT(IF((LEN(AY61)-LEN(SUBSTITUTE(AY61,".","")))=2,IFERROR(MID(AY61,IFERROR(FIND(".",AY61,IFERROR(FIND(".",AY61),0)+1),0)+1,999),""),""),1)="0"),FALSE)),"INVALID_VERSION_LEADING_ZERO",IF(AND(IFERROR(TEXT(--IFERROR(LEFT(AY61,IFERROR(FIND(".",AY61),0)-1),""),"0")=IFERROR(LEFT(AY61,IFERROR(FIND(".",AY61),0)-1),""),FALSE),IFERROR(TEXT(--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,"0")=IF((LEN(AY61)-LEN(SUBSTITUTE(AY61,".","")))=1,IFERROR(MID(AY61,IFERROR(FIND(".",AY61),0)+1,999),""),IF((LEN(AY61)-LEN(SUBSTITUTE(AY61,".","")))=2,IFERROR(MID(AY61,IFERROR(FIND(".",AY61),0)+1,IFERROR(FIND(".",AY61,IFERROR(FIND(".",AY61),0)+1),0)-IFERROR(FIND(".",AY61),0)-1),""),"")),FALSE),IF((LEN(AY61)-LEN(SUBSTITUTE(AY61,".","")))=2,IFERROR(TEXT(--IF((LEN(AY61)-LEN(SUBSTITUTE(AY61,".","")))=2,IFERROR(MID(AY61,IFERROR(FIND(".",AY61,IFERROR(FIND(".",AY61),0)+1),0)+1,999),""),""),"0")=IF((LEN(AY61)-LEN(SUBSTITUTE(AY61,".","")))=2,IFERROR(MID(AY61,IFERROR(FIND(".",AY61,IFERROR(FIND(".",AY61),0)+1),0)+1,999),""),""),FALSE),TRUE)),"NONE","INVALID_VERSION"))))</ns0:f>
      </ns0:c>
      <ns0:c r="BC61" s="53">
        <ns0:f>IF(C61="","MISSING_RECORD_STATUS",IF(COUNTIF('Controlled Vocabulary'!$A$2:$A$7,C61)=1,"NONE","INVALID_RECORD_STATUS"))</ns0:f>
      </ns0:c>
      <ns0:c r="BD61" s="53">
        <ns0:f>IF(Z61="","INVALID_APPROVAL_STATUS",IF(COUNTIF('Controlled Vocabulary'!$B$2:$B$7,Z61)=1,"NONE","INVALID_APPROVAL_STATUS"))</ns0:f>
      </ns0:c>
      <ns0:c r="BE61" s="53">
        <ns0:f>IF(BN61="",0,COUNTIFS('Claim–Evidence Links'!$T$2:$T$201,BN61,'Claim–Evidence Links'!$H$2:$H$201,"Active"))</ns0:f>
      </ns0:c>
      <ns0:c r="BF61" s="53">
        <ns0:f>IF(BN61="",0,COUNTIFS('Change History'!$N$2:$N$101,BN61,'Change History'!$H$2:$H$101,"Yes"))</ns0:f>
      </ns0:c>
      <ns0:c r="BG61" s="53">
        <ns0:f>IF(AI61="","CONTROLLED_INPUT_INVALID",IF(AI61="No",IF(COUNTA(AJ61:AQ61)&gt;0,"AI_DETAILS_WITHOUT_AI_USE","NONE"),IF(AI61&lt;&gt;"Yes","CONTROLLED_INPUT_INVALID",IF(AJ61="","AI_ACTIVITY_TYPE_REQUIRED",IF(AND(AL61&lt;&gt;"",COUNTIF('Evidence Items'!$W$2:$W$101,AL61)&gt;0,COUNTIF('Controlled Vocabulary'!$S$2:$S$9,AJ61)&gt;0),"DUPLICATED_AI_ACTIVITY",IF(COUNTIF('Controlled Vocabulary'!$R$2:$R$9,AJ61)=0,"INVALID_AI_ACTIVITY_TYPE",IF(AK61="","AI_TOOL_MODEL_REQUIRED",IF(AN61="Rejected","AI_OUTPUT_REJECTED",IF(AN61="Verified",IF(AO61="","HUMAN_VERIFIER_REQUIRED",IF(AP61="","HUMAN_VERIFICATION_DATE_REQUIRED","NONE")),IF(OR(AN61="Pending",AN61="Verification incomplete"),IF(AND(OR(C61="Draft",C61="Under review",C61="Reopened"),OR(U61="Exploratory only",U61="Review required before use")),IF(AN61="Pending","AI_VERIFICATION_PENDING","AI_VERIFICATION_INCOMPLETE"),"AI_VERIFICATION_REQUIRED"),"AI_VERIFICATION_REQUIRED"))))))))))</ns0:f>
      </ns0:c>
      <ns0:c r="BH61" s="53">
        <ns0:f>IF(D61="","MISSING_EXACT_CLAIM",IF(E61="","MISSING_AFFECTED_DECISION",IF(COUNTA(F61:K61)=0,"MISSING_SCOPE_BOUNDARY",IF(BE61=0,"MISSING_EVIDENCE_RELATIONSHIP",IF(L61="","MISSING_OBSERVATION","NONE")))))</ns0:f>
      </ns0:c>
      <ns0:c r="BI61" s="53">
        <ns0:f>IF(AD61="","REVIEWER_ACCESS_REQUIRED",IF(AD61="No","REVIEWER_ACCESS_REQUIRED",IF(AND(AD61="Conditional",OR(AE61="",AF61="")),"HANDLING_CONDITION_REQUIRED",IF(OR(LEFT(BG61,3)="AI_",LEFT(BG61,6)="HUMAN_"),BG61,"NONE"))))</ns0:f>
      </ns0:c>
      <ns0:c r="BJ61" s="53">
        <ns0:f>IF(M61="","MISSING_INTERPRETATION",IF(N61="","MISSING_ASSUMPTIONS",IF(P61="","MISSING_EVIDENCE_STATE",IF(Q61="","MISSING_CONFIDENCE_BOUNDARY",IF(R61="","MISSING_CONTRADICTION_STATUS",IF(O61="","MISSING_LIMITATIONS",IF(S61="","MISSING_MATERIALITY",IF(T61="","MISSING_REVERSIBILITY",IF(U61="","MISSING_PERMITTED_USE",IF(AS61="","MISSING_FINAL_DISPOSITION","NONE"))))))))))</ns0:f>
      </ns0:c>
      <ns0:c r="BK61" s="53">
        <ns0:f>IF(V61="","MISSING_OWNER",IF(W61="","MISSING_REVIEWER",IF(X61="","MISSING_REVIEW_DATE",IF(OR(Z61="Approved",Z61="Approved with conditions",Z61="Rejected"),IF(AA61="","APPROVER_REQUIRED",IF(AB61="","APPROVAL_DATE_REQUIRED",IF(AND(Z61="Approved with conditions",AC61=""),"APPROVAL_CONDITIONS_REQUIRED","NONE"))),"NONE"))))</ns0:f>
      </ns0:c>
      <ns0:c r="BL61" s="53">
        <ns0:f>IF(Y61="","REOPEN_TRIGGER_REQUIRED",IF(AND(C61="Reopened",BF61=0),"REOPEN_EVENT_REQUIRED","NONE"))</ns0:f>
      </ns0:c>
      <ns0:c r="BM61" s="53">
        <ns0:f>IF(AND(C61="Reopened",OR(Z61="Approved",Z61="Approved with conditions")),"REOPENED_APPROVAL_CONFLICT",IF(OR(AND(C61="Draft",AND(Z61&lt;&gt;"Not submitted",Z61&lt;&gt;"Rejected")),AND(C61="Under review",AND(Z61&lt;&gt;"Pending review",Z61&lt;&gt;"Rejected")),AND(C61="Approved",Z61&lt;&gt;"Approved"),AND(C61="Approved with conditions",Z61&lt;&gt;"Approved with conditions"),AND(C61="Reopened",Z61&lt;&gt;"Reopened"),AND(C61="Retired",AND(Z61&lt;&gt;"Not submitted",Z61&lt;&gt;"Approved",Z61&lt;&gt;"Approved with conditions",Z61&lt;&gt;"Rejected"))),"APPROVAL_STATUS_MISMATCH",IF(C61="Draft","STATUS_DRAFT",IF(C61="Under review","STATUS_UNDER_REVIEW",IF(C61="Reopened","STATUS_REOPENED",IF(C61="Retired","STATUS_RETIRED",IF(AD61="Conditional","CONDITIONAL_EVIDENCE_ACCESS",IF(BG61="AI_VERIFICATION_PENDING","AI_VERIFICATION_PENDING",IF(BG61="AI_VERIFICATION_INCOMPLETE","AI_VERIFICATION_INCOMPLETE",IF(AND(C61="Approved with conditions",Z61="Approved with conditions",AC61&lt;&gt;""),"STATUS_APPROVED_WITH_CONDITIONS",IF(AND(C61="Approved",Z61="Approved"),IF(P61="Unresolved","UNRESOLVED_USE_BOUNDED","STATUS_APPROVED"),"APPROVAL_STATUS_MISMATCH")))))))))))</ns0:f>
      </ns0:c>
      <ns0:c r="BN61" s="53">
        <ns0:f>IF(OR(AX61="",AY61=""),"",AX61&amp;"|"&amp;AY61)</ns0:f>
      </ns0:c>
    </ns0:row>
    <ns0:row r="62">
      <ns0:c r="A62" s="65"/>
      <ns0:c r="B62" s="65"/>
      <ns0:c r="C62" s="66"/>
      <ns0:c r="D62" s="66"/>
      <ns0:c r="E62" s="66"/>
      <ns0:c r="F62" s="66"/>
      <ns0:c r="G62" s="66"/>
      <ns0:c r="H62" s="66"/>
      <ns0:c r="I62" s="66"/>
      <ns0:c r="J62" s="66"/>
      <ns0:c r="K62" s="66"/>
      <ns0:c r="L62" s="66"/>
      <ns0:c r="M62" s="66"/>
      <ns0:c r="N62" s="66"/>
      <ns0:c r="O62" s="66"/>
      <ns0:c r="P62" s="66"/>
      <ns0:c r="Q62" s="66"/>
      <ns0:c r="R62" s="66"/>
      <ns0:c r="S62" s="66"/>
      <ns0:c r="T62" s="66"/>
      <ns0:c r="U62" s="66"/>
      <ns0:c r="V62" s="66"/>
      <ns0:c r="W62" s="66"/>
      <ns0:c r="X62" s="67"/>
      <ns0:c r="Y62" s="66"/>
      <ns0:c r="Z62" s="66"/>
      <ns0:c r="AA62" s="66"/>
      <ns0:c r="AB62" s="67"/>
      <ns0:c r="AC62" s="66"/>
      <ns0:c r="AD62" s="66"/>
      <ns0:c r="AE62" s="66"/>
      <ns0:c r="AF62" s="66"/>
      <ns0:c r="AG62" s="65"/>
      <ns0:c r="AH62" s="65"/>
      <ns0:c r="AI62" s="66"/>
      <ns0:c r="AJ62" s="66"/>
      <ns0:c r="AK62" s="66"/>
      <ns0:c r="AL62" s="66"/>
      <ns0:c r="AM62" s="66"/>
      <ns0:c r="AN62" s="66"/>
      <ns0:c r="AO62" s="66"/>
      <ns0:c r="AP62" s="67"/>
      <ns0:c r="AQ62" s="66"/>
      <ns0:c r="AR62" s="66"/>
      <ns0:c r="AS62" s="66"/>
      <ns0:c r="AT62" s="45">
        <ns0:f>IF(A62="","",IFERROR(VLOOKUP(AU62,'Controlled Vocabulary'!$AA$2:$AD$200,2,FALSE),"Controlled input invalid"))</ns0:f>
      </ns0:c>
      <ns0:c r="AU62" s="45">
        <ns0:f>IF(A62="","",IF(AND(AND(IF(OR(AG62="",AH62=""),0,IFERROR(MATCH(UPPER(TRIM(AG62))&amp;"|"&amp;TRIM(AH62),$BN$2:$BN$101,0),0))&gt;0,AX62=UPPER(TRIM(AG62)),AY62=TRIM(AH62)),D62&lt;&gt;INDEX($D$2:$D$101,IF(OR(AG62="",AH62=""),0,IFERROR(MATCH(UPPER(TRIM(AG62))&amp;"|"&amp;TRIM(AH62),$BN$2:$BN$101,0),0)))),"VERSION_REQUIRED_FOR_CLAIM_CHANGE",IF(AND(AND(IF(OR(AG62="",AH62=""),0,IFERROR(MATCH(UPPER(TRIM(AG62))&amp;"|"&amp;TRIM(AH62),$BN$2:$BN$101,0),0))&gt;0,AX62=UPPER(TRIM(AG62)),AY62=TRIM(AH62)),U62&lt;&gt;INDEX($U$2:$U$101,IF(OR(AG62="",AH62=""),0,IFERROR(MATCH(UPPER(TRIM(AG62))&amp;"|"&amp;TRIM(AH62),$BN$2:$BN$101,0),0)))),"VERSION_REQUIRED_FOR_USE_CHANGE",IF(AND(AND(IF(OR(AG62="",AH62=""),0,IFERROR(MATCH(UPPER(TRIM(AG62))&amp;"|"&amp;TRIM(AH62),$BN$2:$BN$101,0),0))&gt;0,AX62=UPPER(TRIM(AG62)),AY62=TRIM(AH62)),AC62&lt;&gt;INDEX($AC$2:$AC$101,IF(OR(AG62="",AH62=""),0,IFERROR(MATCH(UPPER(TRIM(AG62))&amp;"|"&amp;TRIM(AH62),$BN$2:$BN$101,0),0)))),"VERSION_REQUIRED_FOR_APPROVAL_CHANGE",IF(BA62&lt;&gt;"NONE",BA62,IF(BB62&lt;&gt;"NONE",BB62,IF(BC62&lt;&gt;"NONE",BC62,IF(BD62&lt;&gt;"NONE",BD62,IF(AZ62&gt;1,"DUPLICATE_RECORD_VERSION",IF(OR(BM62="REOPENED_APPROVAL_CONFLICT",BM62="APPROVAL_STATUS_MISMATCH"),BM62,IF(OR(BG62="AI_DETAILS_WITHOUT_AI_USE",BG62="INVALID_AI_ACTIVITY_TYPE",BG62="DUPLICATED_AI_ACTIVITY",BG62="CONTROLLED_INPUT_INVALID"),BG62,IF(BH62&lt;&gt;"NONE",BH62,IF(BI62&lt;&gt;"NONE",BI62,IF(BJ62&lt;&gt;"NONE",BJ62,IF(BK62&lt;&gt;"NONE",BK62,IF(BL62&lt;&gt;"NONE",BL62,BM62))))))))))))))))</ns0:f>
      </ns0:c>
      <ns0:c r="AV62" s="45">
        <ns0:f>IF(A62="","",IFERROR(VLOOKUP(AU62,'Controlled Vocabulary'!$AA$2:$AD$200,3,FALSE),"Blocked"))</ns0:f>
      </ns0:c>
      <ns0:c r="AW62" s="45">
        <ns0:f>IF(A62="","",IFERROR(VLOOKUP(AU62,'Controlled Vocabulary'!$AA$2:$AD$200,4,FALSE),"Review the controlled inputs."))</ns0:f>
      </ns0:c>
      <ns0:c r="AX62" s="53">
        <ns0:f>IF(A62="","",UPPER(TRIM(A62)))</ns0:f>
      </ns0:c>
      <ns0:c r="AY62" s="53">
        <ns0:f>IF(B62="","",TRIM(B62))</ns0:f>
      </ns0:c>
      <ns0:c r="AZ62" s="53">
        <ns0:f>IF(BN62="",0,COUNTIF($BN$2:$BN$101,BN62))</ns0:f>
      </ns0:c>
      <ns0:c r="BA62" s="53">
        <ns0:f>IF(AX62="","MISSING_RECORD_ID",IF(OR(LEN(AX62)&lt;3,LEN(AX62)&gt;64),"INVALID_RECORD_ID_LENGTH",IF(OR(LEFT(AX62,1)="-",RIGHT(AX62,1)="-"),"INVALID_RECORD_ID_BOUNDARY",IF(ISNUMBER(SEARCH("--",AX62)),"CONSECUTIVE_HYPHENS",IF(SUMPRODUCT(--(ROW($1:$64)&lt;=LEN(AX62)),--ISNUMBER(SEARCH(MID(AX62,ROW($1:$64),1),"ABCDEFGHIJKLMNOPQRSTUVWXYZ0123456789-")))=LEN(AX62),"NONE","INVALID_RECORD_ID_CHARACTER")))))</ns0:f>
      </ns0:c>
      <ns0:c r="BB62" s="53">
        <ns0:f>IF(AY62="","MISSING_VERSION",IF(OR(NOT(OR((LEN(AY62)-LEN(SUBSTITUTE(AY62,".","")))=1,(LEN(AY62)-LEN(SUBSTITUTE(AY62,".","")))=2)),IFERROR(LEFT(AY62,IFERROR(FIND(".",AY62),0)-1),"")="",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="",IF((LEN(AY62)-LEN(SUBSTITUTE(AY62,".","")))=2,IF((LEN(AY62)-LEN(SUBSTITUTE(AY62,".","")))=2,IFERROR(MID(AY62,IFERROR(FIND(".",AY62,IFERROR(FIND(".",AY62),0)+1),0)+1,999),""),"")="",FALSE),NOT(IFERROR(ISNUMBER(--IFERROR(LEFT(AY62,IFERROR(FIND(".",AY62),0)-1),"")),FALSE)),NOT(IFERROR(ISNUMBER(--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),FALSE)),IF((LEN(AY62)-LEN(SUBSTITUTE(AY62,".","")))=2,NOT(IFERROR(ISNUMBER(--IF((LEN(AY62)-LEN(SUBSTITUTE(AY62,".","")))=2,IFERROR(MID(AY62,IFERROR(FIND(".",AY62,IFERROR(FIND(".",AY62),0)+1),0)+1,999),""),"")),FALSE)),FALSE)),"INVALID_VERSION",IF(OR(AND(LEN(IFERROR(LEFT(AY62,IFERROR(FIND(".",AY62),0)-1),""))&gt;1,LEFT(IFERROR(LEFT(AY62,IFERROR(FIND(".",AY62),0)-1),""),1)="0"),AND(LEN(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)&gt;1,LEFT(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,1)="0"),IF((LEN(AY62)-LEN(SUBSTITUTE(AY62,".","")))=2,AND(LEN(IF((LEN(AY62)-LEN(SUBSTITUTE(AY62,".","")))=2,IFERROR(MID(AY62,IFERROR(FIND(".",AY62,IFERROR(FIND(".",AY62),0)+1),0)+1,999),""),""))&gt;1,LEFT(IF((LEN(AY62)-LEN(SUBSTITUTE(AY62,".","")))=2,IFERROR(MID(AY62,IFERROR(FIND(".",AY62,IFERROR(FIND(".",AY62),0)+1),0)+1,999),""),""),1)="0"),FALSE)),"INVALID_VERSION_LEADING_ZERO",IF(AND(IFERROR(TEXT(--IFERROR(LEFT(AY62,IFERROR(FIND(".",AY62),0)-1),""),"0")=IFERROR(LEFT(AY62,IFERROR(FIND(".",AY62),0)-1),""),FALSE),IFERROR(TEXT(--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,"0")=IF((LEN(AY62)-LEN(SUBSTITUTE(AY62,".","")))=1,IFERROR(MID(AY62,IFERROR(FIND(".",AY62),0)+1,999),""),IF((LEN(AY62)-LEN(SUBSTITUTE(AY62,".","")))=2,IFERROR(MID(AY62,IFERROR(FIND(".",AY62),0)+1,IFERROR(FIND(".",AY62,IFERROR(FIND(".",AY62),0)+1),0)-IFERROR(FIND(".",AY62),0)-1),""),"")),FALSE),IF((LEN(AY62)-LEN(SUBSTITUTE(AY62,".","")))=2,IFERROR(TEXT(--IF((LEN(AY62)-LEN(SUBSTITUTE(AY62,".","")))=2,IFERROR(MID(AY62,IFERROR(FIND(".",AY62,IFERROR(FIND(".",AY62),0)+1),0)+1,999),""),""),"0")=IF((LEN(AY62)-LEN(SUBSTITUTE(AY62,".","")))=2,IFERROR(MID(AY62,IFERROR(FIND(".",AY62,IFERROR(FIND(".",AY62),0)+1),0)+1,999),""),""),FALSE),TRUE)),"NONE","INVALID_VERSION"))))</ns0:f>
      </ns0:c>
      <ns0:c r="BC62" s="53">
        <ns0:f>IF(C62="","MISSING_RECORD_STATUS",IF(COUNTIF('Controlled Vocabulary'!$A$2:$A$7,C62)=1,"NONE","INVALID_RECORD_STATUS"))</ns0:f>
      </ns0:c>
      <ns0:c r="BD62" s="53">
        <ns0:f>IF(Z62="","INVALID_APPROVAL_STATUS",IF(COUNTIF('Controlled Vocabulary'!$B$2:$B$7,Z62)=1,"NONE","INVALID_APPROVAL_STATUS"))</ns0:f>
      </ns0:c>
      <ns0:c r="BE62" s="53">
        <ns0:f>IF(BN62="",0,COUNTIFS('Claim–Evidence Links'!$T$2:$T$201,BN62,'Claim–Evidence Links'!$H$2:$H$201,"Active"))</ns0:f>
      </ns0:c>
      <ns0:c r="BF62" s="53">
        <ns0:f>IF(BN62="",0,COUNTIFS('Change History'!$N$2:$N$101,BN62,'Change History'!$H$2:$H$101,"Yes"))</ns0:f>
      </ns0:c>
      <ns0:c r="BG62" s="53">
        <ns0:f>IF(AI62="","CONTROLLED_INPUT_INVALID",IF(AI62="No",IF(COUNTA(AJ62:AQ62)&gt;0,"AI_DETAILS_WITHOUT_AI_USE","NONE"),IF(AI62&lt;&gt;"Yes","CONTROLLED_INPUT_INVALID",IF(AJ62="","AI_ACTIVITY_TYPE_REQUIRED",IF(AND(AL62&lt;&gt;"",COUNTIF('Evidence Items'!$W$2:$W$101,AL62)&gt;0,COUNTIF('Controlled Vocabulary'!$S$2:$S$9,AJ62)&gt;0),"DUPLICATED_AI_ACTIVITY",IF(COUNTIF('Controlled Vocabulary'!$R$2:$R$9,AJ62)=0,"INVALID_AI_ACTIVITY_TYPE",IF(AK62="","AI_TOOL_MODEL_REQUIRED",IF(AN62="Rejected","AI_OUTPUT_REJECTED",IF(AN62="Verified",IF(AO62="","HUMAN_VERIFIER_REQUIRED",IF(AP62="","HUMAN_VERIFICATION_DATE_REQUIRED","NONE")),IF(OR(AN62="Pending",AN62="Verification incomplete"),IF(AND(OR(C62="Draft",C62="Under review",C62="Reopened"),OR(U62="Exploratory only",U62="Review required before use")),IF(AN62="Pending","AI_VERIFICATION_PENDING","AI_VERIFICATION_INCOMPLETE"),"AI_VERIFICATION_REQUIRED"),"AI_VERIFICATION_REQUIRED"))))))))))</ns0:f>
      </ns0:c>
      <ns0:c r="BH62" s="53">
        <ns0:f>IF(D62="","MISSING_EXACT_CLAIM",IF(E62="","MISSING_AFFECTED_DECISION",IF(COUNTA(F62:K62)=0,"MISSING_SCOPE_BOUNDARY",IF(BE62=0,"MISSING_EVIDENCE_RELATIONSHIP",IF(L62="","MISSING_OBSERVATION","NONE")))))</ns0:f>
      </ns0:c>
      <ns0:c r="BI62" s="53">
        <ns0:f>IF(AD62="","REVIEWER_ACCESS_REQUIRED",IF(AD62="No","REVIEWER_ACCESS_REQUIRED",IF(AND(AD62="Conditional",OR(AE62="",AF62="")),"HANDLING_CONDITION_REQUIRED",IF(OR(LEFT(BG62,3)="AI_",LEFT(BG62,6)="HUMAN_"),BG62,"NONE"))))</ns0:f>
      </ns0:c>
      <ns0:c r="BJ62" s="53">
        <ns0:f>IF(M62="","MISSING_INTERPRETATION",IF(N62="","MISSING_ASSUMPTIONS",IF(P62="","MISSING_EVIDENCE_STATE",IF(Q62="","MISSING_CONFIDENCE_BOUNDARY",IF(R62="","MISSING_CONTRADICTION_STATUS",IF(O62="","MISSING_LIMITATIONS",IF(S62="","MISSING_MATERIALITY",IF(T62="","MISSING_REVERSIBILITY",IF(U62="","MISSING_PERMITTED_USE",IF(AS62="","MISSING_FINAL_DISPOSITION","NONE"))))))))))</ns0:f>
      </ns0:c>
      <ns0:c r="BK62" s="53">
        <ns0:f>IF(V62="","MISSING_OWNER",IF(W62="","MISSING_REVIEWER",IF(X62="","MISSING_REVIEW_DATE",IF(OR(Z62="Approved",Z62="Approved with conditions",Z62="Rejected"),IF(AA62="","APPROVER_REQUIRED",IF(AB62="","APPROVAL_DATE_REQUIRED",IF(AND(Z62="Approved with conditions",AC62=""),"APPROVAL_CONDITIONS_REQUIRED","NONE"))),"NONE"))))</ns0:f>
      </ns0:c>
      <ns0:c r="BL62" s="53">
        <ns0:f>IF(Y62="","REOPEN_TRIGGER_REQUIRED",IF(AND(C62="Reopened",BF62=0),"REOPEN_EVENT_REQUIRED","NONE"))</ns0:f>
      </ns0:c>
      <ns0:c r="BM62" s="53">
        <ns0:f>IF(AND(C62="Reopened",OR(Z62="Approved",Z62="Approved with conditions")),"REOPENED_APPROVAL_CONFLICT",IF(OR(AND(C62="Draft",AND(Z62&lt;&gt;"Not submitted",Z62&lt;&gt;"Rejected")),AND(C62="Under review",AND(Z62&lt;&gt;"Pending review",Z62&lt;&gt;"Rejected")),AND(C62="Approved",Z62&lt;&gt;"Approved"),AND(C62="Approved with conditions",Z62&lt;&gt;"Approved with conditions"),AND(C62="Reopened",Z62&lt;&gt;"Reopened"),AND(C62="Retired",AND(Z62&lt;&gt;"Not submitted",Z62&lt;&gt;"Approved",Z62&lt;&gt;"Approved with conditions",Z62&lt;&gt;"Rejected"))),"APPROVAL_STATUS_MISMATCH",IF(C62="Draft","STATUS_DRAFT",IF(C62="Under review","STATUS_UNDER_REVIEW",IF(C62="Reopened","STATUS_REOPENED",IF(C62="Retired","STATUS_RETIRED",IF(AD62="Conditional","CONDITIONAL_EVIDENCE_ACCESS",IF(BG62="AI_VERIFICATION_PENDING","AI_VERIFICATION_PENDING",IF(BG62="AI_VERIFICATION_INCOMPLETE","AI_VERIFICATION_INCOMPLETE",IF(AND(C62="Approved with conditions",Z62="Approved with conditions",AC62&lt;&gt;""),"STATUS_APPROVED_WITH_CONDITIONS",IF(AND(C62="Approved",Z62="Approved"),IF(P62="Unresolved","UNRESOLVED_USE_BOUNDED","STATUS_APPROVED"),"APPROVAL_STATUS_MISMATCH")))))))))))</ns0:f>
      </ns0:c>
      <ns0:c r="BN62" s="53">
        <ns0:f>IF(OR(AX62="",AY62=""),"",AX62&amp;"|"&amp;AY62)</ns0:f>
      </ns0:c>
    </ns0:row>
    <ns0:row r="63">
      <ns0:c r="A63" s="65"/>
      <ns0:c r="B63" s="65"/>
      <ns0:c r="C63" s="66"/>
      <ns0:c r="D63" s="66"/>
      <ns0:c r="E63" s="66"/>
      <ns0:c r="F63" s="66"/>
      <ns0:c r="G63" s="66"/>
      <ns0:c r="H63" s="66"/>
      <ns0:c r="I63" s="66"/>
      <ns0:c r="J63" s="66"/>
      <ns0:c r="K63" s="66"/>
      <ns0:c r="L63" s="66"/>
      <ns0:c r="M63" s="66"/>
      <ns0:c r="N63" s="66"/>
      <ns0:c r="O63" s="66"/>
      <ns0:c r="P63" s="66"/>
      <ns0:c r="Q63" s="66"/>
      <ns0:c r="R63" s="66"/>
      <ns0:c r="S63" s="66"/>
      <ns0:c r="T63" s="66"/>
      <ns0:c r="U63" s="66"/>
      <ns0:c r="V63" s="66"/>
      <ns0:c r="W63" s="66"/>
      <ns0:c r="X63" s="67"/>
      <ns0:c r="Y63" s="66"/>
      <ns0:c r="Z63" s="66"/>
      <ns0:c r="AA63" s="66"/>
      <ns0:c r="AB63" s="67"/>
      <ns0:c r="AC63" s="66"/>
      <ns0:c r="AD63" s="66"/>
      <ns0:c r="AE63" s="66"/>
      <ns0:c r="AF63" s="66"/>
      <ns0:c r="AG63" s="65"/>
      <ns0:c r="AH63" s="65"/>
      <ns0:c r="AI63" s="66"/>
      <ns0:c r="AJ63" s="66"/>
      <ns0:c r="AK63" s="66"/>
      <ns0:c r="AL63" s="66"/>
      <ns0:c r="AM63" s="66"/>
      <ns0:c r="AN63" s="66"/>
      <ns0:c r="AO63" s="66"/>
      <ns0:c r="AP63" s="67"/>
      <ns0:c r="AQ63" s="66"/>
      <ns0:c r="AR63" s="66"/>
      <ns0:c r="AS63" s="66"/>
      <ns0:c r="AT63" s="45">
        <ns0:f>IF(A63="","",IFERROR(VLOOKUP(AU63,'Controlled Vocabulary'!$AA$2:$AD$200,2,FALSE),"Controlled input invalid"))</ns0:f>
      </ns0:c>
      <ns0:c r="AU63" s="45">
        <ns0:f>IF(A63="","",IF(AND(AND(IF(OR(AG63="",AH63=""),0,IFERROR(MATCH(UPPER(TRIM(AG63))&amp;"|"&amp;TRIM(AH63),$BN$2:$BN$101,0),0))&gt;0,AX63=UPPER(TRIM(AG63)),AY63=TRIM(AH63)),D63&lt;&gt;INDEX($D$2:$D$101,IF(OR(AG63="",AH63=""),0,IFERROR(MATCH(UPPER(TRIM(AG63))&amp;"|"&amp;TRIM(AH63),$BN$2:$BN$101,0),0)))),"VERSION_REQUIRED_FOR_CLAIM_CHANGE",IF(AND(AND(IF(OR(AG63="",AH63=""),0,IFERROR(MATCH(UPPER(TRIM(AG63))&amp;"|"&amp;TRIM(AH63),$BN$2:$BN$101,0),0))&gt;0,AX63=UPPER(TRIM(AG63)),AY63=TRIM(AH63)),U63&lt;&gt;INDEX($U$2:$U$101,IF(OR(AG63="",AH63=""),0,IFERROR(MATCH(UPPER(TRIM(AG63))&amp;"|"&amp;TRIM(AH63),$BN$2:$BN$101,0),0)))),"VERSION_REQUIRED_FOR_USE_CHANGE",IF(AND(AND(IF(OR(AG63="",AH63=""),0,IFERROR(MATCH(UPPER(TRIM(AG63))&amp;"|"&amp;TRIM(AH63),$BN$2:$BN$101,0),0))&gt;0,AX63=UPPER(TRIM(AG63)),AY63=TRIM(AH63)),AC63&lt;&gt;INDEX($AC$2:$AC$101,IF(OR(AG63="",AH63=""),0,IFERROR(MATCH(UPPER(TRIM(AG63))&amp;"|"&amp;TRIM(AH63),$BN$2:$BN$101,0),0)))),"VERSION_REQUIRED_FOR_APPROVAL_CHANGE",IF(BA63&lt;&gt;"NONE",BA63,IF(BB63&lt;&gt;"NONE",BB63,IF(BC63&lt;&gt;"NONE",BC63,IF(BD63&lt;&gt;"NONE",BD63,IF(AZ63&gt;1,"DUPLICATE_RECORD_VERSION",IF(OR(BM63="REOPENED_APPROVAL_CONFLICT",BM63="APPROVAL_STATUS_MISMATCH"),BM63,IF(OR(BG63="AI_DETAILS_WITHOUT_AI_USE",BG63="INVALID_AI_ACTIVITY_TYPE",BG63="DUPLICATED_AI_ACTIVITY",BG63="CONTROLLED_INPUT_INVALID"),BG63,IF(BH63&lt;&gt;"NONE",BH63,IF(BI63&lt;&gt;"NONE",BI63,IF(BJ63&lt;&gt;"NONE",BJ63,IF(BK63&lt;&gt;"NONE",BK63,IF(BL63&lt;&gt;"NONE",BL63,BM63))))))))))))))))</ns0:f>
      </ns0:c>
      <ns0:c r="AV63" s="45">
        <ns0:f>IF(A63="","",IFERROR(VLOOKUP(AU63,'Controlled Vocabulary'!$AA$2:$AD$200,3,FALSE),"Blocked"))</ns0:f>
      </ns0:c>
      <ns0:c r="AW63" s="45">
        <ns0:f>IF(A63="","",IFERROR(VLOOKUP(AU63,'Controlled Vocabulary'!$AA$2:$AD$200,4,FALSE),"Review the controlled inputs."))</ns0:f>
      </ns0:c>
      <ns0:c r="AX63" s="53">
        <ns0:f>IF(A63="","",UPPER(TRIM(A63)))</ns0:f>
      </ns0:c>
      <ns0:c r="AY63" s="53">
        <ns0:f>IF(B63="","",TRIM(B63))</ns0:f>
      </ns0:c>
      <ns0:c r="AZ63" s="53">
        <ns0:f>IF(BN63="",0,COUNTIF($BN$2:$BN$101,BN63))</ns0:f>
      </ns0:c>
      <ns0:c r="BA63" s="53">
        <ns0:f>IF(AX63="","MISSING_RECORD_ID",IF(OR(LEN(AX63)&lt;3,LEN(AX63)&gt;64),"INVALID_RECORD_ID_LENGTH",IF(OR(LEFT(AX63,1)="-",RIGHT(AX63,1)="-"),"INVALID_RECORD_ID_BOUNDARY",IF(ISNUMBER(SEARCH("--",AX63)),"CONSECUTIVE_HYPHENS",IF(SUMPRODUCT(--(ROW($1:$64)&lt;=LEN(AX63)),--ISNUMBER(SEARCH(MID(AX63,ROW($1:$64),1),"ABCDEFGHIJKLMNOPQRSTUVWXYZ0123456789-")))=LEN(AX63),"NONE","INVALID_RECORD_ID_CHARACTER")))))</ns0:f>
      </ns0:c>
      <ns0:c r="BB63" s="53">
        <ns0:f>IF(AY63="","MISSING_VERSION",IF(OR(NOT(OR((LEN(AY63)-LEN(SUBSTITUTE(AY63,".","")))=1,(LEN(AY63)-LEN(SUBSTITUTE(AY63,".","")))=2)),IFERROR(LEFT(AY63,IFERROR(FIND(".",AY63),0)-1),"")="",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="",IF((LEN(AY63)-LEN(SUBSTITUTE(AY63,".","")))=2,IF((LEN(AY63)-LEN(SUBSTITUTE(AY63,".","")))=2,IFERROR(MID(AY63,IFERROR(FIND(".",AY63,IFERROR(FIND(".",AY63),0)+1),0)+1,999),""),"")="",FALSE),NOT(IFERROR(ISNUMBER(--IFERROR(LEFT(AY63,IFERROR(FIND(".",AY63),0)-1),"")),FALSE)),NOT(IFERROR(ISNUMBER(--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),FALSE)),IF((LEN(AY63)-LEN(SUBSTITUTE(AY63,".","")))=2,NOT(IFERROR(ISNUMBER(--IF((LEN(AY63)-LEN(SUBSTITUTE(AY63,".","")))=2,IFERROR(MID(AY63,IFERROR(FIND(".",AY63,IFERROR(FIND(".",AY63),0)+1),0)+1,999),""),"")),FALSE)),FALSE)),"INVALID_VERSION",IF(OR(AND(LEN(IFERROR(LEFT(AY63,IFERROR(FIND(".",AY63),0)-1),""))&gt;1,LEFT(IFERROR(LEFT(AY63,IFERROR(FIND(".",AY63),0)-1),""),1)="0"),AND(LEN(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)&gt;1,LEFT(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,1)="0"),IF((LEN(AY63)-LEN(SUBSTITUTE(AY63,".","")))=2,AND(LEN(IF((LEN(AY63)-LEN(SUBSTITUTE(AY63,".","")))=2,IFERROR(MID(AY63,IFERROR(FIND(".",AY63,IFERROR(FIND(".",AY63),0)+1),0)+1,999),""),""))&gt;1,LEFT(IF((LEN(AY63)-LEN(SUBSTITUTE(AY63,".","")))=2,IFERROR(MID(AY63,IFERROR(FIND(".",AY63,IFERROR(FIND(".",AY63),0)+1),0)+1,999),""),""),1)="0"),FALSE)),"INVALID_VERSION_LEADING_ZERO",IF(AND(IFERROR(TEXT(--IFERROR(LEFT(AY63,IFERROR(FIND(".",AY63),0)-1),""),"0")=IFERROR(LEFT(AY63,IFERROR(FIND(".",AY63),0)-1),""),FALSE),IFERROR(TEXT(--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,"0")=IF((LEN(AY63)-LEN(SUBSTITUTE(AY63,".","")))=1,IFERROR(MID(AY63,IFERROR(FIND(".",AY63),0)+1,999),""),IF((LEN(AY63)-LEN(SUBSTITUTE(AY63,".","")))=2,IFERROR(MID(AY63,IFERROR(FIND(".",AY63),0)+1,IFERROR(FIND(".",AY63,IFERROR(FIND(".",AY63),0)+1),0)-IFERROR(FIND(".",AY63),0)-1),""),"")),FALSE),IF((LEN(AY63)-LEN(SUBSTITUTE(AY63,".","")))=2,IFERROR(TEXT(--IF((LEN(AY63)-LEN(SUBSTITUTE(AY63,".","")))=2,IFERROR(MID(AY63,IFERROR(FIND(".",AY63,IFERROR(FIND(".",AY63),0)+1),0)+1,999),""),""),"0")=IF((LEN(AY63)-LEN(SUBSTITUTE(AY63,".","")))=2,IFERROR(MID(AY63,IFERROR(FIND(".",AY63,IFERROR(FIND(".",AY63),0)+1),0)+1,999),""),""),FALSE),TRUE)),"NONE","INVALID_VERSION"))))</ns0:f>
      </ns0:c>
      <ns0:c r="BC63" s="53">
        <ns0:f>IF(C63="","MISSING_RECORD_STATUS",IF(COUNTIF('Controlled Vocabulary'!$A$2:$A$7,C63)=1,"NONE","INVALID_RECORD_STATUS"))</ns0:f>
      </ns0:c>
      <ns0:c r="BD63" s="53">
        <ns0:f>IF(Z63="","INVALID_APPROVAL_STATUS",IF(COUNTIF('Controlled Vocabulary'!$B$2:$B$7,Z63)=1,"NONE","INVALID_APPROVAL_STATUS"))</ns0:f>
      </ns0:c>
      <ns0:c r="BE63" s="53">
        <ns0:f>IF(BN63="",0,COUNTIFS('Claim–Evidence Links'!$T$2:$T$201,BN63,'Claim–Evidence Links'!$H$2:$H$201,"Active"))</ns0:f>
      </ns0:c>
      <ns0:c r="BF63" s="53">
        <ns0:f>IF(BN63="",0,COUNTIFS('Change History'!$N$2:$N$101,BN63,'Change History'!$H$2:$H$101,"Yes"))</ns0:f>
      </ns0:c>
      <ns0:c r="BG63" s="53">
        <ns0:f>IF(AI63="","CONTROLLED_INPUT_INVALID",IF(AI63="No",IF(COUNTA(AJ63:AQ63)&gt;0,"AI_DETAILS_WITHOUT_AI_USE","NONE"),IF(AI63&lt;&gt;"Yes","CONTROLLED_INPUT_INVALID",IF(AJ63="","AI_ACTIVITY_TYPE_REQUIRED",IF(AND(AL63&lt;&gt;"",COUNTIF('Evidence Items'!$W$2:$W$101,AL63)&gt;0,COUNTIF('Controlled Vocabulary'!$S$2:$S$9,AJ63)&gt;0),"DUPLICATED_AI_ACTIVITY",IF(COUNTIF('Controlled Vocabulary'!$R$2:$R$9,AJ63)=0,"INVALID_AI_ACTIVITY_TYPE",IF(AK63="","AI_TOOL_MODEL_REQUIRED",IF(AN63="Rejected","AI_OUTPUT_REJECTED",IF(AN63="Verified",IF(AO63="","HUMAN_VERIFIER_REQUIRED",IF(AP63="","HUMAN_VERIFICATION_DATE_REQUIRED","NONE")),IF(OR(AN63="Pending",AN63="Verification incomplete"),IF(AND(OR(C63="Draft",C63="Under review",C63="Reopened"),OR(U63="Exploratory only",U63="Review required before use")),IF(AN63="Pending","AI_VERIFICATION_PENDING","AI_VERIFICATION_INCOMPLETE"),"AI_VERIFICATION_REQUIRED"),"AI_VERIFICATION_REQUIRED"))))))))))</ns0:f>
      </ns0:c>
      <ns0:c r="BH63" s="53">
        <ns0:f>IF(D63="","MISSING_EXACT_CLAIM",IF(E63="","MISSING_AFFECTED_DECISION",IF(COUNTA(F63:K63)=0,"MISSING_SCOPE_BOUNDARY",IF(BE63=0,"MISSING_EVIDENCE_RELATIONSHIP",IF(L63="","MISSING_OBSERVATION","NONE")))))</ns0:f>
      </ns0:c>
      <ns0:c r="BI63" s="53">
        <ns0:f>IF(AD63="","REVIEWER_ACCESS_REQUIRED",IF(AD63="No","REVIEWER_ACCESS_REQUIRED",IF(AND(AD63="Conditional",OR(AE63="",AF63="")),"HANDLING_CONDITION_REQUIRED",IF(OR(LEFT(BG63,3)="AI_",LEFT(BG63,6)="HUMAN_"),BG63,"NONE"))))</ns0:f>
      </ns0:c>
      <ns0:c r="BJ63" s="53">
        <ns0:f>IF(M63="","MISSING_INTERPRETATION",IF(N63="","MISSING_ASSUMPTIONS",IF(P63="","MISSING_EVIDENCE_STATE",IF(Q63="","MISSING_CONFIDENCE_BOUNDARY",IF(R63="","MISSING_CONTRADICTION_STATUS",IF(O63="","MISSING_LIMITATIONS",IF(S63="","MISSING_MATERIALITY",IF(T63="","MISSING_REVERSIBILITY",IF(U63="","MISSING_PERMITTED_USE",IF(AS63="","MISSING_FINAL_DISPOSITION","NONE"))))))))))</ns0:f>
      </ns0:c>
      <ns0:c r="BK63" s="53">
        <ns0:f>IF(V63="","MISSING_OWNER",IF(W63="","MISSING_REVIEWER",IF(X63="","MISSING_REVIEW_DATE",IF(OR(Z63="Approved",Z63="Approved with conditions",Z63="Rejected"),IF(AA63="","APPROVER_REQUIRED",IF(AB63="","APPROVAL_DATE_REQUIRED",IF(AND(Z63="Approved with conditions",AC63=""),"APPROVAL_CONDITIONS_REQUIRED","NONE"))),"NONE"))))</ns0:f>
      </ns0:c>
      <ns0:c r="BL63" s="53">
        <ns0:f>IF(Y63="","REOPEN_TRIGGER_REQUIRED",IF(AND(C63="Reopened",BF63=0),"REOPEN_EVENT_REQUIRED","NONE"))</ns0:f>
      </ns0:c>
      <ns0:c r="BM63" s="53">
        <ns0:f>IF(AND(C63="Reopened",OR(Z63="Approved",Z63="Approved with conditions")),"REOPENED_APPROVAL_CONFLICT",IF(OR(AND(C63="Draft",AND(Z63&lt;&gt;"Not submitted",Z63&lt;&gt;"Rejected")),AND(C63="Under review",AND(Z63&lt;&gt;"Pending review",Z63&lt;&gt;"Rejected")),AND(C63="Approved",Z63&lt;&gt;"Approved"),AND(C63="Approved with conditions",Z63&lt;&gt;"Approved with conditions"),AND(C63="Reopened",Z63&lt;&gt;"Reopened"),AND(C63="Retired",AND(Z63&lt;&gt;"Not submitted",Z63&lt;&gt;"Approved",Z63&lt;&gt;"Approved with conditions",Z63&lt;&gt;"Rejected"))),"APPROVAL_STATUS_MISMATCH",IF(C63="Draft","STATUS_DRAFT",IF(C63="Under review","STATUS_UNDER_REVIEW",IF(C63="Reopened","STATUS_REOPENED",IF(C63="Retired","STATUS_RETIRED",IF(AD63="Conditional","CONDITIONAL_EVIDENCE_ACCESS",IF(BG63="AI_VERIFICATION_PENDING","AI_VERIFICATION_PENDING",IF(BG63="AI_VERIFICATION_INCOMPLETE","AI_VERIFICATION_INCOMPLETE",IF(AND(C63="Approved with conditions",Z63="Approved with conditions",AC63&lt;&gt;""),"STATUS_APPROVED_WITH_CONDITIONS",IF(AND(C63="Approved",Z63="Approved"),IF(P63="Unresolved","UNRESOLVED_USE_BOUNDED","STATUS_APPROVED"),"APPROVAL_STATUS_MISMATCH")))))))))))</ns0:f>
      </ns0:c>
      <ns0:c r="BN63" s="53">
        <ns0:f>IF(OR(AX63="",AY63=""),"",AX63&amp;"|"&amp;AY63)</ns0:f>
      </ns0:c>
    </ns0:row>
    <ns0:row r="64">
      <ns0:c r="A64" s="65"/>
      <ns0:c r="B64" s="65"/>
      <ns0:c r="C64" s="66"/>
      <ns0:c r="D64" s="66"/>
      <ns0:c r="E64" s="66"/>
      <ns0:c r="F64" s="66"/>
      <ns0:c r="G64" s="66"/>
      <ns0:c r="H64" s="66"/>
      <ns0:c r="I64" s="66"/>
      <ns0:c r="J64" s="66"/>
      <ns0:c r="K64" s="66"/>
      <ns0:c r="L64" s="66"/>
      <ns0:c r="M64" s="66"/>
      <ns0:c r="N64" s="66"/>
      <ns0:c r="O64" s="66"/>
      <ns0:c r="P64" s="66"/>
      <ns0:c r="Q64" s="66"/>
      <ns0:c r="R64" s="66"/>
      <ns0:c r="S64" s="66"/>
      <ns0:c r="T64" s="66"/>
      <ns0:c r="U64" s="66"/>
      <ns0:c r="V64" s="66"/>
      <ns0:c r="W64" s="66"/>
      <ns0:c r="X64" s="67"/>
      <ns0:c r="Y64" s="66"/>
      <ns0:c r="Z64" s="66"/>
      <ns0:c r="AA64" s="66"/>
      <ns0:c r="AB64" s="67"/>
      <ns0:c r="AC64" s="66"/>
      <ns0:c r="AD64" s="66"/>
      <ns0:c r="AE64" s="66"/>
      <ns0:c r="AF64" s="66"/>
      <ns0:c r="AG64" s="65"/>
      <ns0:c r="AH64" s="65"/>
      <ns0:c r="AI64" s="66"/>
      <ns0:c r="AJ64" s="66"/>
      <ns0:c r="AK64" s="66"/>
      <ns0:c r="AL64" s="66"/>
      <ns0:c r="AM64" s="66"/>
      <ns0:c r="AN64" s="66"/>
      <ns0:c r="AO64" s="66"/>
      <ns0:c r="AP64" s="67"/>
      <ns0:c r="AQ64" s="66"/>
      <ns0:c r="AR64" s="66"/>
      <ns0:c r="AS64" s="66"/>
      <ns0:c r="AT64" s="45">
        <ns0:f>IF(A64="","",IFERROR(VLOOKUP(AU64,'Controlled Vocabulary'!$AA$2:$AD$200,2,FALSE),"Controlled input invalid"))</ns0:f>
      </ns0:c>
      <ns0:c r="AU64" s="45">
        <ns0:f>IF(A64="","",IF(AND(AND(IF(OR(AG64="",AH64=""),0,IFERROR(MATCH(UPPER(TRIM(AG64))&amp;"|"&amp;TRIM(AH64),$BN$2:$BN$101,0),0))&gt;0,AX64=UPPER(TRIM(AG64)),AY64=TRIM(AH64)),D64&lt;&gt;INDEX($D$2:$D$101,IF(OR(AG64="",AH64=""),0,IFERROR(MATCH(UPPER(TRIM(AG64))&amp;"|"&amp;TRIM(AH64),$BN$2:$BN$101,0),0)))),"VERSION_REQUIRED_FOR_CLAIM_CHANGE",IF(AND(AND(IF(OR(AG64="",AH64=""),0,IFERROR(MATCH(UPPER(TRIM(AG64))&amp;"|"&amp;TRIM(AH64),$BN$2:$BN$101,0),0))&gt;0,AX64=UPPER(TRIM(AG64)),AY64=TRIM(AH64)),U64&lt;&gt;INDEX($U$2:$U$101,IF(OR(AG64="",AH64=""),0,IFERROR(MATCH(UPPER(TRIM(AG64))&amp;"|"&amp;TRIM(AH64),$BN$2:$BN$101,0),0)))),"VERSION_REQUIRED_FOR_USE_CHANGE",IF(AND(AND(IF(OR(AG64="",AH64=""),0,IFERROR(MATCH(UPPER(TRIM(AG64))&amp;"|"&amp;TRIM(AH64),$BN$2:$BN$101,0),0))&gt;0,AX64=UPPER(TRIM(AG64)),AY64=TRIM(AH64)),AC64&lt;&gt;INDEX($AC$2:$AC$101,IF(OR(AG64="",AH64=""),0,IFERROR(MATCH(UPPER(TRIM(AG64))&amp;"|"&amp;TRIM(AH64),$BN$2:$BN$101,0),0)))),"VERSION_REQUIRED_FOR_APPROVAL_CHANGE",IF(BA64&lt;&gt;"NONE",BA64,IF(BB64&lt;&gt;"NONE",BB64,IF(BC64&lt;&gt;"NONE",BC64,IF(BD64&lt;&gt;"NONE",BD64,IF(AZ64&gt;1,"DUPLICATE_RECORD_VERSION",IF(OR(BM64="REOPENED_APPROVAL_CONFLICT",BM64="APPROVAL_STATUS_MISMATCH"),BM64,IF(OR(BG64="AI_DETAILS_WITHOUT_AI_USE",BG64="INVALID_AI_ACTIVITY_TYPE",BG64="DUPLICATED_AI_ACTIVITY",BG64="CONTROLLED_INPUT_INVALID"),BG64,IF(BH64&lt;&gt;"NONE",BH64,IF(BI64&lt;&gt;"NONE",BI64,IF(BJ64&lt;&gt;"NONE",BJ64,IF(BK64&lt;&gt;"NONE",BK64,IF(BL64&lt;&gt;"NONE",BL64,BM64))))))))))))))))</ns0:f>
      </ns0:c>
      <ns0:c r="AV64" s="45">
        <ns0:f>IF(A64="","",IFERROR(VLOOKUP(AU64,'Controlled Vocabulary'!$AA$2:$AD$200,3,FALSE),"Blocked"))</ns0:f>
      </ns0:c>
      <ns0:c r="AW64" s="45">
        <ns0:f>IF(A64="","",IFERROR(VLOOKUP(AU64,'Controlled Vocabulary'!$AA$2:$AD$200,4,FALSE),"Review the controlled inputs."))</ns0:f>
      </ns0:c>
      <ns0:c r="AX64" s="53">
        <ns0:f>IF(A64="","",UPPER(TRIM(A64)))</ns0:f>
      </ns0:c>
      <ns0:c r="AY64" s="53">
        <ns0:f>IF(B64="","",TRIM(B64))</ns0:f>
      </ns0:c>
      <ns0:c r="AZ64" s="53">
        <ns0:f>IF(BN64="",0,COUNTIF($BN$2:$BN$101,BN64))</ns0:f>
      </ns0:c>
      <ns0:c r="BA64" s="53">
        <ns0:f>IF(AX64="","MISSING_RECORD_ID",IF(OR(LEN(AX64)&lt;3,LEN(AX64)&gt;64),"INVALID_RECORD_ID_LENGTH",IF(OR(LEFT(AX64,1)="-",RIGHT(AX64,1)="-"),"INVALID_RECORD_ID_BOUNDARY",IF(ISNUMBER(SEARCH("--",AX64)),"CONSECUTIVE_HYPHENS",IF(SUMPRODUCT(--(ROW($1:$64)&lt;=LEN(AX64)),--ISNUMBER(SEARCH(MID(AX64,ROW($1:$64),1),"ABCDEFGHIJKLMNOPQRSTUVWXYZ0123456789-")))=LEN(AX64),"NONE","INVALID_RECORD_ID_CHARACTER")))))</ns0:f>
      </ns0:c>
      <ns0:c r="BB64" s="53">
        <ns0:f>IF(AY64="","MISSING_VERSION",IF(OR(NOT(OR((LEN(AY64)-LEN(SUBSTITUTE(AY64,".","")))=1,(LEN(AY64)-LEN(SUBSTITUTE(AY64,".","")))=2)),IFERROR(LEFT(AY64,IFERROR(FIND(".",AY64),0)-1),"")="",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="",IF((LEN(AY64)-LEN(SUBSTITUTE(AY64,".","")))=2,IF((LEN(AY64)-LEN(SUBSTITUTE(AY64,".","")))=2,IFERROR(MID(AY64,IFERROR(FIND(".",AY64,IFERROR(FIND(".",AY64),0)+1),0)+1,999),""),"")="",FALSE),NOT(IFERROR(ISNUMBER(--IFERROR(LEFT(AY64,IFERROR(FIND(".",AY64),0)-1),"")),FALSE)),NOT(IFERROR(ISNUMBER(--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),FALSE)),IF((LEN(AY64)-LEN(SUBSTITUTE(AY64,".","")))=2,NOT(IFERROR(ISNUMBER(--IF((LEN(AY64)-LEN(SUBSTITUTE(AY64,".","")))=2,IFERROR(MID(AY64,IFERROR(FIND(".",AY64,IFERROR(FIND(".",AY64),0)+1),0)+1,999),""),"")),FALSE)),FALSE)),"INVALID_VERSION",IF(OR(AND(LEN(IFERROR(LEFT(AY64,IFERROR(FIND(".",AY64),0)-1),""))&gt;1,LEFT(IFERROR(LEFT(AY64,IFERROR(FIND(".",AY64),0)-1),""),1)="0"),AND(LEN(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)&gt;1,LEFT(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,1)="0"),IF((LEN(AY64)-LEN(SUBSTITUTE(AY64,".","")))=2,AND(LEN(IF((LEN(AY64)-LEN(SUBSTITUTE(AY64,".","")))=2,IFERROR(MID(AY64,IFERROR(FIND(".",AY64,IFERROR(FIND(".",AY64),0)+1),0)+1,999),""),""))&gt;1,LEFT(IF((LEN(AY64)-LEN(SUBSTITUTE(AY64,".","")))=2,IFERROR(MID(AY64,IFERROR(FIND(".",AY64,IFERROR(FIND(".",AY64),0)+1),0)+1,999),""),""),1)="0"),FALSE)),"INVALID_VERSION_LEADING_ZERO",IF(AND(IFERROR(TEXT(--IFERROR(LEFT(AY64,IFERROR(FIND(".",AY64),0)-1),""),"0")=IFERROR(LEFT(AY64,IFERROR(FIND(".",AY64),0)-1),""),FALSE),IFERROR(TEXT(--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,"0")=IF((LEN(AY64)-LEN(SUBSTITUTE(AY64,".","")))=1,IFERROR(MID(AY64,IFERROR(FIND(".",AY64),0)+1,999),""),IF((LEN(AY64)-LEN(SUBSTITUTE(AY64,".","")))=2,IFERROR(MID(AY64,IFERROR(FIND(".",AY64),0)+1,IFERROR(FIND(".",AY64,IFERROR(FIND(".",AY64),0)+1),0)-IFERROR(FIND(".",AY64),0)-1),""),"")),FALSE),IF((LEN(AY64)-LEN(SUBSTITUTE(AY64,".","")))=2,IFERROR(TEXT(--IF((LEN(AY64)-LEN(SUBSTITUTE(AY64,".","")))=2,IFERROR(MID(AY64,IFERROR(FIND(".",AY64,IFERROR(FIND(".",AY64),0)+1),0)+1,999),""),""),"0")=IF((LEN(AY64)-LEN(SUBSTITUTE(AY64,".","")))=2,IFERROR(MID(AY64,IFERROR(FIND(".",AY64,IFERROR(FIND(".",AY64),0)+1),0)+1,999),""),""),FALSE),TRUE)),"NONE","INVALID_VERSION"))))</ns0:f>
      </ns0:c>
      <ns0:c r="BC64" s="53">
        <ns0:f>IF(C64="","MISSING_RECORD_STATUS",IF(COUNTIF('Controlled Vocabulary'!$A$2:$A$7,C64)=1,"NONE","INVALID_RECORD_STATUS"))</ns0:f>
      </ns0:c>
      <ns0:c r="BD64" s="53">
        <ns0:f>IF(Z64="","INVALID_APPROVAL_STATUS",IF(COUNTIF('Controlled Vocabulary'!$B$2:$B$7,Z64)=1,"NONE","INVALID_APPROVAL_STATUS"))</ns0:f>
      </ns0:c>
      <ns0:c r="BE64" s="53">
        <ns0:f>IF(BN64="",0,COUNTIFS('Claim–Evidence Links'!$T$2:$T$201,BN64,'Claim–Evidence Links'!$H$2:$H$201,"Active"))</ns0:f>
      </ns0:c>
      <ns0:c r="BF64" s="53">
        <ns0:f>IF(BN64="",0,COUNTIFS('Change History'!$N$2:$N$101,BN64,'Change History'!$H$2:$H$101,"Yes"))</ns0:f>
      </ns0:c>
      <ns0:c r="BG64" s="53">
        <ns0:f>IF(AI64="","CONTROLLED_INPUT_INVALID",IF(AI64="No",IF(COUNTA(AJ64:AQ64)&gt;0,"AI_DETAILS_WITHOUT_AI_USE","NONE"),IF(AI64&lt;&gt;"Yes","CONTROLLED_INPUT_INVALID",IF(AJ64="","AI_ACTIVITY_TYPE_REQUIRED",IF(AND(AL64&lt;&gt;"",COUNTIF('Evidence Items'!$W$2:$W$101,AL64)&gt;0,COUNTIF('Controlled Vocabulary'!$S$2:$S$9,AJ64)&gt;0),"DUPLICATED_AI_ACTIVITY",IF(COUNTIF('Controlled Vocabulary'!$R$2:$R$9,AJ64)=0,"INVALID_AI_ACTIVITY_TYPE",IF(AK64="","AI_TOOL_MODEL_REQUIRED",IF(AN64="Rejected","AI_OUTPUT_REJECTED",IF(AN64="Verified",IF(AO64="","HUMAN_VERIFIER_REQUIRED",IF(AP64="","HUMAN_VERIFICATION_DATE_REQUIRED","NONE")),IF(OR(AN64="Pending",AN64="Verification incomplete"),IF(AND(OR(C64="Draft",C64="Under review",C64="Reopened"),OR(U64="Exploratory only",U64="Review required before use")),IF(AN64="Pending","AI_VERIFICATION_PENDING","AI_VERIFICATION_INCOMPLETE"),"AI_VERIFICATION_REQUIRED"),"AI_VERIFICATION_REQUIRED"))))))))))</ns0:f>
      </ns0:c>
      <ns0:c r="BH64" s="53">
        <ns0:f>IF(D64="","MISSING_EXACT_CLAIM",IF(E64="","MISSING_AFFECTED_DECISION",IF(COUNTA(F64:K64)=0,"MISSING_SCOPE_BOUNDARY",IF(BE64=0,"MISSING_EVIDENCE_RELATIONSHIP",IF(L64="","MISSING_OBSERVATION","NONE")))))</ns0:f>
      </ns0:c>
      <ns0:c r="BI64" s="53">
        <ns0:f>IF(AD64="","REVIEWER_ACCESS_REQUIRED",IF(AD64="No","REVIEWER_ACCESS_REQUIRED",IF(AND(AD64="Conditional",OR(AE64="",AF64="")),"HANDLING_CONDITION_REQUIRED",IF(OR(LEFT(BG64,3)="AI_",LEFT(BG64,6)="HUMAN_"),BG64,"NONE"))))</ns0:f>
      </ns0:c>
      <ns0:c r="BJ64" s="53">
        <ns0:f>IF(M64="","MISSING_INTERPRETATION",IF(N64="","MISSING_ASSUMPTIONS",IF(P64="","MISSING_EVIDENCE_STATE",IF(Q64="","MISSING_CONFIDENCE_BOUNDARY",IF(R64="","MISSING_CONTRADICTION_STATUS",IF(O64="","MISSING_LIMITATIONS",IF(S64="","MISSING_MATERIALITY",IF(T64="","MISSING_REVERSIBILITY",IF(U64="","MISSING_PERMITTED_USE",IF(AS64="","MISSING_FINAL_DISPOSITION","NONE"))))))))))</ns0:f>
      </ns0:c>
      <ns0:c r="BK64" s="53">
        <ns0:f>IF(V64="","MISSING_OWNER",IF(W64="","MISSING_REVIEWER",IF(X64="","MISSING_REVIEW_DATE",IF(OR(Z64="Approved",Z64="Approved with conditions",Z64="Rejected"),IF(AA64="","APPROVER_REQUIRED",IF(AB64="","APPROVAL_DATE_REQUIRED",IF(AND(Z64="Approved with conditions",AC64=""),"APPROVAL_CONDITIONS_REQUIRED","NONE"))),"NONE"))))</ns0:f>
      </ns0:c>
      <ns0:c r="BL64" s="53">
        <ns0:f>IF(Y64="","REOPEN_TRIGGER_REQUIRED",IF(AND(C64="Reopened",BF64=0),"REOPEN_EVENT_REQUIRED","NONE"))</ns0:f>
      </ns0:c>
      <ns0:c r="BM64" s="53">
        <ns0:f>IF(AND(C64="Reopened",OR(Z64="Approved",Z64="Approved with conditions")),"REOPENED_APPROVAL_CONFLICT",IF(OR(AND(C64="Draft",AND(Z64&lt;&gt;"Not submitted",Z64&lt;&gt;"Rejected")),AND(C64="Under review",AND(Z64&lt;&gt;"Pending review",Z64&lt;&gt;"Rejected")),AND(C64="Approved",Z64&lt;&gt;"Approved"),AND(C64="Approved with conditions",Z64&lt;&gt;"Approved with conditions"),AND(C64="Reopened",Z64&lt;&gt;"Reopened"),AND(C64="Retired",AND(Z64&lt;&gt;"Not submitted",Z64&lt;&gt;"Approved",Z64&lt;&gt;"Approved with conditions",Z64&lt;&gt;"Rejected"))),"APPROVAL_STATUS_MISMATCH",IF(C64="Draft","STATUS_DRAFT",IF(C64="Under review","STATUS_UNDER_REVIEW",IF(C64="Reopened","STATUS_REOPENED",IF(C64="Retired","STATUS_RETIRED",IF(AD64="Conditional","CONDITIONAL_EVIDENCE_ACCESS",IF(BG64="AI_VERIFICATION_PENDING","AI_VERIFICATION_PENDING",IF(BG64="AI_VERIFICATION_INCOMPLETE","AI_VERIFICATION_INCOMPLETE",IF(AND(C64="Approved with conditions",Z64="Approved with conditions",AC64&lt;&gt;""),"STATUS_APPROVED_WITH_CONDITIONS",IF(AND(C64="Approved",Z64="Approved"),IF(P64="Unresolved","UNRESOLVED_USE_BOUNDED","STATUS_APPROVED"),"APPROVAL_STATUS_MISMATCH")))))))))))</ns0:f>
      </ns0:c>
      <ns0:c r="BN64" s="53">
        <ns0:f>IF(OR(AX64="",AY64=""),"",AX64&amp;"|"&amp;AY64)</ns0:f>
      </ns0:c>
    </ns0:row>
    <ns0:row r="65">
      <ns0:c r="A65" s="65"/>
      <ns0:c r="B65" s="65"/>
      <ns0:c r="C65" s="66"/>
      <ns0:c r="D65" s="66"/>
      <ns0:c r="E65" s="66"/>
      <ns0:c r="F65" s="66"/>
      <ns0:c r="G65" s="66"/>
      <ns0:c r="H65" s="66"/>
      <ns0:c r="I65" s="66"/>
      <ns0:c r="J65" s="66"/>
      <ns0:c r="K65" s="66"/>
      <ns0:c r="L65" s="66"/>
      <ns0:c r="M65" s="66"/>
      <ns0:c r="N65" s="66"/>
      <ns0:c r="O65" s="66"/>
      <ns0:c r="P65" s="66"/>
      <ns0:c r="Q65" s="66"/>
      <ns0:c r="R65" s="66"/>
      <ns0:c r="S65" s="66"/>
      <ns0:c r="T65" s="66"/>
      <ns0:c r="U65" s="66"/>
      <ns0:c r="V65" s="66"/>
      <ns0:c r="W65" s="66"/>
      <ns0:c r="X65" s="67"/>
      <ns0:c r="Y65" s="66"/>
      <ns0:c r="Z65" s="66"/>
      <ns0:c r="AA65" s="66"/>
      <ns0:c r="AB65" s="67"/>
      <ns0:c r="AC65" s="66"/>
      <ns0:c r="AD65" s="66"/>
      <ns0:c r="AE65" s="66"/>
      <ns0:c r="AF65" s="66"/>
      <ns0:c r="AG65" s="65"/>
      <ns0:c r="AH65" s="65"/>
      <ns0:c r="AI65" s="66"/>
      <ns0:c r="AJ65" s="66"/>
      <ns0:c r="AK65" s="66"/>
      <ns0:c r="AL65" s="66"/>
      <ns0:c r="AM65" s="66"/>
      <ns0:c r="AN65" s="66"/>
      <ns0:c r="AO65" s="66"/>
      <ns0:c r="AP65" s="67"/>
      <ns0:c r="AQ65" s="66"/>
      <ns0:c r="AR65" s="66"/>
      <ns0:c r="AS65" s="66"/>
      <ns0:c r="AT65" s="45">
        <ns0:f>IF(A65="","",IFERROR(VLOOKUP(AU65,'Controlled Vocabulary'!$AA$2:$AD$200,2,FALSE),"Controlled input invalid"))</ns0:f>
      </ns0:c>
      <ns0:c r="AU65" s="45">
        <ns0:f>IF(A65="","",IF(AND(AND(IF(OR(AG65="",AH65=""),0,IFERROR(MATCH(UPPER(TRIM(AG65))&amp;"|"&amp;TRIM(AH65),$BN$2:$BN$101,0),0))&gt;0,AX65=UPPER(TRIM(AG65)),AY65=TRIM(AH65)),D65&lt;&gt;INDEX($D$2:$D$101,IF(OR(AG65="",AH65=""),0,IFERROR(MATCH(UPPER(TRIM(AG65))&amp;"|"&amp;TRIM(AH65),$BN$2:$BN$101,0),0)))),"VERSION_REQUIRED_FOR_CLAIM_CHANGE",IF(AND(AND(IF(OR(AG65="",AH65=""),0,IFERROR(MATCH(UPPER(TRIM(AG65))&amp;"|"&amp;TRIM(AH65),$BN$2:$BN$101,0),0))&gt;0,AX65=UPPER(TRIM(AG65)),AY65=TRIM(AH65)),U65&lt;&gt;INDEX($U$2:$U$101,IF(OR(AG65="",AH65=""),0,IFERROR(MATCH(UPPER(TRIM(AG65))&amp;"|"&amp;TRIM(AH65),$BN$2:$BN$101,0),0)))),"VERSION_REQUIRED_FOR_USE_CHANGE",IF(AND(AND(IF(OR(AG65="",AH65=""),0,IFERROR(MATCH(UPPER(TRIM(AG65))&amp;"|"&amp;TRIM(AH65),$BN$2:$BN$101,0),0))&gt;0,AX65=UPPER(TRIM(AG65)),AY65=TRIM(AH65)),AC65&lt;&gt;INDEX($AC$2:$AC$101,IF(OR(AG65="",AH65=""),0,IFERROR(MATCH(UPPER(TRIM(AG65))&amp;"|"&amp;TRIM(AH65),$BN$2:$BN$101,0),0)))),"VERSION_REQUIRED_FOR_APPROVAL_CHANGE",IF(BA65&lt;&gt;"NONE",BA65,IF(BB65&lt;&gt;"NONE",BB65,IF(BC65&lt;&gt;"NONE",BC65,IF(BD65&lt;&gt;"NONE",BD65,IF(AZ65&gt;1,"DUPLICATE_RECORD_VERSION",IF(OR(BM65="REOPENED_APPROVAL_CONFLICT",BM65="APPROVAL_STATUS_MISMATCH"),BM65,IF(OR(BG65="AI_DETAILS_WITHOUT_AI_USE",BG65="INVALID_AI_ACTIVITY_TYPE",BG65="DUPLICATED_AI_ACTIVITY",BG65="CONTROLLED_INPUT_INVALID"),BG65,IF(BH65&lt;&gt;"NONE",BH65,IF(BI65&lt;&gt;"NONE",BI65,IF(BJ65&lt;&gt;"NONE",BJ65,IF(BK65&lt;&gt;"NONE",BK65,IF(BL65&lt;&gt;"NONE",BL65,BM65))))))))))))))))</ns0:f>
      </ns0:c>
      <ns0:c r="AV65" s="45">
        <ns0:f>IF(A65="","",IFERROR(VLOOKUP(AU65,'Controlled Vocabulary'!$AA$2:$AD$200,3,FALSE),"Blocked"))</ns0:f>
      </ns0:c>
      <ns0:c r="AW65" s="45">
        <ns0:f>IF(A65="","",IFERROR(VLOOKUP(AU65,'Controlled Vocabulary'!$AA$2:$AD$200,4,FALSE),"Review the controlled inputs."))</ns0:f>
      </ns0:c>
      <ns0:c r="AX65" s="53">
        <ns0:f>IF(A65="","",UPPER(TRIM(A65)))</ns0:f>
      </ns0:c>
      <ns0:c r="AY65" s="53">
        <ns0:f>IF(B65="","",TRIM(B65))</ns0:f>
      </ns0:c>
      <ns0:c r="AZ65" s="53">
        <ns0:f>IF(BN65="",0,COUNTIF($BN$2:$BN$101,BN65))</ns0:f>
      </ns0:c>
      <ns0:c r="BA65" s="53">
        <ns0:f>IF(AX65="","MISSING_RECORD_ID",IF(OR(LEN(AX65)&lt;3,LEN(AX65)&gt;64),"INVALID_RECORD_ID_LENGTH",IF(OR(LEFT(AX65,1)="-",RIGHT(AX65,1)="-"),"INVALID_RECORD_ID_BOUNDARY",IF(ISNUMBER(SEARCH("--",AX65)),"CONSECUTIVE_HYPHENS",IF(SUMPRODUCT(--(ROW($1:$64)&lt;=LEN(AX65)),--ISNUMBER(SEARCH(MID(AX65,ROW($1:$64),1),"ABCDEFGHIJKLMNOPQRSTUVWXYZ0123456789-")))=LEN(AX65),"NONE","INVALID_RECORD_ID_CHARACTER")))))</ns0:f>
      </ns0:c>
      <ns0:c r="BB65" s="53">
        <ns0:f>IF(AY65="","MISSING_VERSION",IF(OR(NOT(OR((LEN(AY65)-LEN(SUBSTITUTE(AY65,".","")))=1,(LEN(AY65)-LEN(SUBSTITUTE(AY65,".","")))=2)),IFERROR(LEFT(AY65,IFERROR(FIND(".",AY65),0)-1),"")="",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="",IF((LEN(AY65)-LEN(SUBSTITUTE(AY65,".","")))=2,IF((LEN(AY65)-LEN(SUBSTITUTE(AY65,".","")))=2,IFERROR(MID(AY65,IFERROR(FIND(".",AY65,IFERROR(FIND(".",AY65),0)+1),0)+1,999),""),"")="",FALSE),NOT(IFERROR(ISNUMBER(--IFERROR(LEFT(AY65,IFERROR(FIND(".",AY65),0)-1),"")),FALSE)),NOT(IFERROR(ISNUMBER(--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),FALSE)),IF((LEN(AY65)-LEN(SUBSTITUTE(AY65,".","")))=2,NOT(IFERROR(ISNUMBER(--IF((LEN(AY65)-LEN(SUBSTITUTE(AY65,".","")))=2,IFERROR(MID(AY65,IFERROR(FIND(".",AY65,IFERROR(FIND(".",AY65),0)+1),0)+1,999),""),"")),FALSE)),FALSE)),"INVALID_VERSION",IF(OR(AND(LEN(IFERROR(LEFT(AY65,IFERROR(FIND(".",AY65),0)-1),""))&gt;1,LEFT(IFERROR(LEFT(AY65,IFERROR(FIND(".",AY65),0)-1),""),1)="0"),AND(LEN(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)&gt;1,LEFT(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,1)="0"),IF((LEN(AY65)-LEN(SUBSTITUTE(AY65,".","")))=2,AND(LEN(IF((LEN(AY65)-LEN(SUBSTITUTE(AY65,".","")))=2,IFERROR(MID(AY65,IFERROR(FIND(".",AY65,IFERROR(FIND(".",AY65),0)+1),0)+1,999),""),""))&gt;1,LEFT(IF((LEN(AY65)-LEN(SUBSTITUTE(AY65,".","")))=2,IFERROR(MID(AY65,IFERROR(FIND(".",AY65,IFERROR(FIND(".",AY65),0)+1),0)+1,999),""),""),1)="0"),FALSE)),"INVALID_VERSION_LEADING_ZERO",IF(AND(IFERROR(TEXT(--IFERROR(LEFT(AY65,IFERROR(FIND(".",AY65),0)-1),""),"0")=IFERROR(LEFT(AY65,IFERROR(FIND(".",AY65),0)-1),""),FALSE),IFERROR(TEXT(--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,"0")=IF((LEN(AY65)-LEN(SUBSTITUTE(AY65,".","")))=1,IFERROR(MID(AY65,IFERROR(FIND(".",AY65),0)+1,999),""),IF((LEN(AY65)-LEN(SUBSTITUTE(AY65,".","")))=2,IFERROR(MID(AY65,IFERROR(FIND(".",AY65),0)+1,IFERROR(FIND(".",AY65,IFERROR(FIND(".",AY65),0)+1),0)-IFERROR(FIND(".",AY65),0)-1),""),"")),FALSE),IF((LEN(AY65)-LEN(SUBSTITUTE(AY65,".","")))=2,IFERROR(TEXT(--IF((LEN(AY65)-LEN(SUBSTITUTE(AY65,".","")))=2,IFERROR(MID(AY65,IFERROR(FIND(".",AY65,IFERROR(FIND(".",AY65),0)+1),0)+1,999),""),""),"0")=IF((LEN(AY65)-LEN(SUBSTITUTE(AY65,".","")))=2,IFERROR(MID(AY65,IFERROR(FIND(".",AY65,IFERROR(FIND(".",AY65),0)+1),0)+1,999),""),""),FALSE),TRUE)),"NONE","INVALID_VERSION"))))</ns0:f>
      </ns0:c>
      <ns0:c r="BC65" s="53">
        <ns0:f>IF(C65="","MISSING_RECORD_STATUS",IF(COUNTIF('Controlled Vocabulary'!$A$2:$A$7,C65)=1,"NONE","INVALID_RECORD_STATUS"))</ns0:f>
      </ns0:c>
      <ns0:c r="BD65" s="53">
        <ns0:f>IF(Z65="","INVALID_APPROVAL_STATUS",IF(COUNTIF('Controlled Vocabulary'!$B$2:$B$7,Z65)=1,"NONE","INVALID_APPROVAL_STATUS"))</ns0:f>
      </ns0:c>
      <ns0:c r="BE65" s="53">
        <ns0:f>IF(BN65="",0,COUNTIFS('Claim–Evidence Links'!$T$2:$T$201,BN65,'Claim–Evidence Links'!$H$2:$H$201,"Active"))</ns0:f>
      </ns0:c>
      <ns0:c r="BF65" s="53">
        <ns0:f>IF(BN65="",0,COUNTIFS('Change History'!$N$2:$N$101,BN65,'Change History'!$H$2:$H$101,"Yes"))</ns0:f>
      </ns0:c>
      <ns0:c r="BG65" s="53">
        <ns0:f>IF(AI65="","CONTROLLED_INPUT_INVALID",IF(AI65="No",IF(COUNTA(AJ65:AQ65)&gt;0,"AI_DETAILS_WITHOUT_AI_USE","NONE"),IF(AI65&lt;&gt;"Yes","CONTROLLED_INPUT_INVALID",IF(AJ65="","AI_ACTIVITY_TYPE_REQUIRED",IF(AND(AL65&lt;&gt;"",COUNTIF('Evidence Items'!$W$2:$W$101,AL65)&gt;0,COUNTIF('Controlled Vocabulary'!$S$2:$S$9,AJ65)&gt;0),"DUPLICATED_AI_ACTIVITY",IF(COUNTIF('Controlled Vocabulary'!$R$2:$R$9,AJ65)=0,"INVALID_AI_ACTIVITY_TYPE",IF(AK65="","AI_TOOL_MODEL_REQUIRED",IF(AN65="Rejected","AI_OUTPUT_REJECTED",IF(AN65="Verified",IF(AO65="","HUMAN_VERIFIER_REQUIRED",IF(AP65="","HUMAN_VERIFICATION_DATE_REQUIRED","NONE")),IF(OR(AN65="Pending",AN65="Verification incomplete"),IF(AND(OR(C65="Draft",C65="Under review",C65="Reopened"),OR(U65="Exploratory only",U65="Review required before use")),IF(AN65="Pending","AI_VERIFICATION_PENDING","AI_VERIFICATION_INCOMPLETE"),"AI_VERIFICATION_REQUIRED"),"AI_VERIFICATION_REQUIRED"))))))))))</ns0:f>
      </ns0:c>
      <ns0:c r="BH65" s="53">
        <ns0:f>IF(D65="","MISSING_EXACT_CLAIM",IF(E65="","MISSING_AFFECTED_DECISION",IF(COUNTA(F65:K65)=0,"MISSING_SCOPE_BOUNDARY",IF(BE65=0,"MISSING_EVIDENCE_RELATIONSHIP",IF(L65="","MISSING_OBSERVATION","NONE")))))</ns0:f>
      </ns0:c>
      <ns0:c r="BI65" s="53">
        <ns0:f>IF(AD65="","REVIEWER_ACCESS_REQUIRED",IF(AD65="No","REVIEWER_ACCESS_REQUIRED",IF(AND(AD65="Conditional",OR(AE65="",AF65="")),"HANDLING_CONDITION_REQUIRED",IF(OR(LEFT(BG65,3)="AI_",LEFT(BG65,6)="HUMAN_"),BG65,"NONE"))))</ns0:f>
      </ns0:c>
      <ns0:c r="BJ65" s="53">
        <ns0:f>IF(M65="","MISSING_INTERPRETATION",IF(N65="","MISSING_ASSUMPTIONS",IF(P65="","MISSING_EVIDENCE_STATE",IF(Q65="","MISSING_CONFIDENCE_BOUNDARY",IF(R65="","MISSING_CONTRADICTION_STATUS",IF(O65="","MISSING_LIMITATIONS",IF(S65="","MISSING_MATERIALITY",IF(T65="","MISSING_REVERSIBILITY",IF(U65="","MISSING_PERMITTED_USE",IF(AS65="","MISSING_FINAL_DISPOSITION","NONE"))))))))))</ns0:f>
      </ns0:c>
      <ns0:c r="BK65" s="53">
        <ns0:f>IF(V65="","MISSING_OWNER",IF(W65="","MISSING_REVIEWER",IF(X65="","MISSING_REVIEW_DATE",IF(OR(Z65="Approved",Z65="Approved with conditions",Z65="Rejected"),IF(AA65="","APPROVER_REQUIRED",IF(AB65="","APPROVAL_DATE_REQUIRED",IF(AND(Z65="Approved with conditions",AC65=""),"APPROVAL_CONDITIONS_REQUIRED","NONE"))),"NONE"))))</ns0:f>
      </ns0:c>
      <ns0:c r="BL65" s="53">
        <ns0:f>IF(Y65="","REOPEN_TRIGGER_REQUIRED",IF(AND(C65="Reopened",BF65=0),"REOPEN_EVENT_REQUIRED","NONE"))</ns0:f>
      </ns0:c>
      <ns0:c r="BM65" s="53">
        <ns0:f>IF(AND(C65="Reopened",OR(Z65="Approved",Z65="Approved with conditions")),"REOPENED_APPROVAL_CONFLICT",IF(OR(AND(C65="Draft",AND(Z65&lt;&gt;"Not submitted",Z65&lt;&gt;"Rejected")),AND(C65="Under review",AND(Z65&lt;&gt;"Pending review",Z65&lt;&gt;"Rejected")),AND(C65="Approved",Z65&lt;&gt;"Approved"),AND(C65="Approved with conditions",Z65&lt;&gt;"Approved with conditions"),AND(C65="Reopened",Z65&lt;&gt;"Reopened"),AND(C65="Retired",AND(Z65&lt;&gt;"Not submitted",Z65&lt;&gt;"Approved",Z65&lt;&gt;"Approved with conditions",Z65&lt;&gt;"Rejected"))),"APPROVAL_STATUS_MISMATCH",IF(C65="Draft","STATUS_DRAFT",IF(C65="Under review","STATUS_UNDER_REVIEW",IF(C65="Reopened","STATUS_REOPENED",IF(C65="Retired","STATUS_RETIRED",IF(AD65="Conditional","CONDITIONAL_EVIDENCE_ACCESS",IF(BG65="AI_VERIFICATION_PENDING","AI_VERIFICATION_PENDING",IF(BG65="AI_VERIFICATION_INCOMPLETE","AI_VERIFICATION_INCOMPLETE",IF(AND(C65="Approved with conditions",Z65="Approved with conditions",AC65&lt;&gt;""),"STATUS_APPROVED_WITH_CONDITIONS",IF(AND(C65="Approved",Z65="Approved"),IF(P65="Unresolved","UNRESOLVED_USE_BOUNDED","STATUS_APPROVED"),"APPROVAL_STATUS_MISMATCH")))))))))))</ns0:f>
      </ns0:c>
      <ns0:c r="BN65" s="53">
        <ns0:f>IF(OR(AX65="",AY65=""),"",AX65&amp;"|"&amp;AY65)</ns0:f>
      </ns0:c>
    </ns0:row>
    <ns0:row r="66">
      <ns0:c r="A66" s="65"/>
      <ns0:c r="B66" s="65"/>
      <ns0:c r="C66" s="66"/>
      <ns0:c r="D66" s="66"/>
      <ns0:c r="E66" s="66"/>
      <ns0:c r="F66" s="66"/>
      <ns0:c r="G66" s="66"/>
      <ns0:c r="H66" s="66"/>
      <ns0:c r="I66" s="66"/>
      <ns0:c r="J66" s="66"/>
      <ns0:c r="K66" s="66"/>
      <ns0:c r="L66" s="66"/>
      <ns0:c r="M66" s="66"/>
      <ns0:c r="N66" s="66"/>
      <ns0:c r="O66" s="66"/>
      <ns0:c r="P66" s="66"/>
      <ns0:c r="Q66" s="66"/>
      <ns0:c r="R66" s="66"/>
      <ns0:c r="S66" s="66"/>
      <ns0:c r="T66" s="66"/>
      <ns0:c r="U66" s="66"/>
      <ns0:c r="V66" s="66"/>
      <ns0:c r="W66" s="66"/>
      <ns0:c r="X66" s="67"/>
      <ns0:c r="Y66" s="66"/>
      <ns0:c r="Z66" s="66"/>
      <ns0:c r="AA66" s="66"/>
      <ns0:c r="AB66" s="67"/>
      <ns0:c r="AC66" s="66"/>
      <ns0:c r="AD66" s="66"/>
      <ns0:c r="AE66" s="66"/>
      <ns0:c r="AF66" s="66"/>
      <ns0:c r="AG66" s="65"/>
      <ns0:c r="AH66" s="65"/>
      <ns0:c r="AI66" s="66"/>
      <ns0:c r="AJ66" s="66"/>
      <ns0:c r="AK66" s="66"/>
      <ns0:c r="AL66" s="66"/>
      <ns0:c r="AM66" s="66"/>
      <ns0:c r="AN66" s="66"/>
      <ns0:c r="AO66" s="66"/>
      <ns0:c r="AP66" s="67"/>
      <ns0:c r="AQ66" s="66"/>
      <ns0:c r="AR66" s="66"/>
      <ns0:c r="AS66" s="66"/>
      <ns0:c r="AT66" s="45">
        <ns0:f>IF(A66="","",IFERROR(VLOOKUP(AU66,'Controlled Vocabulary'!$AA$2:$AD$200,2,FALSE),"Controlled input invalid"))</ns0:f>
      </ns0:c>
      <ns0:c r="AU66" s="45">
        <ns0:f>IF(A66="","",IF(AND(AND(IF(OR(AG66="",AH66=""),0,IFERROR(MATCH(UPPER(TRIM(AG66))&amp;"|"&amp;TRIM(AH66),$BN$2:$BN$101,0),0))&gt;0,AX66=UPPER(TRIM(AG66)),AY66=TRIM(AH66)),D66&lt;&gt;INDEX($D$2:$D$101,IF(OR(AG66="",AH66=""),0,IFERROR(MATCH(UPPER(TRIM(AG66))&amp;"|"&amp;TRIM(AH66),$BN$2:$BN$101,0),0)))),"VERSION_REQUIRED_FOR_CLAIM_CHANGE",IF(AND(AND(IF(OR(AG66="",AH66=""),0,IFERROR(MATCH(UPPER(TRIM(AG66))&amp;"|"&amp;TRIM(AH66),$BN$2:$BN$101,0),0))&gt;0,AX66=UPPER(TRIM(AG66)),AY66=TRIM(AH66)),U66&lt;&gt;INDEX($U$2:$U$101,IF(OR(AG66="",AH66=""),0,IFERROR(MATCH(UPPER(TRIM(AG66))&amp;"|"&amp;TRIM(AH66),$BN$2:$BN$101,0),0)))),"VERSION_REQUIRED_FOR_USE_CHANGE",IF(AND(AND(IF(OR(AG66="",AH66=""),0,IFERROR(MATCH(UPPER(TRIM(AG66))&amp;"|"&amp;TRIM(AH66),$BN$2:$BN$101,0),0))&gt;0,AX66=UPPER(TRIM(AG66)),AY66=TRIM(AH66)),AC66&lt;&gt;INDEX($AC$2:$AC$101,IF(OR(AG66="",AH66=""),0,IFERROR(MATCH(UPPER(TRIM(AG66))&amp;"|"&amp;TRIM(AH66),$BN$2:$BN$101,0),0)))),"VERSION_REQUIRED_FOR_APPROVAL_CHANGE",IF(BA66&lt;&gt;"NONE",BA66,IF(BB66&lt;&gt;"NONE",BB66,IF(BC66&lt;&gt;"NONE",BC66,IF(BD66&lt;&gt;"NONE",BD66,IF(AZ66&gt;1,"DUPLICATE_RECORD_VERSION",IF(OR(BM66="REOPENED_APPROVAL_CONFLICT",BM66="APPROVAL_STATUS_MISMATCH"),BM66,IF(OR(BG66="AI_DETAILS_WITHOUT_AI_USE",BG66="INVALID_AI_ACTIVITY_TYPE",BG66="DUPLICATED_AI_ACTIVITY",BG66="CONTROLLED_INPUT_INVALID"),BG66,IF(BH66&lt;&gt;"NONE",BH66,IF(BI66&lt;&gt;"NONE",BI66,IF(BJ66&lt;&gt;"NONE",BJ66,IF(BK66&lt;&gt;"NONE",BK66,IF(BL66&lt;&gt;"NONE",BL66,BM66))))))))))))))))</ns0:f>
      </ns0:c>
      <ns0:c r="AV66" s="45">
        <ns0:f>IF(A66="","",IFERROR(VLOOKUP(AU66,'Controlled Vocabulary'!$AA$2:$AD$200,3,FALSE),"Blocked"))</ns0:f>
      </ns0:c>
      <ns0:c r="AW66" s="45">
        <ns0:f>IF(A66="","",IFERROR(VLOOKUP(AU66,'Controlled Vocabulary'!$AA$2:$AD$200,4,FALSE),"Review the controlled inputs."))</ns0:f>
      </ns0:c>
      <ns0:c r="AX66" s="53">
        <ns0:f>IF(A66="","",UPPER(TRIM(A66)))</ns0:f>
      </ns0:c>
      <ns0:c r="AY66" s="53">
        <ns0:f>IF(B66="","",TRIM(B66))</ns0:f>
      </ns0:c>
      <ns0:c r="AZ66" s="53">
        <ns0:f>IF(BN66="",0,COUNTIF($BN$2:$BN$101,BN66))</ns0:f>
      </ns0:c>
      <ns0:c r="BA66" s="53">
        <ns0:f>IF(AX66="","MISSING_RECORD_ID",IF(OR(LEN(AX66)&lt;3,LEN(AX66)&gt;64),"INVALID_RECORD_ID_LENGTH",IF(OR(LEFT(AX66,1)="-",RIGHT(AX66,1)="-"),"INVALID_RECORD_ID_BOUNDARY",IF(ISNUMBER(SEARCH("--",AX66)),"CONSECUTIVE_HYPHENS",IF(SUMPRODUCT(--(ROW($1:$64)&lt;=LEN(AX66)),--ISNUMBER(SEARCH(MID(AX66,ROW($1:$64),1),"ABCDEFGHIJKLMNOPQRSTUVWXYZ0123456789-")))=LEN(AX66),"NONE","INVALID_RECORD_ID_CHARACTER")))))</ns0:f>
      </ns0:c>
      <ns0:c r="BB66" s="53">
        <ns0:f>IF(AY66="","MISSING_VERSION",IF(OR(NOT(OR((LEN(AY66)-LEN(SUBSTITUTE(AY66,".","")))=1,(LEN(AY66)-LEN(SUBSTITUTE(AY66,".","")))=2)),IFERROR(LEFT(AY66,IFERROR(FIND(".",AY66),0)-1),"")="",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="",IF((LEN(AY66)-LEN(SUBSTITUTE(AY66,".","")))=2,IF((LEN(AY66)-LEN(SUBSTITUTE(AY66,".","")))=2,IFERROR(MID(AY66,IFERROR(FIND(".",AY66,IFERROR(FIND(".",AY66),0)+1),0)+1,999),""),"")="",FALSE),NOT(IFERROR(ISNUMBER(--IFERROR(LEFT(AY66,IFERROR(FIND(".",AY66),0)-1),"")),FALSE)),NOT(IFERROR(ISNUMBER(--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),FALSE)),IF((LEN(AY66)-LEN(SUBSTITUTE(AY66,".","")))=2,NOT(IFERROR(ISNUMBER(--IF((LEN(AY66)-LEN(SUBSTITUTE(AY66,".","")))=2,IFERROR(MID(AY66,IFERROR(FIND(".",AY66,IFERROR(FIND(".",AY66),0)+1),0)+1,999),""),"")),FALSE)),FALSE)),"INVALID_VERSION",IF(OR(AND(LEN(IFERROR(LEFT(AY66,IFERROR(FIND(".",AY66),0)-1),""))&gt;1,LEFT(IFERROR(LEFT(AY66,IFERROR(FIND(".",AY66),0)-1),""),1)="0"),AND(LEN(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)&gt;1,LEFT(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,1)="0"),IF((LEN(AY66)-LEN(SUBSTITUTE(AY66,".","")))=2,AND(LEN(IF((LEN(AY66)-LEN(SUBSTITUTE(AY66,".","")))=2,IFERROR(MID(AY66,IFERROR(FIND(".",AY66,IFERROR(FIND(".",AY66),0)+1),0)+1,999),""),""))&gt;1,LEFT(IF((LEN(AY66)-LEN(SUBSTITUTE(AY66,".","")))=2,IFERROR(MID(AY66,IFERROR(FIND(".",AY66,IFERROR(FIND(".",AY66),0)+1),0)+1,999),""),""),1)="0"),FALSE)),"INVALID_VERSION_LEADING_ZERO",IF(AND(IFERROR(TEXT(--IFERROR(LEFT(AY66,IFERROR(FIND(".",AY66),0)-1),""),"0")=IFERROR(LEFT(AY66,IFERROR(FIND(".",AY66),0)-1),""),FALSE),IFERROR(TEXT(--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,"0")=IF((LEN(AY66)-LEN(SUBSTITUTE(AY66,".","")))=1,IFERROR(MID(AY66,IFERROR(FIND(".",AY66),0)+1,999),""),IF((LEN(AY66)-LEN(SUBSTITUTE(AY66,".","")))=2,IFERROR(MID(AY66,IFERROR(FIND(".",AY66),0)+1,IFERROR(FIND(".",AY66,IFERROR(FIND(".",AY66),0)+1),0)-IFERROR(FIND(".",AY66),0)-1),""),"")),FALSE),IF((LEN(AY66)-LEN(SUBSTITUTE(AY66,".","")))=2,IFERROR(TEXT(--IF((LEN(AY66)-LEN(SUBSTITUTE(AY66,".","")))=2,IFERROR(MID(AY66,IFERROR(FIND(".",AY66,IFERROR(FIND(".",AY66),0)+1),0)+1,999),""),""),"0")=IF((LEN(AY66)-LEN(SUBSTITUTE(AY66,".","")))=2,IFERROR(MID(AY66,IFERROR(FIND(".",AY66,IFERROR(FIND(".",AY66),0)+1),0)+1,999),""),""),FALSE),TRUE)),"NONE","INVALID_VERSION"))))</ns0:f>
      </ns0:c>
      <ns0:c r="BC66" s="53">
        <ns0:f>IF(C66="","MISSING_RECORD_STATUS",IF(COUNTIF('Controlled Vocabulary'!$A$2:$A$7,C66)=1,"NONE","INVALID_RECORD_STATUS"))</ns0:f>
      </ns0:c>
      <ns0:c r="BD66" s="53">
        <ns0:f>IF(Z66="","INVALID_APPROVAL_STATUS",IF(COUNTIF('Controlled Vocabulary'!$B$2:$B$7,Z66)=1,"NONE","INVALID_APPROVAL_STATUS"))</ns0:f>
      </ns0:c>
      <ns0:c r="BE66" s="53">
        <ns0:f>IF(BN66="",0,COUNTIFS('Claim–Evidence Links'!$T$2:$T$201,BN66,'Claim–Evidence Links'!$H$2:$H$201,"Active"))</ns0:f>
      </ns0:c>
      <ns0:c r="BF66" s="53">
        <ns0:f>IF(BN66="",0,COUNTIFS('Change History'!$N$2:$N$101,BN66,'Change History'!$H$2:$H$101,"Yes"))</ns0:f>
      </ns0:c>
      <ns0:c r="BG66" s="53">
        <ns0:f>IF(AI66="","CONTROLLED_INPUT_INVALID",IF(AI66="No",IF(COUNTA(AJ66:AQ66)&gt;0,"AI_DETAILS_WITHOUT_AI_USE","NONE"),IF(AI66&lt;&gt;"Yes","CONTROLLED_INPUT_INVALID",IF(AJ66="","AI_ACTIVITY_TYPE_REQUIRED",IF(AND(AL66&lt;&gt;"",COUNTIF('Evidence Items'!$W$2:$W$101,AL66)&gt;0,COUNTIF('Controlled Vocabulary'!$S$2:$S$9,AJ66)&gt;0),"DUPLICATED_AI_ACTIVITY",IF(COUNTIF('Controlled Vocabulary'!$R$2:$R$9,AJ66)=0,"INVALID_AI_ACTIVITY_TYPE",IF(AK66="","AI_TOOL_MODEL_REQUIRED",IF(AN66="Rejected","AI_OUTPUT_REJECTED",IF(AN66="Verified",IF(AO66="","HUMAN_VERIFIER_REQUIRED",IF(AP66="","HUMAN_VERIFICATION_DATE_REQUIRED","NONE")),IF(OR(AN66="Pending",AN66="Verification incomplete"),IF(AND(OR(C66="Draft",C66="Under review",C66="Reopened"),OR(U66="Exploratory only",U66="Review required before use")),IF(AN66="Pending","AI_VERIFICATION_PENDING","AI_VERIFICATION_INCOMPLETE"),"AI_VERIFICATION_REQUIRED"),"AI_VERIFICATION_REQUIRED"))))))))))</ns0:f>
      </ns0:c>
      <ns0:c r="BH66" s="53">
        <ns0:f>IF(D66="","MISSING_EXACT_CLAIM",IF(E66="","MISSING_AFFECTED_DECISION",IF(COUNTA(F66:K66)=0,"MISSING_SCOPE_BOUNDARY",IF(BE66=0,"MISSING_EVIDENCE_RELATIONSHIP",IF(L66="","MISSING_OBSERVATION","NONE")))))</ns0:f>
      </ns0:c>
      <ns0:c r="BI66" s="53">
        <ns0:f>IF(AD66="","REVIEWER_ACCESS_REQUIRED",IF(AD66="No","REVIEWER_ACCESS_REQUIRED",IF(AND(AD66="Conditional",OR(AE66="",AF66="")),"HANDLING_CONDITION_REQUIRED",IF(OR(LEFT(BG66,3)="AI_",LEFT(BG66,6)="HUMAN_"),BG66,"NONE"))))</ns0:f>
      </ns0:c>
      <ns0:c r="BJ66" s="53">
        <ns0:f>IF(M66="","MISSING_INTERPRETATION",IF(N66="","MISSING_ASSUMPTIONS",IF(P66="","MISSING_EVIDENCE_STATE",IF(Q66="","MISSING_CONFIDENCE_BOUNDARY",IF(R66="","MISSING_CONTRADICTION_STATUS",IF(O66="","MISSING_LIMITATIONS",IF(S66="","MISSING_MATERIALITY",IF(T66="","MISSING_REVERSIBILITY",IF(U66="","MISSING_PERMITTED_USE",IF(AS66="","MISSING_FINAL_DISPOSITION","NONE"))))))))))</ns0:f>
      </ns0:c>
      <ns0:c r="BK66" s="53">
        <ns0:f>IF(V66="","MISSING_OWNER",IF(W66="","MISSING_REVIEWER",IF(X66="","MISSING_REVIEW_DATE",IF(OR(Z66="Approved",Z66="Approved with conditions",Z66="Rejected"),IF(AA66="","APPROVER_REQUIRED",IF(AB66="","APPROVAL_DATE_REQUIRED",IF(AND(Z66="Approved with conditions",AC66=""),"APPROVAL_CONDITIONS_REQUIRED","NONE"))),"NONE"))))</ns0:f>
      </ns0:c>
      <ns0:c r="BL66" s="53">
        <ns0:f>IF(Y66="","REOPEN_TRIGGER_REQUIRED",IF(AND(C66="Reopened",BF66=0),"REOPEN_EVENT_REQUIRED","NONE"))</ns0:f>
      </ns0:c>
      <ns0:c r="BM66" s="53">
        <ns0:f>IF(AND(C66="Reopened",OR(Z66="Approved",Z66="Approved with conditions")),"REOPENED_APPROVAL_CONFLICT",IF(OR(AND(C66="Draft",AND(Z66&lt;&gt;"Not submitted",Z66&lt;&gt;"Rejected")),AND(C66="Under review",AND(Z66&lt;&gt;"Pending review",Z66&lt;&gt;"Rejected")),AND(C66="Approved",Z66&lt;&gt;"Approved"),AND(C66="Approved with conditions",Z66&lt;&gt;"Approved with conditions"),AND(C66="Reopened",Z66&lt;&gt;"Reopened"),AND(C66="Retired",AND(Z66&lt;&gt;"Not submitted",Z66&lt;&gt;"Approved",Z66&lt;&gt;"Approved with conditions",Z66&lt;&gt;"Rejected"))),"APPROVAL_STATUS_MISMATCH",IF(C66="Draft","STATUS_DRAFT",IF(C66="Under review","STATUS_UNDER_REVIEW",IF(C66="Reopened","STATUS_REOPENED",IF(C66="Retired","STATUS_RETIRED",IF(AD66="Conditional","CONDITIONAL_EVIDENCE_ACCESS",IF(BG66="AI_VERIFICATION_PENDING","AI_VERIFICATION_PENDING",IF(BG66="AI_VERIFICATION_INCOMPLETE","AI_VERIFICATION_INCOMPLETE",IF(AND(C66="Approved with conditions",Z66="Approved with conditions",AC66&lt;&gt;""),"STATUS_APPROVED_WITH_CONDITIONS",IF(AND(C66="Approved",Z66="Approved"),IF(P66="Unresolved","UNRESOLVED_USE_BOUNDED","STATUS_APPROVED"),"APPROVAL_STATUS_MISMATCH")))))))))))</ns0:f>
      </ns0:c>
      <ns0:c r="BN66" s="53">
        <ns0:f>IF(OR(AX66="",AY66=""),"",AX66&amp;"|"&amp;AY66)</ns0:f>
      </ns0:c>
    </ns0:row>
    <ns0:row r="67">
      <ns0:c r="A67" s="65"/>
      <ns0:c r="B67" s="65"/>
      <ns0:c r="C67" s="66"/>
      <ns0:c r="D67" s="66"/>
      <ns0:c r="E67" s="66"/>
      <ns0:c r="F67" s="66"/>
      <ns0:c r="G67" s="66"/>
      <ns0:c r="H67" s="66"/>
      <ns0:c r="I67" s="66"/>
      <ns0:c r="J67" s="66"/>
      <ns0:c r="K67" s="66"/>
      <ns0:c r="L67" s="66"/>
      <ns0:c r="M67" s="66"/>
      <ns0:c r="N67" s="66"/>
      <ns0:c r="O67" s="66"/>
      <ns0:c r="P67" s="66"/>
      <ns0:c r="Q67" s="66"/>
      <ns0:c r="R67" s="66"/>
      <ns0:c r="S67" s="66"/>
      <ns0:c r="T67" s="66"/>
      <ns0:c r="U67" s="66"/>
      <ns0:c r="V67" s="66"/>
      <ns0:c r="W67" s="66"/>
      <ns0:c r="X67" s="67"/>
      <ns0:c r="Y67" s="66"/>
      <ns0:c r="Z67" s="66"/>
      <ns0:c r="AA67" s="66"/>
      <ns0:c r="AB67" s="67"/>
      <ns0:c r="AC67" s="66"/>
      <ns0:c r="AD67" s="66"/>
      <ns0:c r="AE67" s="66"/>
      <ns0:c r="AF67" s="66"/>
      <ns0:c r="AG67" s="65"/>
      <ns0:c r="AH67" s="65"/>
      <ns0:c r="AI67" s="66"/>
      <ns0:c r="AJ67" s="66"/>
      <ns0:c r="AK67" s="66"/>
      <ns0:c r="AL67" s="66"/>
      <ns0:c r="AM67" s="66"/>
      <ns0:c r="AN67" s="66"/>
      <ns0:c r="AO67" s="66"/>
      <ns0:c r="AP67" s="67"/>
      <ns0:c r="AQ67" s="66"/>
      <ns0:c r="AR67" s="66"/>
      <ns0:c r="AS67" s="66"/>
      <ns0:c r="AT67" s="45">
        <ns0:f>IF(A67="","",IFERROR(VLOOKUP(AU67,'Controlled Vocabulary'!$AA$2:$AD$200,2,FALSE),"Controlled input invalid"))</ns0:f>
      </ns0:c>
      <ns0:c r="AU67" s="45">
        <ns0:f>IF(A67="","",IF(AND(AND(IF(OR(AG67="",AH67=""),0,IFERROR(MATCH(UPPER(TRIM(AG67))&amp;"|"&amp;TRIM(AH67),$BN$2:$BN$101,0),0))&gt;0,AX67=UPPER(TRIM(AG67)),AY67=TRIM(AH67)),D67&lt;&gt;INDEX($D$2:$D$101,IF(OR(AG67="",AH67=""),0,IFERROR(MATCH(UPPER(TRIM(AG67))&amp;"|"&amp;TRIM(AH67),$BN$2:$BN$101,0),0)))),"VERSION_REQUIRED_FOR_CLAIM_CHANGE",IF(AND(AND(IF(OR(AG67="",AH67=""),0,IFERROR(MATCH(UPPER(TRIM(AG67))&amp;"|"&amp;TRIM(AH67),$BN$2:$BN$101,0),0))&gt;0,AX67=UPPER(TRIM(AG67)),AY67=TRIM(AH67)),U67&lt;&gt;INDEX($U$2:$U$101,IF(OR(AG67="",AH67=""),0,IFERROR(MATCH(UPPER(TRIM(AG67))&amp;"|"&amp;TRIM(AH67),$BN$2:$BN$101,0),0)))),"VERSION_REQUIRED_FOR_USE_CHANGE",IF(AND(AND(IF(OR(AG67="",AH67=""),0,IFERROR(MATCH(UPPER(TRIM(AG67))&amp;"|"&amp;TRIM(AH67),$BN$2:$BN$101,0),0))&gt;0,AX67=UPPER(TRIM(AG67)),AY67=TRIM(AH67)),AC67&lt;&gt;INDEX($AC$2:$AC$101,IF(OR(AG67="",AH67=""),0,IFERROR(MATCH(UPPER(TRIM(AG67))&amp;"|"&amp;TRIM(AH67),$BN$2:$BN$101,0),0)))),"VERSION_REQUIRED_FOR_APPROVAL_CHANGE",IF(BA67&lt;&gt;"NONE",BA67,IF(BB67&lt;&gt;"NONE",BB67,IF(BC67&lt;&gt;"NONE",BC67,IF(BD67&lt;&gt;"NONE",BD67,IF(AZ67&gt;1,"DUPLICATE_RECORD_VERSION",IF(OR(BM67="REOPENED_APPROVAL_CONFLICT",BM67="APPROVAL_STATUS_MISMATCH"),BM67,IF(OR(BG67="AI_DETAILS_WITHOUT_AI_USE",BG67="INVALID_AI_ACTIVITY_TYPE",BG67="DUPLICATED_AI_ACTIVITY",BG67="CONTROLLED_INPUT_INVALID"),BG67,IF(BH67&lt;&gt;"NONE",BH67,IF(BI67&lt;&gt;"NONE",BI67,IF(BJ67&lt;&gt;"NONE",BJ67,IF(BK67&lt;&gt;"NONE",BK67,IF(BL67&lt;&gt;"NONE",BL67,BM67))))))))))))))))</ns0:f>
      </ns0:c>
      <ns0:c r="AV67" s="45">
        <ns0:f>IF(A67="","",IFERROR(VLOOKUP(AU67,'Controlled Vocabulary'!$AA$2:$AD$200,3,FALSE),"Blocked"))</ns0:f>
      </ns0:c>
      <ns0:c r="AW67" s="45">
        <ns0:f>IF(A67="","",IFERROR(VLOOKUP(AU67,'Controlled Vocabulary'!$AA$2:$AD$200,4,FALSE),"Review the controlled inputs."))</ns0:f>
      </ns0:c>
      <ns0:c r="AX67" s="53">
        <ns0:f>IF(A67="","",UPPER(TRIM(A67)))</ns0:f>
      </ns0:c>
      <ns0:c r="AY67" s="53">
        <ns0:f>IF(B67="","",TRIM(B67))</ns0:f>
      </ns0:c>
      <ns0:c r="AZ67" s="53">
        <ns0:f>IF(BN67="",0,COUNTIF($BN$2:$BN$101,BN67))</ns0:f>
      </ns0:c>
      <ns0:c r="BA67" s="53">
        <ns0:f>IF(AX67="","MISSING_RECORD_ID",IF(OR(LEN(AX67)&lt;3,LEN(AX67)&gt;64),"INVALID_RECORD_ID_LENGTH",IF(OR(LEFT(AX67,1)="-",RIGHT(AX67,1)="-"),"INVALID_RECORD_ID_BOUNDARY",IF(ISNUMBER(SEARCH("--",AX67)),"CONSECUTIVE_HYPHENS",IF(SUMPRODUCT(--(ROW($1:$64)&lt;=LEN(AX67)),--ISNUMBER(SEARCH(MID(AX67,ROW($1:$64),1),"ABCDEFGHIJKLMNOPQRSTUVWXYZ0123456789-")))=LEN(AX67),"NONE","INVALID_RECORD_ID_CHARACTER")))))</ns0:f>
      </ns0:c>
      <ns0:c r="BB67" s="53">
        <ns0:f>IF(AY67="","MISSING_VERSION",IF(OR(NOT(OR((LEN(AY67)-LEN(SUBSTITUTE(AY67,".","")))=1,(LEN(AY67)-LEN(SUBSTITUTE(AY67,".","")))=2)),IFERROR(LEFT(AY67,IFERROR(FIND(".",AY67),0)-1),"")="",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="",IF((LEN(AY67)-LEN(SUBSTITUTE(AY67,".","")))=2,IF((LEN(AY67)-LEN(SUBSTITUTE(AY67,".","")))=2,IFERROR(MID(AY67,IFERROR(FIND(".",AY67,IFERROR(FIND(".",AY67),0)+1),0)+1,999),""),"")="",FALSE),NOT(IFERROR(ISNUMBER(--IFERROR(LEFT(AY67,IFERROR(FIND(".",AY67),0)-1),"")),FALSE)),NOT(IFERROR(ISNUMBER(--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),FALSE)),IF((LEN(AY67)-LEN(SUBSTITUTE(AY67,".","")))=2,NOT(IFERROR(ISNUMBER(--IF((LEN(AY67)-LEN(SUBSTITUTE(AY67,".","")))=2,IFERROR(MID(AY67,IFERROR(FIND(".",AY67,IFERROR(FIND(".",AY67),0)+1),0)+1,999),""),"")),FALSE)),FALSE)),"INVALID_VERSION",IF(OR(AND(LEN(IFERROR(LEFT(AY67,IFERROR(FIND(".",AY67),0)-1),""))&gt;1,LEFT(IFERROR(LEFT(AY67,IFERROR(FIND(".",AY67),0)-1),""),1)="0"),AND(LEN(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)&gt;1,LEFT(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,1)="0"),IF((LEN(AY67)-LEN(SUBSTITUTE(AY67,".","")))=2,AND(LEN(IF((LEN(AY67)-LEN(SUBSTITUTE(AY67,".","")))=2,IFERROR(MID(AY67,IFERROR(FIND(".",AY67,IFERROR(FIND(".",AY67),0)+1),0)+1,999),""),""))&gt;1,LEFT(IF((LEN(AY67)-LEN(SUBSTITUTE(AY67,".","")))=2,IFERROR(MID(AY67,IFERROR(FIND(".",AY67,IFERROR(FIND(".",AY67),0)+1),0)+1,999),""),""),1)="0"),FALSE)),"INVALID_VERSION_LEADING_ZERO",IF(AND(IFERROR(TEXT(--IFERROR(LEFT(AY67,IFERROR(FIND(".",AY67),0)-1),""),"0")=IFERROR(LEFT(AY67,IFERROR(FIND(".",AY67),0)-1),""),FALSE),IFERROR(TEXT(--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,"0")=IF((LEN(AY67)-LEN(SUBSTITUTE(AY67,".","")))=1,IFERROR(MID(AY67,IFERROR(FIND(".",AY67),0)+1,999),""),IF((LEN(AY67)-LEN(SUBSTITUTE(AY67,".","")))=2,IFERROR(MID(AY67,IFERROR(FIND(".",AY67),0)+1,IFERROR(FIND(".",AY67,IFERROR(FIND(".",AY67),0)+1),0)-IFERROR(FIND(".",AY67),0)-1),""),"")),FALSE),IF((LEN(AY67)-LEN(SUBSTITUTE(AY67,".","")))=2,IFERROR(TEXT(--IF((LEN(AY67)-LEN(SUBSTITUTE(AY67,".","")))=2,IFERROR(MID(AY67,IFERROR(FIND(".",AY67,IFERROR(FIND(".",AY67),0)+1),0)+1,999),""),""),"0")=IF((LEN(AY67)-LEN(SUBSTITUTE(AY67,".","")))=2,IFERROR(MID(AY67,IFERROR(FIND(".",AY67,IFERROR(FIND(".",AY67),0)+1),0)+1,999),""),""),FALSE),TRUE)),"NONE","INVALID_VERSION"))))</ns0:f>
      </ns0:c>
      <ns0:c r="BC67" s="53">
        <ns0:f>IF(C67="","MISSING_RECORD_STATUS",IF(COUNTIF('Controlled Vocabulary'!$A$2:$A$7,C67)=1,"NONE","INVALID_RECORD_STATUS"))</ns0:f>
      </ns0:c>
      <ns0:c r="BD67" s="53">
        <ns0:f>IF(Z67="","INVALID_APPROVAL_STATUS",IF(COUNTIF('Controlled Vocabulary'!$B$2:$B$7,Z67)=1,"NONE","INVALID_APPROVAL_STATUS"))</ns0:f>
      </ns0:c>
      <ns0:c r="BE67" s="53">
        <ns0:f>IF(BN67="",0,COUNTIFS('Claim–Evidence Links'!$T$2:$T$201,BN67,'Claim–Evidence Links'!$H$2:$H$201,"Active"))</ns0:f>
      </ns0:c>
      <ns0:c r="BF67" s="53">
        <ns0:f>IF(BN67="",0,COUNTIFS('Change History'!$N$2:$N$101,BN67,'Change History'!$H$2:$H$101,"Yes"))</ns0:f>
      </ns0:c>
      <ns0:c r="BG67" s="53">
        <ns0:f>IF(AI67="","CONTROLLED_INPUT_INVALID",IF(AI67="No",IF(COUNTA(AJ67:AQ67)&gt;0,"AI_DETAILS_WITHOUT_AI_USE","NONE"),IF(AI67&lt;&gt;"Yes","CONTROLLED_INPUT_INVALID",IF(AJ67="","AI_ACTIVITY_TYPE_REQUIRED",IF(AND(AL67&lt;&gt;"",COUNTIF('Evidence Items'!$W$2:$W$101,AL67)&gt;0,COUNTIF('Controlled Vocabulary'!$S$2:$S$9,AJ67)&gt;0),"DUPLICATED_AI_ACTIVITY",IF(COUNTIF('Controlled Vocabulary'!$R$2:$R$9,AJ67)=0,"INVALID_AI_ACTIVITY_TYPE",IF(AK67="","AI_TOOL_MODEL_REQUIRED",IF(AN67="Rejected","AI_OUTPUT_REJECTED",IF(AN67="Verified",IF(AO67="","HUMAN_VERIFIER_REQUIRED",IF(AP67="","HUMAN_VERIFICATION_DATE_REQUIRED","NONE")),IF(OR(AN67="Pending",AN67="Verification incomplete"),IF(AND(OR(C67="Draft",C67="Under review",C67="Reopened"),OR(U67="Exploratory only",U67="Review required before use")),IF(AN67="Pending","AI_VERIFICATION_PENDING","AI_VERIFICATION_INCOMPLETE"),"AI_VERIFICATION_REQUIRED"),"AI_VERIFICATION_REQUIRED"))))))))))</ns0:f>
      </ns0:c>
      <ns0:c r="BH67" s="53">
        <ns0:f>IF(D67="","MISSING_EXACT_CLAIM",IF(E67="","MISSING_AFFECTED_DECISION",IF(COUNTA(F67:K67)=0,"MISSING_SCOPE_BOUNDARY",IF(BE67=0,"MISSING_EVIDENCE_RELATIONSHIP",IF(L67="","MISSING_OBSERVATION","NONE")))))</ns0:f>
      </ns0:c>
      <ns0:c r="BI67" s="53">
        <ns0:f>IF(AD67="","REVIEWER_ACCESS_REQUIRED",IF(AD67="No","REVIEWER_ACCESS_REQUIRED",IF(AND(AD67="Conditional",OR(AE67="",AF67="")),"HANDLING_CONDITION_REQUIRED",IF(OR(LEFT(BG67,3)="AI_",LEFT(BG67,6)="HUMAN_"),BG67,"NONE"))))</ns0:f>
      </ns0:c>
      <ns0:c r="BJ67" s="53">
        <ns0:f>IF(M67="","MISSING_INTERPRETATION",IF(N67="","MISSING_ASSUMPTIONS",IF(P67="","MISSING_EVIDENCE_STATE",IF(Q67="","MISSING_CONFIDENCE_BOUNDARY",IF(R67="","MISSING_CONTRADICTION_STATUS",IF(O67="","MISSING_LIMITATIONS",IF(S67="","MISSING_MATERIALITY",IF(T67="","MISSING_REVERSIBILITY",IF(U67="","MISSING_PERMITTED_USE",IF(AS67="","MISSING_FINAL_DISPOSITION","NONE"))))))))))</ns0:f>
      </ns0:c>
      <ns0:c r="BK67" s="53">
        <ns0:f>IF(V67="","MISSING_OWNER",IF(W67="","MISSING_REVIEWER",IF(X67="","MISSING_REVIEW_DATE",IF(OR(Z67="Approved",Z67="Approved with conditions",Z67="Rejected"),IF(AA67="","APPROVER_REQUIRED",IF(AB67="","APPROVAL_DATE_REQUIRED",IF(AND(Z67="Approved with conditions",AC67=""),"APPROVAL_CONDITIONS_REQUIRED","NONE"))),"NONE"))))</ns0:f>
      </ns0:c>
      <ns0:c r="BL67" s="53">
        <ns0:f>IF(Y67="","REOPEN_TRIGGER_REQUIRED",IF(AND(C67="Reopened",BF67=0),"REOPEN_EVENT_REQUIRED","NONE"))</ns0:f>
      </ns0:c>
      <ns0:c r="BM67" s="53">
        <ns0:f>IF(AND(C67="Reopened",OR(Z67="Approved",Z67="Approved with conditions")),"REOPENED_APPROVAL_CONFLICT",IF(OR(AND(C67="Draft",AND(Z67&lt;&gt;"Not submitted",Z67&lt;&gt;"Rejected")),AND(C67="Under review",AND(Z67&lt;&gt;"Pending review",Z67&lt;&gt;"Rejected")),AND(C67="Approved",Z67&lt;&gt;"Approved"),AND(C67="Approved with conditions",Z67&lt;&gt;"Approved with conditions"),AND(C67="Reopened",Z67&lt;&gt;"Reopened"),AND(C67="Retired",AND(Z67&lt;&gt;"Not submitted",Z67&lt;&gt;"Approved",Z67&lt;&gt;"Approved with conditions",Z67&lt;&gt;"Rejected"))),"APPROVAL_STATUS_MISMATCH",IF(C67="Draft","STATUS_DRAFT",IF(C67="Under review","STATUS_UNDER_REVIEW",IF(C67="Reopened","STATUS_REOPENED",IF(C67="Retired","STATUS_RETIRED",IF(AD67="Conditional","CONDITIONAL_EVIDENCE_ACCESS",IF(BG67="AI_VERIFICATION_PENDING","AI_VERIFICATION_PENDING",IF(BG67="AI_VERIFICATION_INCOMPLETE","AI_VERIFICATION_INCOMPLETE",IF(AND(C67="Approved with conditions",Z67="Approved with conditions",AC67&lt;&gt;""),"STATUS_APPROVED_WITH_CONDITIONS",IF(AND(C67="Approved",Z67="Approved"),IF(P67="Unresolved","UNRESOLVED_USE_BOUNDED","STATUS_APPROVED"),"APPROVAL_STATUS_MISMATCH")))))))))))</ns0:f>
      </ns0:c>
      <ns0:c r="BN67" s="53">
        <ns0:f>IF(OR(AX67="",AY67=""),"",AX67&amp;"|"&amp;AY67)</ns0:f>
      </ns0:c>
    </ns0:row>
    <ns0:row r="68">
      <ns0:c r="A68" s="65"/>
      <ns0:c r="B68" s="65"/>
      <ns0:c r="C68" s="66"/>
      <ns0:c r="D68" s="66"/>
      <ns0:c r="E68" s="66"/>
      <ns0:c r="F68" s="66"/>
      <ns0:c r="G68" s="66"/>
      <ns0:c r="H68" s="66"/>
      <ns0:c r="I68" s="66"/>
      <ns0:c r="J68" s="66"/>
      <ns0:c r="K68" s="66"/>
      <ns0:c r="L68" s="66"/>
      <ns0:c r="M68" s="66"/>
      <ns0:c r="N68" s="66"/>
      <ns0:c r="O68" s="66"/>
      <ns0:c r="P68" s="66"/>
      <ns0:c r="Q68" s="66"/>
      <ns0:c r="R68" s="66"/>
      <ns0:c r="S68" s="66"/>
      <ns0:c r="T68" s="66"/>
      <ns0:c r="U68" s="66"/>
      <ns0:c r="V68" s="66"/>
      <ns0:c r="W68" s="66"/>
      <ns0:c r="X68" s="67"/>
      <ns0:c r="Y68" s="66"/>
      <ns0:c r="Z68" s="66"/>
      <ns0:c r="AA68" s="66"/>
      <ns0:c r="AB68" s="67"/>
      <ns0:c r="AC68" s="66"/>
      <ns0:c r="AD68" s="66"/>
      <ns0:c r="AE68" s="66"/>
      <ns0:c r="AF68" s="66"/>
      <ns0:c r="AG68" s="65"/>
      <ns0:c r="AH68" s="65"/>
      <ns0:c r="AI68" s="66"/>
      <ns0:c r="AJ68" s="66"/>
      <ns0:c r="AK68" s="66"/>
      <ns0:c r="AL68" s="66"/>
      <ns0:c r="AM68" s="66"/>
      <ns0:c r="AN68" s="66"/>
      <ns0:c r="AO68" s="66"/>
      <ns0:c r="AP68" s="67"/>
      <ns0:c r="AQ68" s="66"/>
      <ns0:c r="AR68" s="66"/>
      <ns0:c r="AS68" s="66"/>
      <ns0:c r="AT68" s="45">
        <ns0:f>IF(A68="","",IFERROR(VLOOKUP(AU68,'Controlled Vocabulary'!$AA$2:$AD$200,2,FALSE),"Controlled input invalid"))</ns0:f>
      </ns0:c>
      <ns0:c r="AU68" s="45">
        <ns0:f>IF(A68="","",IF(AND(AND(IF(OR(AG68="",AH68=""),0,IFERROR(MATCH(UPPER(TRIM(AG68))&amp;"|"&amp;TRIM(AH68),$BN$2:$BN$101,0),0))&gt;0,AX68=UPPER(TRIM(AG68)),AY68=TRIM(AH68)),D68&lt;&gt;INDEX($D$2:$D$101,IF(OR(AG68="",AH68=""),0,IFERROR(MATCH(UPPER(TRIM(AG68))&amp;"|"&amp;TRIM(AH68),$BN$2:$BN$101,0),0)))),"VERSION_REQUIRED_FOR_CLAIM_CHANGE",IF(AND(AND(IF(OR(AG68="",AH68=""),0,IFERROR(MATCH(UPPER(TRIM(AG68))&amp;"|"&amp;TRIM(AH68),$BN$2:$BN$101,0),0))&gt;0,AX68=UPPER(TRIM(AG68)),AY68=TRIM(AH68)),U68&lt;&gt;INDEX($U$2:$U$101,IF(OR(AG68="",AH68=""),0,IFERROR(MATCH(UPPER(TRIM(AG68))&amp;"|"&amp;TRIM(AH68),$BN$2:$BN$101,0),0)))),"VERSION_REQUIRED_FOR_USE_CHANGE",IF(AND(AND(IF(OR(AG68="",AH68=""),0,IFERROR(MATCH(UPPER(TRIM(AG68))&amp;"|"&amp;TRIM(AH68),$BN$2:$BN$101,0),0))&gt;0,AX68=UPPER(TRIM(AG68)),AY68=TRIM(AH68)),AC68&lt;&gt;INDEX($AC$2:$AC$101,IF(OR(AG68="",AH68=""),0,IFERROR(MATCH(UPPER(TRIM(AG68))&amp;"|"&amp;TRIM(AH68),$BN$2:$BN$101,0),0)))),"VERSION_REQUIRED_FOR_APPROVAL_CHANGE",IF(BA68&lt;&gt;"NONE",BA68,IF(BB68&lt;&gt;"NONE",BB68,IF(BC68&lt;&gt;"NONE",BC68,IF(BD68&lt;&gt;"NONE",BD68,IF(AZ68&gt;1,"DUPLICATE_RECORD_VERSION",IF(OR(BM68="REOPENED_APPROVAL_CONFLICT",BM68="APPROVAL_STATUS_MISMATCH"),BM68,IF(OR(BG68="AI_DETAILS_WITHOUT_AI_USE",BG68="INVALID_AI_ACTIVITY_TYPE",BG68="DUPLICATED_AI_ACTIVITY",BG68="CONTROLLED_INPUT_INVALID"),BG68,IF(BH68&lt;&gt;"NONE",BH68,IF(BI68&lt;&gt;"NONE",BI68,IF(BJ68&lt;&gt;"NONE",BJ68,IF(BK68&lt;&gt;"NONE",BK68,IF(BL68&lt;&gt;"NONE",BL68,BM68))))))))))))))))</ns0:f>
      </ns0:c>
      <ns0:c r="AV68" s="45">
        <ns0:f>IF(A68="","",IFERROR(VLOOKUP(AU68,'Controlled Vocabulary'!$AA$2:$AD$200,3,FALSE),"Blocked"))</ns0:f>
      </ns0:c>
      <ns0:c r="AW68" s="45">
        <ns0:f>IF(A68="","",IFERROR(VLOOKUP(AU68,'Controlled Vocabulary'!$AA$2:$AD$200,4,FALSE),"Review the controlled inputs."))</ns0:f>
      </ns0:c>
      <ns0:c r="AX68" s="53">
        <ns0:f>IF(A68="","",UPPER(TRIM(A68)))</ns0:f>
      </ns0:c>
      <ns0:c r="AY68" s="53">
        <ns0:f>IF(B68="","",TRIM(B68))</ns0:f>
      </ns0:c>
      <ns0:c r="AZ68" s="53">
        <ns0:f>IF(BN68="",0,COUNTIF($BN$2:$BN$101,BN68))</ns0:f>
      </ns0:c>
      <ns0:c r="BA68" s="53">
        <ns0:f>IF(AX68="","MISSING_RECORD_ID",IF(OR(LEN(AX68)&lt;3,LEN(AX68)&gt;64),"INVALID_RECORD_ID_LENGTH",IF(OR(LEFT(AX68,1)="-",RIGHT(AX68,1)="-"),"INVALID_RECORD_ID_BOUNDARY",IF(ISNUMBER(SEARCH("--",AX68)),"CONSECUTIVE_HYPHENS",IF(SUMPRODUCT(--(ROW($1:$64)&lt;=LEN(AX68)),--ISNUMBER(SEARCH(MID(AX68,ROW($1:$64),1),"ABCDEFGHIJKLMNOPQRSTUVWXYZ0123456789-")))=LEN(AX68),"NONE","INVALID_RECORD_ID_CHARACTER")))))</ns0:f>
      </ns0:c>
      <ns0:c r="BB68" s="53">
        <ns0:f>IF(AY68="","MISSING_VERSION",IF(OR(NOT(OR((LEN(AY68)-LEN(SUBSTITUTE(AY68,".","")))=1,(LEN(AY68)-LEN(SUBSTITUTE(AY68,".","")))=2)),IFERROR(LEFT(AY68,IFERROR(FIND(".",AY68),0)-1),"")="",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="",IF((LEN(AY68)-LEN(SUBSTITUTE(AY68,".","")))=2,IF((LEN(AY68)-LEN(SUBSTITUTE(AY68,".","")))=2,IFERROR(MID(AY68,IFERROR(FIND(".",AY68,IFERROR(FIND(".",AY68),0)+1),0)+1,999),""),"")="",FALSE),NOT(IFERROR(ISNUMBER(--IFERROR(LEFT(AY68,IFERROR(FIND(".",AY68),0)-1),"")),FALSE)),NOT(IFERROR(ISNUMBER(--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),FALSE)),IF((LEN(AY68)-LEN(SUBSTITUTE(AY68,".","")))=2,NOT(IFERROR(ISNUMBER(--IF((LEN(AY68)-LEN(SUBSTITUTE(AY68,".","")))=2,IFERROR(MID(AY68,IFERROR(FIND(".",AY68,IFERROR(FIND(".",AY68),0)+1),0)+1,999),""),"")),FALSE)),FALSE)),"INVALID_VERSION",IF(OR(AND(LEN(IFERROR(LEFT(AY68,IFERROR(FIND(".",AY68),0)-1),""))&gt;1,LEFT(IFERROR(LEFT(AY68,IFERROR(FIND(".",AY68),0)-1),""),1)="0"),AND(LEN(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)&gt;1,LEFT(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,1)="0"),IF((LEN(AY68)-LEN(SUBSTITUTE(AY68,".","")))=2,AND(LEN(IF((LEN(AY68)-LEN(SUBSTITUTE(AY68,".","")))=2,IFERROR(MID(AY68,IFERROR(FIND(".",AY68,IFERROR(FIND(".",AY68),0)+1),0)+1,999),""),""))&gt;1,LEFT(IF((LEN(AY68)-LEN(SUBSTITUTE(AY68,".","")))=2,IFERROR(MID(AY68,IFERROR(FIND(".",AY68,IFERROR(FIND(".",AY68),0)+1),0)+1,999),""),""),1)="0"),FALSE)),"INVALID_VERSION_LEADING_ZERO",IF(AND(IFERROR(TEXT(--IFERROR(LEFT(AY68,IFERROR(FIND(".",AY68),0)-1),""),"0")=IFERROR(LEFT(AY68,IFERROR(FIND(".",AY68),0)-1),""),FALSE),IFERROR(TEXT(--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,"0")=IF((LEN(AY68)-LEN(SUBSTITUTE(AY68,".","")))=1,IFERROR(MID(AY68,IFERROR(FIND(".",AY68),0)+1,999),""),IF((LEN(AY68)-LEN(SUBSTITUTE(AY68,".","")))=2,IFERROR(MID(AY68,IFERROR(FIND(".",AY68),0)+1,IFERROR(FIND(".",AY68,IFERROR(FIND(".",AY68),0)+1),0)-IFERROR(FIND(".",AY68),0)-1),""),"")),FALSE),IF((LEN(AY68)-LEN(SUBSTITUTE(AY68,".","")))=2,IFERROR(TEXT(--IF((LEN(AY68)-LEN(SUBSTITUTE(AY68,".","")))=2,IFERROR(MID(AY68,IFERROR(FIND(".",AY68,IFERROR(FIND(".",AY68),0)+1),0)+1,999),""),""),"0")=IF((LEN(AY68)-LEN(SUBSTITUTE(AY68,".","")))=2,IFERROR(MID(AY68,IFERROR(FIND(".",AY68,IFERROR(FIND(".",AY68),0)+1),0)+1,999),""),""),FALSE),TRUE)),"NONE","INVALID_VERSION"))))</ns0:f>
      </ns0:c>
      <ns0:c r="BC68" s="53">
        <ns0:f>IF(C68="","MISSING_RECORD_STATUS",IF(COUNTIF('Controlled Vocabulary'!$A$2:$A$7,C68)=1,"NONE","INVALID_RECORD_STATUS"))</ns0:f>
      </ns0:c>
      <ns0:c r="BD68" s="53">
        <ns0:f>IF(Z68="","INVALID_APPROVAL_STATUS",IF(COUNTIF('Controlled Vocabulary'!$B$2:$B$7,Z68)=1,"NONE","INVALID_APPROVAL_STATUS"))</ns0:f>
      </ns0:c>
      <ns0:c r="BE68" s="53">
        <ns0:f>IF(BN68="",0,COUNTIFS('Claim–Evidence Links'!$T$2:$T$201,BN68,'Claim–Evidence Links'!$H$2:$H$201,"Active"))</ns0:f>
      </ns0:c>
      <ns0:c r="BF68" s="53">
        <ns0:f>IF(BN68="",0,COUNTIFS('Change History'!$N$2:$N$101,BN68,'Change History'!$H$2:$H$101,"Yes"))</ns0:f>
      </ns0:c>
      <ns0:c r="BG68" s="53">
        <ns0:f>IF(AI68="","CONTROLLED_INPUT_INVALID",IF(AI68="No",IF(COUNTA(AJ68:AQ68)&gt;0,"AI_DETAILS_WITHOUT_AI_USE","NONE"),IF(AI68&lt;&gt;"Yes","CONTROLLED_INPUT_INVALID",IF(AJ68="","AI_ACTIVITY_TYPE_REQUIRED",IF(AND(AL68&lt;&gt;"",COUNTIF('Evidence Items'!$W$2:$W$101,AL68)&gt;0,COUNTIF('Controlled Vocabulary'!$S$2:$S$9,AJ68)&gt;0),"DUPLICATED_AI_ACTIVITY",IF(COUNTIF('Controlled Vocabulary'!$R$2:$R$9,AJ68)=0,"INVALID_AI_ACTIVITY_TYPE",IF(AK68="","AI_TOOL_MODEL_REQUIRED",IF(AN68="Rejected","AI_OUTPUT_REJECTED",IF(AN68="Verified",IF(AO68="","HUMAN_VERIFIER_REQUIRED",IF(AP68="","HUMAN_VERIFICATION_DATE_REQUIRED","NONE")),IF(OR(AN68="Pending",AN68="Verification incomplete"),IF(AND(OR(C68="Draft",C68="Under review",C68="Reopened"),OR(U68="Exploratory only",U68="Review required before use")),IF(AN68="Pending","AI_VERIFICATION_PENDING","AI_VERIFICATION_INCOMPLETE"),"AI_VERIFICATION_REQUIRED"),"AI_VERIFICATION_REQUIRED"))))))))))</ns0:f>
      </ns0:c>
      <ns0:c r="BH68" s="53">
        <ns0:f>IF(D68="","MISSING_EXACT_CLAIM",IF(E68="","MISSING_AFFECTED_DECISION",IF(COUNTA(F68:K68)=0,"MISSING_SCOPE_BOUNDARY",IF(BE68=0,"MISSING_EVIDENCE_RELATIONSHIP",IF(L68="","MISSING_OBSERVATION","NONE")))))</ns0:f>
      </ns0:c>
      <ns0:c r="BI68" s="53">
        <ns0:f>IF(AD68="","REVIEWER_ACCESS_REQUIRED",IF(AD68="No","REVIEWER_ACCESS_REQUIRED",IF(AND(AD68="Conditional",OR(AE68="",AF68="")),"HANDLING_CONDITION_REQUIRED",IF(OR(LEFT(BG68,3)="AI_",LEFT(BG68,6)="HUMAN_"),BG68,"NONE"))))</ns0:f>
      </ns0:c>
      <ns0:c r="BJ68" s="53">
        <ns0:f>IF(M68="","MISSING_INTERPRETATION",IF(N68="","MISSING_ASSUMPTIONS",IF(P68="","MISSING_EVIDENCE_STATE",IF(Q68="","MISSING_CONFIDENCE_BOUNDARY",IF(R68="","MISSING_CONTRADICTION_STATUS",IF(O68="","MISSING_LIMITATIONS",IF(S68="","MISSING_MATERIALITY",IF(T68="","MISSING_REVERSIBILITY",IF(U68="","MISSING_PERMITTED_USE",IF(AS68="","MISSING_FINAL_DISPOSITION","NONE"))))))))))</ns0:f>
      </ns0:c>
      <ns0:c r="BK68" s="53">
        <ns0:f>IF(V68="","MISSING_OWNER",IF(W68="","MISSING_REVIEWER",IF(X68="","MISSING_REVIEW_DATE",IF(OR(Z68="Approved",Z68="Approved with conditions",Z68="Rejected"),IF(AA68="","APPROVER_REQUIRED",IF(AB68="","APPROVAL_DATE_REQUIRED",IF(AND(Z68="Approved with conditions",AC68=""),"APPROVAL_CONDITIONS_REQUIRED","NONE"))),"NONE"))))</ns0:f>
      </ns0:c>
      <ns0:c r="BL68" s="53">
        <ns0:f>IF(Y68="","REOPEN_TRIGGER_REQUIRED",IF(AND(C68="Reopened",BF68=0),"REOPEN_EVENT_REQUIRED","NONE"))</ns0:f>
      </ns0:c>
      <ns0:c r="BM68" s="53">
        <ns0:f>IF(AND(C68="Reopened",OR(Z68="Approved",Z68="Approved with conditions")),"REOPENED_APPROVAL_CONFLICT",IF(OR(AND(C68="Draft",AND(Z68&lt;&gt;"Not submitted",Z68&lt;&gt;"Rejected")),AND(C68="Under review",AND(Z68&lt;&gt;"Pending review",Z68&lt;&gt;"Rejected")),AND(C68="Approved",Z68&lt;&gt;"Approved"),AND(C68="Approved with conditions",Z68&lt;&gt;"Approved with conditions"),AND(C68="Reopened",Z68&lt;&gt;"Reopened"),AND(C68="Retired",AND(Z68&lt;&gt;"Not submitted",Z68&lt;&gt;"Approved",Z68&lt;&gt;"Approved with conditions",Z68&lt;&gt;"Rejected"))),"APPROVAL_STATUS_MISMATCH",IF(C68="Draft","STATUS_DRAFT",IF(C68="Under review","STATUS_UNDER_REVIEW",IF(C68="Reopened","STATUS_REOPENED",IF(C68="Retired","STATUS_RETIRED",IF(AD68="Conditional","CONDITIONAL_EVIDENCE_ACCESS",IF(BG68="AI_VERIFICATION_PENDING","AI_VERIFICATION_PENDING",IF(BG68="AI_VERIFICATION_INCOMPLETE","AI_VERIFICATION_INCOMPLETE",IF(AND(C68="Approved with conditions",Z68="Approved with conditions",AC68&lt;&gt;""),"STATUS_APPROVED_WITH_CONDITIONS",IF(AND(C68="Approved",Z68="Approved"),IF(P68="Unresolved","UNRESOLVED_USE_BOUNDED","STATUS_APPROVED"),"APPROVAL_STATUS_MISMATCH")))))))))))</ns0:f>
      </ns0:c>
      <ns0:c r="BN68" s="53">
        <ns0:f>IF(OR(AX68="",AY68=""),"",AX68&amp;"|"&amp;AY68)</ns0:f>
      </ns0:c>
    </ns0:row>
    <ns0:row r="69">
      <ns0:c r="A69" s="65"/>
      <ns0:c r="B69" s="65"/>
      <ns0:c r="C69" s="66"/>
      <ns0:c r="D69" s="66"/>
      <ns0:c r="E69" s="66"/>
      <ns0:c r="F69" s="66"/>
      <ns0:c r="G69" s="66"/>
      <ns0:c r="H69" s="66"/>
      <ns0:c r="I69" s="66"/>
      <ns0:c r="J69" s="66"/>
      <ns0:c r="K69" s="66"/>
      <ns0:c r="L69" s="66"/>
      <ns0:c r="M69" s="66"/>
      <ns0:c r="N69" s="66"/>
      <ns0:c r="O69" s="66"/>
      <ns0:c r="P69" s="66"/>
      <ns0:c r="Q69" s="66"/>
      <ns0:c r="R69" s="66"/>
      <ns0:c r="S69" s="66"/>
      <ns0:c r="T69" s="66"/>
      <ns0:c r="U69" s="66"/>
      <ns0:c r="V69" s="66"/>
      <ns0:c r="W69" s="66"/>
      <ns0:c r="X69" s="67"/>
      <ns0:c r="Y69" s="66"/>
      <ns0:c r="Z69" s="66"/>
      <ns0:c r="AA69" s="66"/>
      <ns0:c r="AB69" s="67"/>
      <ns0:c r="AC69" s="66"/>
      <ns0:c r="AD69" s="66"/>
      <ns0:c r="AE69" s="66"/>
      <ns0:c r="AF69" s="66"/>
      <ns0:c r="AG69" s="65"/>
      <ns0:c r="AH69" s="65"/>
      <ns0:c r="AI69" s="66"/>
      <ns0:c r="AJ69" s="66"/>
      <ns0:c r="AK69" s="66"/>
      <ns0:c r="AL69" s="66"/>
      <ns0:c r="AM69" s="66"/>
      <ns0:c r="AN69" s="66"/>
      <ns0:c r="AO69" s="66"/>
      <ns0:c r="AP69" s="67"/>
      <ns0:c r="AQ69" s="66"/>
      <ns0:c r="AR69" s="66"/>
      <ns0:c r="AS69" s="66"/>
      <ns0:c r="AT69" s="45">
        <ns0:f>IF(A69="","",IFERROR(VLOOKUP(AU69,'Controlled Vocabulary'!$AA$2:$AD$200,2,FALSE),"Controlled input invalid"))</ns0:f>
      </ns0:c>
      <ns0:c r="AU69" s="45">
        <ns0:f>IF(A69="","",IF(AND(AND(IF(OR(AG69="",AH69=""),0,IFERROR(MATCH(UPPER(TRIM(AG69))&amp;"|"&amp;TRIM(AH69),$BN$2:$BN$101,0),0))&gt;0,AX69=UPPER(TRIM(AG69)),AY69=TRIM(AH69)),D69&lt;&gt;INDEX($D$2:$D$101,IF(OR(AG69="",AH69=""),0,IFERROR(MATCH(UPPER(TRIM(AG69))&amp;"|"&amp;TRIM(AH69),$BN$2:$BN$101,0),0)))),"VERSION_REQUIRED_FOR_CLAIM_CHANGE",IF(AND(AND(IF(OR(AG69="",AH69=""),0,IFERROR(MATCH(UPPER(TRIM(AG69))&amp;"|"&amp;TRIM(AH69),$BN$2:$BN$101,0),0))&gt;0,AX69=UPPER(TRIM(AG69)),AY69=TRIM(AH69)),U69&lt;&gt;INDEX($U$2:$U$101,IF(OR(AG69="",AH69=""),0,IFERROR(MATCH(UPPER(TRIM(AG69))&amp;"|"&amp;TRIM(AH69),$BN$2:$BN$101,0),0)))),"VERSION_REQUIRED_FOR_USE_CHANGE",IF(AND(AND(IF(OR(AG69="",AH69=""),0,IFERROR(MATCH(UPPER(TRIM(AG69))&amp;"|"&amp;TRIM(AH69),$BN$2:$BN$101,0),0))&gt;0,AX69=UPPER(TRIM(AG69)),AY69=TRIM(AH69)),AC69&lt;&gt;INDEX($AC$2:$AC$101,IF(OR(AG69="",AH69=""),0,IFERROR(MATCH(UPPER(TRIM(AG69))&amp;"|"&amp;TRIM(AH69),$BN$2:$BN$101,0),0)))),"VERSION_REQUIRED_FOR_APPROVAL_CHANGE",IF(BA69&lt;&gt;"NONE",BA69,IF(BB69&lt;&gt;"NONE",BB69,IF(BC69&lt;&gt;"NONE",BC69,IF(BD69&lt;&gt;"NONE",BD69,IF(AZ69&gt;1,"DUPLICATE_RECORD_VERSION",IF(OR(BM69="REOPENED_APPROVAL_CONFLICT",BM69="APPROVAL_STATUS_MISMATCH"),BM69,IF(OR(BG69="AI_DETAILS_WITHOUT_AI_USE",BG69="INVALID_AI_ACTIVITY_TYPE",BG69="DUPLICATED_AI_ACTIVITY",BG69="CONTROLLED_INPUT_INVALID"),BG69,IF(BH69&lt;&gt;"NONE",BH69,IF(BI69&lt;&gt;"NONE",BI69,IF(BJ69&lt;&gt;"NONE",BJ69,IF(BK69&lt;&gt;"NONE",BK69,IF(BL69&lt;&gt;"NONE",BL69,BM69))))))))))))))))</ns0:f>
      </ns0:c>
      <ns0:c r="AV69" s="45">
        <ns0:f>IF(A69="","",IFERROR(VLOOKUP(AU69,'Controlled Vocabulary'!$AA$2:$AD$200,3,FALSE),"Blocked"))</ns0:f>
      </ns0:c>
      <ns0:c r="AW69" s="45">
        <ns0:f>IF(A69="","",IFERROR(VLOOKUP(AU69,'Controlled Vocabulary'!$AA$2:$AD$200,4,FALSE),"Review the controlled inputs."))</ns0:f>
      </ns0:c>
      <ns0:c r="AX69" s="53">
        <ns0:f>IF(A69="","",UPPER(TRIM(A69)))</ns0:f>
      </ns0:c>
      <ns0:c r="AY69" s="53">
        <ns0:f>IF(B69="","",TRIM(B69))</ns0:f>
      </ns0:c>
      <ns0:c r="AZ69" s="53">
        <ns0:f>IF(BN69="",0,COUNTIF($BN$2:$BN$101,BN69))</ns0:f>
      </ns0:c>
      <ns0:c r="BA69" s="53">
        <ns0:f>IF(AX69="","MISSING_RECORD_ID",IF(OR(LEN(AX69)&lt;3,LEN(AX69)&gt;64),"INVALID_RECORD_ID_LENGTH",IF(OR(LEFT(AX69,1)="-",RIGHT(AX69,1)="-"),"INVALID_RECORD_ID_BOUNDARY",IF(ISNUMBER(SEARCH("--",AX69)),"CONSECUTIVE_HYPHENS",IF(SUMPRODUCT(--(ROW($1:$64)&lt;=LEN(AX69)),--ISNUMBER(SEARCH(MID(AX69,ROW($1:$64),1),"ABCDEFGHIJKLMNOPQRSTUVWXYZ0123456789-")))=LEN(AX69),"NONE","INVALID_RECORD_ID_CHARACTER")))))</ns0:f>
      </ns0:c>
      <ns0:c r="BB69" s="53">
        <ns0:f>IF(AY69="","MISSING_VERSION",IF(OR(NOT(OR((LEN(AY69)-LEN(SUBSTITUTE(AY69,".","")))=1,(LEN(AY69)-LEN(SUBSTITUTE(AY69,".","")))=2)),IFERROR(LEFT(AY69,IFERROR(FIND(".",AY69),0)-1),"")="",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="",IF((LEN(AY69)-LEN(SUBSTITUTE(AY69,".","")))=2,IF((LEN(AY69)-LEN(SUBSTITUTE(AY69,".","")))=2,IFERROR(MID(AY69,IFERROR(FIND(".",AY69,IFERROR(FIND(".",AY69),0)+1),0)+1,999),""),"")="",FALSE),NOT(IFERROR(ISNUMBER(--IFERROR(LEFT(AY69,IFERROR(FIND(".",AY69),0)-1),"")),FALSE)),NOT(IFERROR(ISNUMBER(--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),FALSE)),IF((LEN(AY69)-LEN(SUBSTITUTE(AY69,".","")))=2,NOT(IFERROR(ISNUMBER(--IF((LEN(AY69)-LEN(SUBSTITUTE(AY69,".","")))=2,IFERROR(MID(AY69,IFERROR(FIND(".",AY69,IFERROR(FIND(".",AY69),0)+1),0)+1,999),""),"")),FALSE)),FALSE)),"INVALID_VERSION",IF(OR(AND(LEN(IFERROR(LEFT(AY69,IFERROR(FIND(".",AY69),0)-1),""))&gt;1,LEFT(IFERROR(LEFT(AY69,IFERROR(FIND(".",AY69),0)-1),""),1)="0"),AND(LEN(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)&gt;1,LEFT(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,1)="0"),IF((LEN(AY69)-LEN(SUBSTITUTE(AY69,".","")))=2,AND(LEN(IF((LEN(AY69)-LEN(SUBSTITUTE(AY69,".","")))=2,IFERROR(MID(AY69,IFERROR(FIND(".",AY69,IFERROR(FIND(".",AY69),0)+1),0)+1,999),""),""))&gt;1,LEFT(IF((LEN(AY69)-LEN(SUBSTITUTE(AY69,".","")))=2,IFERROR(MID(AY69,IFERROR(FIND(".",AY69,IFERROR(FIND(".",AY69),0)+1),0)+1,999),""),""),1)="0"),FALSE)),"INVALID_VERSION_LEADING_ZERO",IF(AND(IFERROR(TEXT(--IFERROR(LEFT(AY69,IFERROR(FIND(".",AY69),0)-1),""),"0")=IFERROR(LEFT(AY69,IFERROR(FIND(".",AY69),0)-1),""),FALSE),IFERROR(TEXT(--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,"0")=IF((LEN(AY69)-LEN(SUBSTITUTE(AY69,".","")))=1,IFERROR(MID(AY69,IFERROR(FIND(".",AY69),0)+1,999),""),IF((LEN(AY69)-LEN(SUBSTITUTE(AY69,".","")))=2,IFERROR(MID(AY69,IFERROR(FIND(".",AY69),0)+1,IFERROR(FIND(".",AY69,IFERROR(FIND(".",AY69),0)+1),0)-IFERROR(FIND(".",AY69),0)-1),""),"")),FALSE),IF((LEN(AY69)-LEN(SUBSTITUTE(AY69,".","")))=2,IFERROR(TEXT(--IF((LEN(AY69)-LEN(SUBSTITUTE(AY69,".","")))=2,IFERROR(MID(AY69,IFERROR(FIND(".",AY69,IFERROR(FIND(".",AY69),0)+1),0)+1,999),""),""),"0")=IF((LEN(AY69)-LEN(SUBSTITUTE(AY69,".","")))=2,IFERROR(MID(AY69,IFERROR(FIND(".",AY69,IFERROR(FIND(".",AY69),0)+1),0)+1,999),""),""),FALSE),TRUE)),"NONE","INVALID_VERSION"))))</ns0:f>
      </ns0:c>
      <ns0:c r="BC69" s="53">
        <ns0:f>IF(C69="","MISSING_RECORD_STATUS",IF(COUNTIF('Controlled Vocabulary'!$A$2:$A$7,C69)=1,"NONE","INVALID_RECORD_STATUS"))</ns0:f>
      </ns0:c>
      <ns0:c r="BD69" s="53">
        <ns0:f>IF(Z69="","INVALID_APPROVAL_STATUS",IF(COUNTIF('Controlled Vocabulary'!$B$2:$B$7,Z69)=1,"NONE","INVALID_APPROVAL_STATUS"))</ns0:f>
      </ns0:c>
      <ns0:c r="BE69" s="53">
        <ns0:f>IF(BN69="",0,COUNTIFS('Claim–Evidence Links'!$T$2:$T$201,BN69,'Claim–Evidence Links'!$H$2:$H$201,"Active"))</ns0:f>
      </ns0:c>
      <ns0:c r="BF69" s="53">
        <ns0:f>IF(BN69="",0,COUNTIFS('Change History'!$N$2:$N$101,BN69,'Change History'!$H$2:$H$101,"Yes"))</ns0:f>
      </ns0:c>
      <ns0:c r="BG69" s="53">
        <ns0:f>IF(AI69="","CONTROLLED_INPUT_INVALID",IF(AI69="No",IF(COUNTA(AJ69:AQ69)&gt;0,"AI_DETAILS_WITHOUT_AI_USE","NONE"),IF(AI69&lt;&gt;"Yes","CONTROLLED_INPUT_INVALID",IF(AJ69="","AI_ACTIVITY_TYPE_REQUIRED",IF(AND(AL69&lt;&gt;"",COUNTIF('Evidence Items'!$W$2:$W$101,AL69)&gt;0,COUNTIF('Controlled Vocabulary'!$S$2:$S$9,AJ69)&gt;0),"DUPLICATED_AI_ACTIVITY",IF(COUNTIF('Controlled Vocabulary'!$R$2:$R$9,AJ69)=0,"INVALID_AI_ACTIVITY_TYPE",IF(AK69="","AI_TOOL_MODEL_REQUIRED",IF(AN69="Rejected","AI_OUTPUT_REJECTED",IF(AN69="Verified",IF(AO69="","HUMAN_VERIFIER_REQUIRED",IF(AP69="","HUMAN_VERIFICATION_DATE_REQUIRED","NONE")),IF(OR(AN69="Pending",AN69="Verification incomplete"),IF(AND(OR(C69="Draft",C69="Under review",C69="Reopened"),OR(U69="Exploratory only",U69="Review required before use")),IF(AN69="Pending","AI_VERIFICATION_PENDING","AI_VERIFICATION_INCOMPLETE"),"AI_VERIFICATION_REQUIRED"),"AI_VERIFICATION_REQUIRED"))))))))))</ns0:f>
      </ns0:c>
      <ns0:c r="BH69" s="53">
        <ns0:f>IF(D69="","MISSING_EXACT_CLAIM",IF(E69="","MISSING_AFFECTED_DECISION",IF(COUNTA(F69:K69)=0,"MISSING_SCOPE_BOUNDARY",IF(BE69=0,"MISSING_EVIDENCE_RELATIONSHIP",IF(L69="","MISSING_OBSERVATION","NONE")))))</ns0:f>
      </ns0:c>
      <ns0:c r="BI69" s="53">
        <ns0:f>IF(AD69="","REVIEWER_ACCESS_REQUIRED",IF(AD69="No","REVIEWER_ACCESS_REQUIRED",IF(AND(AD69="Conditional",OR(AE69="",AF69="")),"HANDLING_CONDITION_REQUIRED",IF(OR(LEFT(BG69,3)="AI_",LEFT(BG69,6)="HUMAN_"),BG69,"NONE"))))</ns0:f>
      </ns0:c>
      <ns0:c r="BJ69" s="53">
        <ns0:f>IF(M69="","MISSING_INTERPRETATION",IF(N69="","MISSING_ASSUMPTIONS",IF(P69="","MISSING_EVIDENCE_STATE",IF(Q69="","MISSING_CONFIDENCE_BOUNDARY",IF(R69="","MISSING_CONTRADICTION_STATUS",IF(O69="","MISSING_LIMITATIONS",IF(S69="","MISSING_MATERIALITY",IF(T69="","MISSING_REVERSIBILITY",IF(U69="","MISSING_PERMITTED_USE",IF(AS69="","MISSING_FINAL_DISPOSITION","NONE"))))))))))</ns0:f>
      </ns0:c>
      <ns0:c r="BK69" s="53">
        <ns0:f>IF(V69="","MISSING_OWNER",IF(W69="","MISSING_REVIEWER",IF(X69="","MISSING_REVIEW_DATE",IF(OR(Z69="Approved",Z69="Approved with conditions",Z69="Rejected"),IF(AA69="","APPROVER_REQUIRED",IF(AB69="","APPROVAL_DATE_REQUIRED",IF(AND(Z69="Approved with conditions",AC69=""),"APPROVAL_CONDITIONS_REQUIRED","NONE"))),"NONE"))))</ns0:f>
      </ns0:c>
      <ns0:c r="BL69" s="53">
        <ns0:f>IF(Y69="","REOPEN_TRIGGER_REQUIRED",IF(AND(C69="Reopened",BF69=0),"REOPEN_EVENT_REQUIRED","NONE"))</ns0:f>
      </ns0:c>
      <ns0:c r="BM69" s="53">
        <ns0:f>IF(AND(C69="Reopened",OR(Z69="Approved",Z69="Approved with conditions")),"REOPENED_APPROVAL_CONFLICT",IF(OR(AND(C69="Draft",AND(Z69&lt;&gt;"Not submitted",Z69&lt;&gt;"Rejected")),AND(C69="Under review",AND(Z69&lt;&gt;"Pending review",Z69&lt;&gt;"Rejected")),AND(C69="Approved",Z69&lt;&gt;"Approved"),AND(C69="Approved with conditions",Z69&lt;&gt;"Approved with conditions"),AND(C69="Reopened",Z69&lt;&gt;"Reopened"),AND(C69="Retired",AND(Z69&lt;&gt;"Not submitted",Z69&lt;&gt;"Approved",Z69&lt;&gt;"Approved with conditions",Z69&lt;&gt;"Rejected"))),"APPROVAL_STATUS_MISMATCH",IF(C69="Draft","STATUS_DRAFT",IF(C69="Under review","STATUS_UNDER_REVIEW",IF(C69="Reopened","STATUS_REOPENED",IF(C69="Retired","STATUS_RETIRED",IF(AD69="Conditional","CONDITIONAL_EVIDENCE_ACCESS",IF(BG69="AI_VERIFICATION_PENDING","AI_VERIFICATION_PENDING",IF(BG69="AI_VERIFICATION_INCOMPLETE","AI_VERIFICATION_INCOMPLETE",IF(AND(C69="Approved with conditions",Z69="Approved with conditions",AC69&lt;&gt;""),"STATUS_APPROVED_WITH_CONDITIONS",IF(AND(C69="Approved",Z69="Approved"),IF(P69="Unresolved","UNRESOLVED_USE_BOUNDED","STATUS_APPROVED"),"APPROVAL_STATUS_MISMATCH")))))))))))</ns0:f>
      </ns0:c>
      <ns0:c r="BN69" s="53">
        <ns0:f>IF(OR(AX69="",AY69=""),"",AX69&amp;"|"&amp;AY69)</ns0:f>
      </ns0:c>
    </ns0:row>
    <ns0:row r="70">
      <ns0:c r="A70" s="65"/>
      <ns0:c r="B70" s="65"/>
      <ns0:c r="C70" s="66"/>
      <ns0:c r="D70" s="66"/>
      <ns0:c r="E70" s="66"/>
      <ns0:c r="F70" s="66"/>
      <ns0:c r="G70" s="66"/>
      <ns0:c r="H70" s="66"/>
      <ns0:c r="I70" s="66"/>
      <ns0:c r="J70" s="66"/>
      <ns0:c r="K70" s="66"/>
      <ns0:c r="L70" s="66"/>
      <ns0:c r="M70" s="66"/>
      <ns0:c r="N70" s="66"/>
      <ns0:c r="O70" s="66"/>
      <ns0:c r="P70" s="66"/>
      <ns0:c r="Q70" s="66"/>
      <ns0:c r="R70" s="66"/>
      <ns0:c r="S70" s="66"/>
      <ns0:c r="T70" s="66"/>
      <ns0:c r="U70" s="66"/>
      <ns0:c r="V70" s="66"/>
      <ns0:c r="W70" s="66"/>
      <ns0:c r="X70" s="67"/>
      <ns0:c r="Y70" s="66"/>
      <ns0:c r="Z70" s="66"/>
      <ns0:c r="AA70" s="66"/>
      <ns0:c r="AB70" s="67"/>
      <ns0:c r="AC70" s="66"/>
      <ns0:c r="AD70" s="66"/>
      <ns0:c r="AE70" s="66"/>
      <ns0:c r="AF70" s="66"/>
      <ns0:c r="AG70" s="65"/>
      <ns0:c r="AH70" s="65"/>
      <ns0:c r="AI70" s="66"/>
      <ns0:c r="AJ70" s="66"/>
      <ns0:c r="AK70" s="66"/>
      <ns0:c r="AL70" s="66"/>
      <ns0:c r="AM70" s="66"/>
      <ns0:c r="AN70" s="66"/>
      <ns0:c r="AO70" s="66"/>
      <ns0:c r="AP70" s="67"/>
      <ns0:c r="AQ70" s="66"/>
      <ns0:c r="AR70" s="66"/>
      <ns0:c r="AS70" s="66"/>
      <ns0:c r="AT70" s="45">
        <ns0:f>IF(A70="","",IFERROR(VLOOKUP(AU70,'Controlled Vocabulary'!$AA$2:$AD$200,2,FALSE),"Controlled input invalid"))</ns0:f>
      </ns0:c>
      <ns0:c r="AU70" s="45">
        <ns0:f>IF(A70="","",IF(AND(AND(IF(OR(AG70="",AH70=""),0,IFERROR(MATCH(UPPER(TRIM(AG70))&amp;"|"&amp;TRIM(AH70),$BN$2:$BN$101,0),0))&gt;0,AX70=UPPER(TRIM(AG70)),AY70=TRIM(AH70)),D70&lt;&gt;INDEX($D$2:$D$101,IF(OR(AG70="",AH70=""),0,IFERROR(MATCH(UPPER(TRIM(AG70))&amp;"|"&amp;TRIM(AH70),$BN$2:$BN$101,0),0)))),"VERSION_REQUIRED_FOR_CLAIM_CHANGE",IF(AND(AND(IF(OR(AG70="",AH70=""),0,IFERROR(MATCH(UPPER(TRIM(AG70))&amp;"|"&amp;TRIM(AH70),$BN$2:$BN$101,0),0))&gt;0,AX70=UPPER(TRIM(AG70)),AY70=TRIM(AH70)),U70&lt;&gt;INDEX($U$2:$U$101,IF(OR(AG70="",AH70=""),0,IFERROR(MATCH(UPPER(TRIM(AG70))&amp;"|"&amp;TRIM(AH70),$BN$2:$BN$101,0),0)))),"VERSION_REQUIRED_FOR_USE_CHANGE",IF(AND(AND(IF(OR(AG70="",AH70=""),0,IFERROR(MATCH(UPPER(TRIM(AG70))&amp;"|"&amp;TRIM(AH70),$BN$2:$BN$101,0),0))&gt;0,AX70=UPPER(TRIM(AG70)),AY70=TRIM(AH70)),AC70&lt;&gt;INDEX($AC$2:$AC$101,IF(OR(AG70="",AH70=""),0,IFERROR(MATCH(UPPER(TRIM(AG70))&amp;"|"&amp;TRIM(AH70),$BN$2:$BN$101,0),0)))),"VERSION_REQUIRED_FOR_APPROVAL_CHANGE",IF(BA70&lt;&gt;"NONE",BA70,IF(BB70&lt;&gt;"NONE",BB70,IF(BC70&lt;&gt;"NONE",BC70,IF(BD70&lt;&gt;"NONE",BD70,IF(AZ70&gt;1,"DUPLICATE_RECORD_VERSION",IF(OR(BM70="REOPENED_APPROVAL_CONFLICT",BM70="APPROVAL_STATUS_MISMATCH"),BM70,IF(OR(BG70="AI_DETAILS_WITHOUT_AI_USE",BG70="INVALID_AI_ACTIVITY_TYPE",BG70="DUPLICATED_AI_ACTIVITY",BG70="CONTROLLED_INPUT_INVALID"),BG70,IF(BH70&lt;&gt;"NONE",BH70,IF(BI70&lt;&gt;"NONE",BI70,IF(BJ70&lt;&gt;"NONE",BJ70,IF(BK70&lt;&gt;"NONE",BK70,IF(BL70&lt;&gt;"NONE",BL70,BM70))))))))))))))))</ns0:f>
      </ns0:c>
      <ns0:c r="AV70" s="45">
        <ns0:f>IF(A70="","",IFERROR(VLOOKUP(AU70,'Controlled Vocabulary'!$AA$2:$AD$200,3,FALSE),"Blocked"))</ns0:f>
      </ns0:c>
      <ns0:c r="AW70" s="45">
        <ns0:f>IF(A70="","",IFERROR(VLOOKUP(AU70,'Controlled Vocabulary'!$AA$2:$AD$200,4,FALSE),"Review the controlled inputs."))</ns0:f>
      </ns0:c>
      <ns0:c r="AX70" s="53">
        <ns0:f>IF(A70="","",UPPER(TRIM(A70)))</ns0:f>
      </ns0:c>
      <ns0:c r="AY70" s="53">
        <ns0:f>IF(B70="","",TRIM(B70))</ns0:f>
      </ns0:c>
      <ns0:c r="AZ70" s="53">
        <ns0:f>IF(BN70="",0,COUNTIF($BN$2:$BN$101,BN70))</ns0:f>
      </ns0:c>
      <ns0:c r="BA70" s="53">
        <ns0:f>IF(AX70="","MISSING_RECORD_ID",IF(OR(LEN(AX70)&lt;3,LEN(AX70)&gt;64),"INVALID_RECORD_ID_LENGTH",IF(OR(LEFT(AX70,1)="-",RIGHT(AX70,1)="-"),"INVALID_RECORD_ID_BOUNDARY",IF(ISNUMBER(SEARCH("--",AX70)),"CONSECUTIVE_HYPHENS",IF(SUMPRODUCT(--(ROW($1:$64)&lt;=LEN(AX70)),--ISNUMBER(SEARCH(MID(AX70,ROW($1:$64),1),"ABCDEFGHIJKLMNOPQRSTUVWXYZ0123456789-")))=LEN(AX70),"NONE","INVALID_RECORD_ID_CHARACTER")))))</ns0:f>
      </ns0:c>
      <ns0:c r="BB70" s="53">
        <ns0:f>IF(AY70="","MISSING_VERSION",IF(OR(NOT(OR((LEN(AY70)-LEN(SUBSTITUTE(AY70,".","")))=1,(LEN(AY70)-LEN(SUBSTITUTE(AY70,".","")))=2)),IFERROR(LEFT(AY70,IFERROR(FIND(".",AY70),0)-1),"")="",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="",IF((LEN(AY70)-LEN(SUBSTITUTE(AY70,".","")))=2,IF((LEN(AY70)-LEN(SUBSTITUTE(AY70,".","")))=2,IFERROR(MID(AY70,IFERROR(FIND(".",AY70,IFERROR(FIND(".",AY70),0)+1),0)+1,999),""),"")="",FALSE),NOT(IFERROR(ISNUMBER(--IFERROR(LEFT(AY70,IFERROR(FIND(".",AY70),0)-1),"")),FALSE)),NOT(IFERROR(ISNUMBER(--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),FALSE)),IF((LEN(AY70)-LEN(SUBSTITUTE(AY70,".","")))=2,NOT(IFERROR(ISNUMBER(--IF((LEN(AY70)-LEN(SUBSTITUTE(AY70,".","")))=2,IFERROR(MID(AY70,IFERROR(FIND(".",AY70,IFERROR(FIND(".",AY70),0)+1),0)+1,999),""),"")),FALSE)),FALSE)),"INVALID_VERSION",IF(OR(AND(LEN(IFERROR(LEFT(AY70,IFERROR(FIND(".",AY70),0)-1),""))&gt;1,LEFT(IFERROR(LEFT(AY70,IFERROR(FIND(".",AY70),0)-1),""),1)="0"),AND(LEN(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)&gt;1,LEFT(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,1)="0"),IF((LEN(AY70)-LEN(SUBSTITUTE(AY70,".","")))=2,AND(LEN(IF((LEN(AY70)-LEN(SUBSTITUTE(AY70,".","")))=2,IFERROR(MID(AY70,IFERROR(FIND(".",AY70,IFERROR(FIND(".",AY70),0)+1),0)+1,999),""),""))&gt;1,LEFT(IF((LEN(AY70)-LEN(SUBSTITUTE(AY70,".","")))=2,IFERROR(MID(AY70,IFERROR(FIND(".",AY70,IFERROR(FIND(".",AY70),0)+1),0)+1,999),""),""),1)="0"),FALSE)),"INVALID_VERSION_LEADING_ZERO",IF(AND(IFERROR(TEXT(--IFERROR(LEFT(AY70,IFERROR(FIND(".",AY70),0)-1),""),"0")=IFERROR(LEFT(AY70,IFERROR(FIND(".",AY70),0)-1),""),FALSE),IFERROR(TEXT(--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,"0")=IF((LEN(AY70)-LEN(SUBSTITUTE(AY70,".","")))=1,IFERROR(MID(AY70,IFERROR(FIND(".",AY70),0)+1,999),""),IF((LEN(AY70)-LEN(SUBSTITUTE(AY70,".","")))=2,IFERROR(MID(AY70,IFERROR(FIND(".",AY70),0)+1,IFERROR(FIND(".",AY70,IFERROR(FIND(".",AY70),0)+1),0)-IFERROR(FIND(".",AY70),0)-1),""),"")),FALSE),IF((LEN(AY70)-LEN(SUBSTITUTE(AY70,".","")))=2,IFERROR(TEXT(--IF((LEN(AY70)-LEN(SUBSTITUTE(AY70,".","")))=2,IFERROR(MID(AY70,IFERROR(FIND(".",AY70,IFERROR(FIND(".",AY70),0)+1),0)+1,999),""),""),"0")=IF((LEN(AY70)-LEN(SUBSTITUTE(AY70,".","")))=2,IFERROR(MID(AY70,IFERROR(FIND(".",AY70,IFERROR(FIND(".",AY70),0)+1),0)+1,999),""),""),FALSE),TRUE)),"NONE","INVALID_VERSION"))))</ns0:f>
      </ns0:c>
      <ns0:c r="BC70" s="53">
        <ns0:f>IF(C70="","MISSING_RECORD_STATUS",IF(COUNTIF('Controlled Vocabulary'!$A$2:$A$7,C70)=1,"NONE","INVALID_RECORD_STATUS"))</ns0:f>
      </ns0:c>
      <ns0:c r="BD70" s="53">
        <ns0:f>IF(Z70="","INVALID_APPROVAL_STATUS",IF(COUNTIF('Controlled Vocabulary'!$B$2:$B$7,Z70)=1,"NONE","INVALID_APPROVAL_STATUS"))</ns0:f>
      </ns0:c>
      <ns0:c r="BE70" s="53">
        <ns0:f>IF(BN70="",0,COUNTIFS('Claim–Evidence Links'!$T$2:$T$201,BN70,'Claim–Evidence Links'!$H$2:$H$201,"Active"))</ns0:f>
      </ns0:c>
      <ns0:c r="BF70" s="53">
        <ns0:f>IF(BN70="",0,COUNTIFS('Change History'!$N$2:$N$101,BN70,'Change History'!$H$2:$H$101,"Yes"))</ns0:f>
      </ns0:c>
      <ns0:c r="BG70" s="53">
        <ns0:f>IF(AI70="","CONTROLLED_INPUT_INVALID",IF(AI70="No",IF(COUNTA(AJ70:AQ70)&gt;0,"AI_DETAILS_WITHOUT_AI_USE","NONE"),IF(AI70&lt;&gt;"Yes","CONTROLLED_INPUT_INVALID",IF(AJ70="","AI_ACTIVITY_TYPE_REQUIRED",IF(AND(AL70&lt;&gt;"",COUNTIF('Evidence Items'!$W$2:$W$101,AL70)&gt;0,COUNTIF('Controlled Vocabulary'!$S$2:$S$9,AJ70)&gt;0),"DUPLICATED_AI_ACTIVITY",IF(COUNTIF('Controlled Vocabulary'!$R$2:$R$9,AJ70)=0,"INVALID_AI_ACTIVITY_TYPE",IF(AK70="","AI_TOOL_MODEL_REQUIRED",IF(AN70="Rejected","AI_OUTPUT_REJECTED",IF(AN70="Verified",IF(AO70="","HUMAN_VERIFIER_REQUIRED",IF(AP70="","HUMAN_VERIFICATION_DATE_REQUIRED","NONE")),IF(OR(AN70="Pending",AN70="Verification incomplete"),IF(AND(OR(C70="Draft",C70="Under review",C70="Reopened"),OR(U70="Exploratory only",U70="Review required before use")),IF(AN70="Pending","AI_VERIFICATION_PENDING","AI_VERIFICATION_INCOMPLETE"),"AI_VERIFICATION_REQUIRED"),"AI_VERIFICATION_REQUIRED"))))))))))</ns0:f>
      </ns0:c>
      <ns0:c r="BH70" s="53">
        <ns0:f>IF(D70="","MISSING_EXACT_CLAIM",IF(E70="","MISSING_AFFECTED_DECISION",IF(COUNTA(F70:K70)=0,"MISSING_SCOPE_BOUNDARY",IF(BE70=0,"MISSING_EVIDENCE_RELATIONSHIP",IF(L70="","MISSING_OBSERVATION","NONE")))))</ns0:f>
      </ns0:c>
      <ns0:c r="BI70" s="53">
        <ns0:f>IF(AD70="","REVIEWER_ACCESS_REQUIRED",IF(AD70="No","REVIEWER_ACCESS_REQUIRED",IF(AND(AD70="Conditional",OR(AE70="",AF70="")),"HANDLING_CONDITION_REQUIRED",IF(OR(LEFT(BG70,3)="AI_",LEFT(BG70,6)="HUMAN_"),BG70,"NONE"))))</ns0:f>
      </ns0:c>
      <ns0:c r="BJ70" s="53">
        <ns0:f>IF(M70="","MISSING_INTERPRETATION",IF(N70="","MISSING_ASSUMPTIONS",IF(P70="","MISSING_EVIDENCE_STATE",IF(Q70="","MISSING_CONFIDENCE_BOUNDARY",IF(R70="","MISSING_CONTRADICTION_STATUS",IF(O70="","MISSING_LIMITATIONS",IF(S70="","MISSING_MATERIALITY",IF(T70="","MISSING_REVERSIBILITY",IF(U70="","MISSING_PERMITTED_USE",IF(AS70="","MISSING_FINAL_DISPOSITION","NONE"))))))))))</ns0:f>
      </ns0:c>
      <ns0:c r="BK70" s="53">
        <ns0:f>IF(V70="","MISSING_OWNER",IF(W70="","MISSING_REVIEWER",IF(X70="","MISSING_REVIEW_DATE",IF(OR(Z70="Approved",Z70="Approved with conditions",Z70="Rejected"),IF(AA70="","APPROVER_REQUIRED",IF(AB70="","APPROVAL_DATE_REQUIRED",IF(AND(Z70="Approved with conditions",AC70=""),"APPROVAL_CONDITIONS_REQUIRED","NONE"))),"NONE"))))</ns0:f>
      </ns0:c>
      <ns0:c r="BL70" s="53">
        <ns0:f>IF(Y70="","REOPEN_TRIGGER_REQUIRED",IF(AND(C70="Reopened",BF70=0),"REOPEN_EVENT_REQUIRED","NONE"))</ns0:f>
      </ns0:c>
      <ns0:c r="BM70" s="53">
        <ns0:f>IF(AND(C70="Reopened",OR(Z70="Approved",Z70="Approved with conditions")),"REOPENED_APPROVAL_CONFLICT",IF(OR(AND(C70="Draft",AND(Z70&lt;&gt;"Not submitted",Z70&lt;&gt;"Rejected")),AND(C70="Under review",AND(Z70&lt;&gt;"Pending review",Z70&lt;&gt;"Rejected")),AND(C70="Approved",Z70&lt;&gt;"Approved"),AND(C70="Approved with conditions",Z70&lt;&gt;"Approved with conditions"),AND(C70="Reopened",Z70&lt;&gt;"Reopened"),AND(C70="Retired",AND(Z70&lt;&gt;"Not submitted",Z70&lt;&gt;"Approved",Z70&lt;&gt;"Approved with conditions",Z70&lt;&gt;"Rejected"))),"APPROVAL_STATUS_MISMATCH",IF(C70="Draft","STATUS_DRAFT",IF(C70="Under review","STATUS_UNDER_REVIEW",IF(C70="Reopened","STATUS_REOPENED",IF(C70="Retired","STATUS_RETIRED",IF(AD70="Conditional","CONDITIONAL_EVIDENCE_ACCESS",IF(BG70="AI_VERIFICATION_PENDING","AI_VERIFICATION_PENDING",IF(BG70="AI_VERIFICATION_INCOMPLETE","AI_VERIFICATION_INCOMPLETE",IF(AND(C70="Approved with conditions",Z70="Approved with conditions",AC70&lt;&gt;""),"STATUS_APPROVED_WITH_CONDITIONS",IF(AND(C70="Approved",Z70="Approved"),IF(P70="Unresolved","UNRESOLVED_USE_BOUNDED","STATUS_APPROVED"),"APPROVAL_STATUS_MISMATCH")))))))))))</ns0:f>
      </ns0:c>
      <ns0:c r="BN70" s="53">
        <ns0:f>IF(OR(AX70="",AY70=""),"",AX70&amp;"|"&amp;AY70)</ns0:f>
      </ns0:c>
    </ns0:row>
    <ns0:row r="71">
      <ns0:c r="A71" s="65"/>
      <ns0:c r="B71" s="65"/>
      <ns0:c r="C71" s="66"/>
      <ns0:c r="D71" s="66"/>
      <ns0:c r="E71" s="66"/>
      <ns0:c r="F71" s="66"/>
      <ns0:c r="G71" s="66"/>
      <ns0:c r="H71" s="66"/>
      <ns0:c r="I71" s="66"/>
      <ns0:c r="J71" s="66"/>
      <ns0:c r="K71" s="66"/>
      <ns0:c r="L71" s="66"/>
      <ns0:c r="M71" s="66"/>
      <ns0:c r="N71" s="66"/>
      <ns0:c r="O71" s="66"/>
      <ns0:c r="P71" s="66"/>
      <ns0:c r="Q71" s="66"/>
      <ns0:c r="R71" s="66"/>
      <ns0:c r="S71" s="66"/>
      <ns0:c r="T71" s="66"/>
      <ns0:c r="U71" s="66"/>
      <ns0:c r="V71" s="66"/>
      <ns0:c r="W71" s="66"/>
      <ns0:c r="X71" s="67"/>
      <ns0:c r="Y71" s="66"/>
      <ns0:c r="Z71" s="66"/>
      <ns0:c r="AA71" s="66"/>
      <ns0:c r="AB71" s="67"/>
      <ns0:c r="AC71" s="66"/>
      <ns0:c r="AD71" s="66"/>
      <ns0:c r="AE71" s="66"/>
      <ns0:c r="AF71" s="66"/>
      <ns0:c r="AG71" s="65"/>
      <ns0:c r="AH71" s="65"/>
      <ns0:c r="AI71" s="66"/>
      <ns0:c r="AJ71" s="66"/>
      <ns0:c r="AK71" s="66"/>
      <ns0:c r="AL71" s="66"/>
      <ns0:c r="AM71" s="66"/>
      <ns0:c r="AN71" s="66"/>
      <ns0:c r="AO71" s="66"/>
      <ns0:c r="AP71" s="67"/>
      <ns0:c r="AQ71" s="66"/>
      <ns0:c r="AR71" s="66"/>
      <ns0:c r="AS71" s="66"/>
      <ns0:c r="AT71" s="45">
        <ns0:f>IF(A71="","",IFERROR(VLOOKUP(AU71,'Controlled Vocabulary'!$AA$2:$AD$200,2,FALSE),"Controlled input invalid"))</ns0:f>
      </ns0:c>
      <ns0:c r="AU71" s="45">
        <ns0:f>IF(A71="","",IF(AND(AND(IF(OR(AG71="",AH71=""),0,IFERROR(MATCH(UPPER(TRIM(AG71))&amp;"|"&amp;TRIM(AH71),$BN$2:$BN$101,0),0))&gt;0,AX71=UPPER(TRIM(AG71)),AY71=TRIM(AH71)),D71&lt;&gt;INDEX($D$2:$D$101,IF(OR(AG71="",AH71=""),0,IFERROR(MATCH(UPPER(TRIM(AG71))&amp;"|"&amp;TRIM(AH71),$BN$2:$BN$101,0),0)))),"VERSION_REQUIRED_FOR_CLAIM_CHANGE",IF(AND(AND(IF(OR(AG71="",AH71=""),0,IFERROR(MATCH(UPPER(TRIM(AG71))&amp;"|"&amp;TRIM(AH71),$BN$2:$BN$101,0),0))&gt;0,AX71=UPPER(TRIM(AG71)),AY71=TRIM(AH71)),U71&lt;&gt;INDEX($U$2:$U$101,IF(OR(AG71="",AH71=""),0,IFERROR(MATCH(UPPER(TRIM(AG71))&amp;"|"&amp;TRIM(AH71),$BN$2:$BN$101,0),0)))),"VERSION_REQUIRED_FOR_USE_CHANGE",IF(AND(AND(IF(OR(AG71="",AH71=""),0,IFERROR(MATCH(UPPER(TRIM(AG71))&amp;"|"&amp;TRIM(AH71),$BN$2:$BN$101,0),0))&gt;0,AX71=UPPER(TRIM(AG71)),AY71=TRIM(AH71)),AC71&lt;&gt;INDEX($AC$2:$AC$101,IF(OR(AG71="",AH71=""),0,IFERROR(MATCH(UPPER(TRIM(AG71))&amp;"|"&amp;TRIM(AH71),$BN$2:$BN$101,0),0)))),"VERSION_REQUIRED_FOR_APPROVAL_CHANGE",IF(BA71&lt;&gt;"NONE",BA71,IF(BB71&lt;&gt;"NONE",BB71,IF(BC71&lt;&gt;"NONE",BC71,IF(BD71&lt;&gt;"NONE",BD71,IF(AZ71&gt;1,"DUPLICATE_RECORD_VERSION",IF(OR(BM71="REOPENED_APPROVAL_CONFLICT",BM71="APPROVAL_STATUS_MISMATCH"),BM71,IF(OR(BG71="AI_DETAILS_WITHOUT_AI_USE",BG71="INVALID_AI_ACTIVITY_TYPE",BG71="DUPLICATED_AI_ACTIVITY",BG71="CONTROLLED_INPUT_INVALID"),BG71,IF(BH71&lt;&gt;"NONE",BH71,IF(BI71&lt;&gt;"NONE",BI71,IF(BJ71&lt;&gt;"NONE",BJ71,IF(BK71&lt;&gt;"NONE",BK71,IF(BL71&lt;&gt;"NONE",BL71,BM71))))))))))))))))</ns0:f>
      </ns0:c>
      <ns0:c r="AV71" s="45">
        <ns0:f>IF(A71="","",IFERROR(VLOOKUP(AU71,'Controlled Vocabulary'!$AA$2:$AD$200,3,FALSE),"Blocked"))</ns0:f>
      </ns0:c>
      <ns0:c r="AW71" s="45">
        <ns0:f>IF(A71="","",IFERROR(VLOOKUP(AU71,'Controlled Vocabulary'!$AA$2:$AD$200,4,FALSE),"Review the controlled inputs."))</ns0:f>
      </ns0:c>
      <ns0:c r="AX71" s="53">
        <ns0:f>IF(A71="","",UPPER(TRIM(A71)))</ns0:f>
      </ns0:c>
      <ns0:c r="AY71" s="53">
        <ns0:f>IF(B71="","",TRIM(B71))</ns0:f>
      </ns0:c>
      <ns0:c r="AZ71" s="53">
        <ns0:f>IF(BN71="",0,COUNTIF($BN$2:$BN$101,BN71))</ns0:f>
      </ns0:c>
      <ns0:c r="BA71" s="53">
        <ns0:f>IF(AX71="","MISSING_RECORD_ID",IF(OR(LEN(AX71)&lt;3,LEN(AX71)&gt;64),"INVALID_RECORD_ID_LENGTH",IF(OR(LEFT(AX71,1)="-",RIGHT(AX71,1)="-"),"INVALID_RECORD_ID_BOUNDARY",IF(ISNUMBER(SEARCH("--",AX71)),"CONSECUTIVE_HYPHENS",IF(SUMPRODUCT(--(ROW($1:$64)&lt;=LEN(AX71)),--ISNUMBER(SEARCH(MID(AX71,ROW($1:$64),1),"ABCDEFGHIJKLMNOPQRSTUVWXYZ0123456789-")))=LEN(AX71),"NONE","INVALID_RECORD_ID_CHARACTER")))))</ns0:f>
      </ns0:c>
      <ns0:c r="BB71" s="53">
        <ns0:f>IF(AY71="","MISSING_VERSION",IF(OR(NOT(OR((LEN(AY71)-LEN(SUBSTITUTE(AY71,".","")))=1,(LEN(AY71)-LEN(SUBSTITUTE(AY71,".","")))=2)),IFERROR(LEFT(AY71,IFERROR(FIND(".",AY71),0)-1),"")="",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="",IF((LEN(AY71)-LEN(SUBSTITUTE(AY71,".","")))=2,IF((LEN(AY71)-LEN(SUBSTITUTE(AY71,".","")))=2,IFERROR(MID(AY71,IFERROR(FIND(".",AY71,IFERROR(FIND(".",AY71),0)+1),0)+1,999),""),"")="",FALSE),NOT(IFERROR(ISNUMBER(--IFERROR(LEFT(AY71,IFERROR(FIND(".",AY71),0)-1),"")),FALSE)),NOT(IFERROR(ISNUMBER(--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),FALSE)),IF((LEN(AY71)-LEN(SUBSTITUTE(AY71,".","")))=2,NOT(IFERROR(ISNUMBER(--IF((LEN(AY71)-LEN(SUBSTITUTE(AY71,".","")))=2,IFERROR(MID(AY71,IFERROR(FIND(".",AY71,IFERROR(FIND(".",AY71),0)+1),0)+1,999),""),"")),FALSE)),FALSE)),"INVALID_VERSION",IF(OR(AND(LEN(IFERROR(LEFT(AY71,IFERROR(FIND(".",AY71),0)-1),""))&gt;1,LEFT(IFERROR(LEFT(AY71,IFERROR(FIND(".",AY71),0)-1),""),1)="0"),AND(LEN(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)&gt;1,LEFT(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,1)="0"),IF((LEN(AY71)-LEN(SUBSTITUTE(AY71,".","")))=2,AND(LEN(IF((LEN(AY71)-LEN(SUBSTITUTE(AY71,".","")))=2,IFERROR(MID(AY71,IFERROR(FIND(".",AY71,IFERROR(FIND(".",AY71),0)+1),0)+1,999),""),""))&gt;1,LEFT(IF((LEN(AY71)-LEN(SUBSTITUTE(AY71,".","")))=2,IFERROR(MID(AY71,IFERROR(FIND(".",AY71,IFERROR(FIND(".",AY71),0)+1),0)+1,999),""),""),1)="0"),FALSE)),"INVALID_VERSION_LEADING_ZERO",IF(AND(IFERROR(TEXT(--IFERROR(LEFT(AY71,IFERROR(FIND(".",AY71),0)-1),""),"0")=IFERROR(LEFT(AY71,IFERROR(FIND(".",AY71),0)-1),""),FALSE),IFERROR(TEXT(--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,"0")=IF((LEN(AY71)-LEN(SUBSTITUTE(AY71,".","")))=1,IFERROR(MID(AY71,IFERROR(FIND(".",AY71),0)+1,999),""),IF((LEN(AY71)-LEN(SUBSTITUTE(AY71,".","")))=2,IFERROR(MID(AY71,IFERROR(FIND(".",AY71),0)+1,IFERROR(FIND(".",AY71,IFERROR(FIND(".",AY71),0)+1),0)-IFERROR(FIND(".",AY71),0)-1),""),"")),FALSE),IF((LEN(AY71)-LEN(SUBSTITUTE(AY71,".","")))=2,IFERROR(TEXT(--IF((LEN(AY71)-LEN(SUBSTITUTE(AY71,".","")))=2,IFERROR(MID(AY71,IFERROR(FIND(".",AY71,IFERROR(FIND(".",AY71),0)+1),0)+1,999),""),""),"0")=IF((LEN(AY71)-LEN(SUBSTITUTE(AY71,".","")))=2,IFERROR(MID(AY71,IFERROR(FIND(".",AY71,IFERROR(FIND(".",AY71),0)+1),0)+1,999),""),""),FALSE),TRUE)),"NONE","INVALID_VERSION"))))</ns0:f>
      </ns0:c>
      <ns0:c r="BC71" s="53">
        <ns0:f>IF(C71="","MISSING_RECORD_STATUS",IF(COUNTIF('Controlled Vocabulary'!$A$2:$A$7,C71)=1,"NONE","INVALID_RECORD_STATUS"))</ns0:f>
      </ns0:c>
      <ns0:c r="BD71" s="53">
        <ns0:f>IF(Z71="","INVALID_APPROVAL_STATUS",IF(COUNTIF('Controlled Vocabulary'!$B$2:$B$7,Z71)=1,"NONE","INVALID_APPROVAL_STATUS"))</ns0:f>
      </ns0:c>
      <ns0:c r="BE71" s="53">
        <ns0:f>IF(BN71="",0,COUNTIFS('Claim–Evidence Links'!$T$2:$T$201,BN71,'Claim–Evidence Links'!$H$2:$H$201,"Active"))</ns0:f>
      </ns0:c>
      <ns0:c r="BF71" s="53">
        <ns0:f>IF(BN71="",0,COUNTIFS('Change History'!$N$2:$N$101,BN71,'Change History'!$H$2:$H$101,"Yes"))</ns0:f>
      </ns0:c>
      <ns0:c r="BG71" s="53">
        <ns0:f>IF(AI71="","CONTROLLED_INPUT_INVALID",IF(AI71="No",IF(COUNTA(AJ71:AQ71)&gt;0,"AI_DETAILS_WITHOUT_AI_USE","NONE"),IF(AI71&lt;&gt;"Yes","CONTROLLED_INPUT_INVALID",IF(AJ71="","AI_ACTIVITY_TYPE_REQUIRED",IF(AND(AL71&lt;&gt;"",COUNTIF('Evidence Items'!$W$2:$W$101,AL71)&gt;0,COUNTIF('Controlled Vocabulary'!$S$2:$S$9,AJ71)&gt;0),"DUPLICATED_AI_ACTIVITY",IF(COUNTIF('Controlled Vocabulary'!$R$2:$R$9,AJ71)=0,"INVALID_AI_ACTIVITY_TYPE",IF(AK71="","AI_TOOL_MODEL_REQUIRED",IF(AN71="Rejected","AI_OUTPUT_REJECTED",IF(AN71="Verified",IF(AO71="","HUMAN_VERIFIER_REQUIRED",IF(AP71="","HUMAN_VERIFICATION_DATE_REQUIRED","NONE")),IF(OR(AN71="Pending",AN71="Verification incomplete"),IF(AND(OR(C71="Draft",C71="Under review",C71="Reopened"),OR(U71="Exploratory only",U71="Review required before use")),IF(AN71="Pending","AI_VERIFICATION_PENDING","AI_VERIFICATION_INCOMPLETE"),"AI_VERIFICATION_REQUIRED"),"AI_VERIFICATION_REQUIRED"))))))))))</ns0:f>
      </ns0:c>
      <ns0:c r="BH71" s="53">
        <ns0:f>IF(D71="","MISSING_EXACT_CLAIM",IF(E71="","MISSING_AFFECTED_DECISION",IF(COUNTA(F71:K71)=0,"MISSING_SCOPE_BOUNDARY",IF(BE71=0,"MISSING_EVIDENCE_RELATIONSHIP",IF(L71="","MISSING_OBSERVATION","NONE")))))</ns0:f>
      </ns0:c>
      <ns0:c r="BI71" s="53">
        <ns0:f>IF(AD71="","REVIEWER_ACCESS_REQUIRED",IF(AD71="No","REVIEWER_ACCESS_REQUIRED",IF(AND(AD71="Conditional",OR(AE71="",AF71="")),"HANDLING_CONDITION_REQUIRED",IF(OR(LEFT(BG71,3)="AI_",LEFT(BG71,6)="HUMAN_"),BG71,"NONE"))))</ns0:f>
      </ns0:c>
      <ns0:c r="BJ71" s="53">
        <ns0:f>IF(M71="","MISSING_INTERPRETATION",IF(N71="","MISSING_ASSUMPTIONS",IF(P71="","MISSING_EVIDENCE_STATE",IF(Q71="","MISSING_CONFIDENCE_BOUNDARY",IF(R71="","MISSING_CONTRADICTION_STATUS",IF(O71="","MISSING_LIMITATIONS",IF(S71="","MISSING_MATERIALITY",IF(T71="","MISSING_REVERSIBILITY",IF(U71="","MISSING_PERMITTED_USE",IF(AS71="","MISSING_FINAL_DISPOSITION","NONE"))))))))))</ns0:f>
      </ns0:c>
      <ns0:c r="BK71" s="53">
        <ns0:f>IF(V71="","MISSING_OWNER",IF(W71="","MISSING_REVIEWER",IF(X71="","MISSING_REVIEW_DATE",IF(OR(Z71="Approved",Z71="Approved with conditions",Z71="Rejected"),IF(AA71="","APPROVER_REQUIRED",IF(AB71="","APPROVAL_DATE_REQUIRED",IF(AND(Z71="Approved with conditions",AC71=""),"APPROVAL_CONDITIONS_REQUIRED","NONE"))),"NONE"))))</ns0:f>
      </ns0:c>
      <ns0:c r="BL71" s="53">
        <ns0:f>IF(Y71="","REOPEN_TRIGGER_REQUIRED",IF(AND(C71="Reopened",BF71=0),"REOPEN_EVENT_REQUIRED","NONE"))</ns0:f>
      </ns0:c>
      <ns0:c r="BM71" s="53">
        <ns0:f>IF(AND(C71="Reopened",OR(Z71="Approved",Z71="Approved with conditions")),"REOPENED_APPROVAL_CONFLICT",IF(OR(AND(C71="Draft",AND(Z71&lt;&gt;"Not submitted",Z71&lt;&gt;"Rejected")),AND(C71="Under review",AND(Z71&lt;&gt;"Pending review",Z71&lt;&gt;"Rejected")),AND(C71="Approved",Z71&lt;&gt;"Approved"),AND(C71="Approved with conditions",Z71&lt;&gt;"Approved with conditions"),AND(C71="Reopened",Z71&lt;&gt;"Reopened"),AND(C71="Retired",AND(Z71&lt;&gt;"Not submitted",Z71&lt;&gt;"Approved",Z71&lt;&gt;"Approved with conditions",Z71&lt;&gt;"Rejected"))),"APPROVAL_STATUS_MISMATCH",IF(C71="Draft","STATUS_DRAFT",IF(C71="Under review","STATUS_UNDER_REVIEW",IF(C71="Reopened","STATUS_REOPENED",IF(C71="Retired","STATUS_RETIRED",IF(AD71="Conditional","CONDITIONAL_EVIDENCE_ACCESS",IF(BG71="AI_VERIFICATION_PENDING","AI_VERIFICATION_PENDING",IF(BG71="AI_VERIFICATION_INCOMPLETE","AI_VERIFICATION_INCOMPLETE",IF(AND(C71="Approved with conditions",Z71="Approved with conditions",AC71&lt;&gt;""),"STATUS_APPROVED_WITH_CONDITIONS",IF(AND(C71="Approved",Z71="Approved"),IF(P71="Unresolved","UNRESOLVED_USE_BOUNDED","STATUS_APPROVED"),"APPROVAL_STATUS_MISMATCH")))))))))))</ns0:f>
      </ns0:c>
      <ns0:c r="BN71" s="53">
        <ns0:f>IF(OR(AX71="",AY71=""),"",AX71&amp;"|"&amp;AY71)</ns0:f>
      </ns0:c>
    </ns0:row>
    <ns0:row r="72">
      <ns0:c r="A72" s="65"/>
      <ns0:c r="B72" s="65"/>
      <ns0:c r="C72" s="66"/>
      <ns0:c r="D72" s="66"/>
      <ns0:c r="E72" s="66"/>
      <ns0:c r="F72" s="66"/>
      <ns0:c r="G72" s="66"/>
      <ns0:c r="H72" s="66"/>
      <ns0:c r="I72" s="66"/>
      <ns0:c r="J72" s="66"/>
      <ns0:c r="K72" s="66"/>
      <ns0:c r="L72" s="66"/>
      <ns0:c r="M72" s="66"/>
      <ns0:c r="N72" s="66"/>
      <ns0:c r="O72" s="66"/>
      <ns0:c r="P72" s="66"/>
      <ns0:c r="Q72" s="66"/>
      <ns0:c r="R72" s="66"/>
      <ns0:c r="S72" s="66"/>
      <ns0:c r="T72" s="66"/>
      <ns0:c r="U72" s="66"/>
      <ns0:c r="V72" s="66"/>
      <ns0:c r="W72" s="66"/>
      <ns0:c r="X72" s="67"/>
      <ns0:c r="Y72" s="66"/>
      <ns0:c r="Z72" s="66"/>
      <ns0:c r="AA72" s="66"/>
      <ns0:c r="AB72" s="67"/>
      <ns0:c r="AC72" s="66"/>
      <ns0:c r="AD72" s="66"/>
      <ns0:c r="AE72" s="66"/>
      <ns0:c r="AF72" s="66"/>
      <ns0:c r="AG72" s="65"/>
      <ns0:c r="AH72" s="65"/>
      <ns0:c r="AI72" s="66"/>
      <ns0:c r="AJ72" s="66"/>
      <ns0:c r="AK72" s="66"/>
      <ns0:c r="AL72" s="66"/>
      <ns0:c r="AM72" s="66"/>
      <ns0:c r="AN72" s="66"/>
      <ns0:c r="AO72" s="66"/>
      <ns0:c r="AP72" s="67"/>
      <ns0:c r="AQ72" s="66"/>
      <ns0:c r="AR72" s="66"/>
      <ns0:c r="AS72" s="66"/>
      <ns0:c r="AT72" s="45">
        <ns0:f>IF(A72="","",IFERROR(VLOOKUP(AU72,'Controlled Vocabulary'!$AA$2:$AD$200,2,FALSE),"Controlled input invalid"))</ns0:f>
      </ns0:c>
      <ns0:c r="AU72" s="45">
        <ns0:f>IF(A72="","",IF(AND(AND(IF(OR(AG72="",AH72=""),0,IFERROR(MATCH(UPPER(TRIM(AG72))&amp;"|"&amp;TRIM(AH72),$BN$2:$BN$101,0),0))&gt;0,AX72=UPPER(TRIM(AG72)),AY72=TRIM(AH72)),D72&lt;&gt;INDEX($D$2:$D$101,IF(OR(AG72="",AH72=""),0,IFERROR(MATCH(UPPER(TRIM(AG72))&amp;"|"&amp;TRIM(AH72),$BN$2:$BN$101,0),0)))),"VERSION_REQUIRED_FOR_CLAIM_CHANGE",IF(AND(AND(IF(OR(AG72="",AH72=""),0,IFERROR(MATCH(UPPER(TRIM(AG72))&amp;"|"&amp;TRIM(AH72),$BN$2:$BN$101,0),0))&gt;0,AX72=UPPER(TRIM(AG72)),AY72=TRIM(AH72)),U72&lt;&gt;INDEX($U$2:$U$101,IF(OR(AG72="",AH72=""),0,IFERROR(MATCH(UPPER(TRIM(AG72))&amp;"|"&amp;TRIM(AH72),$BN$2:$BN$101,0),0)))),"VERSION_REQUIRED_FOR_USE_CHANGE",IF(AND(AND(IF(OR(AG72="",AH72=""),0,IFERROR(MATCH(UPPER(TRIM(AG72))&amp;"|"&amp;TRIM(AH72),$BN$2:$BN$101,0),0))&gt;0,AX72=UPPER(TRIM(AG72)),AY72=TRIM(AH72)),AC72&lt;&gt;INDEX($AC$2:$AC$101,IF(OR(AG72="",AH72=""),0,IFERROR(MATCH(UPPER(TRIM(AG72))&amp;"|"&amp;TRIM(AH72),$BN$2:$BN$101,0),0)))),"VERSION_REQUIRED_FOR_APPROVAL_CHANGE",IF(BA72&lt;&gt;"NONE",BA72,IF(BB72&lt;&gt;"NONE",BB72,IF(BC72&lt;&gt;"NONE",BC72,IF(BD72&lt;&gt;"NONE",BD72,IF(AZ72&gt;1,"DUPLICATE_RECORD_VERSION",IF(OR(BM72="REOPENED_APPROVAL_CONFLICT",BM72="APPROVAL_STATUS_MISMATCH"),BM72,IF(OR(BG72="AI_DETAILS_WITHOUT_AI_USE",BG72="INVALID_AI_ACTIVITY_TYPE",BG72="DUPLICATED_AI_ACTIVITY",BG72="CONTROLLED_INPUT_INVALID"),BG72,IF(BH72&lt;&gt;"NONE",BH72,IF(BI72&lt;&gt;"NONE",BI72,IF(BJ72&lt;&gt;"NONE",BJ72,IF(BK72&lt;&gt;"NONE",BK72,IF(BL72&lt;&gt;"NONE",BL72,BM72))))))))))))))))</ns0:f>
      </ns0:c>
      <ns0:c r="AV72" s="45">
        <ns0:f>IF(A72="","",IFERROR(VLOOKUP(AU72,'Controlled Vocabulary'!$AA$2:$AD$200,3,FALSE),"Blocked"))</ns0:f>
      </ns0:c>
      <ns0:c r="AW72" s="45">
        <ns0:f>IF(A72="","",IFERROR(VLOOKUP(AU72,'Controlled Vocabulary'!$AA$2:$AD$200,4,FALSE),"Review the controlled inputs."))</ns0:f>
      </ns0:c>
      <ns0:c r="AX72" s="53">
        <ns0:f>IF(A72="","",UPPER(TRIM(A72)))</ns0:f>
      </ns0:c>
      <ns0:c r="AY72" s="53">
        <ns0:f>IF(B72="","",TRIM(B72))</ns0:f>
      </ns0:c>
      <ns0:c r="AZ72" s="53">
        <ns0:f>IF(BN72="",0,COUNTIF($BN$2:$BN$101,BN72))</ns0:f>
      </ns0:c>
      <ns0:c r="BA72" s="53">
        <ns0:f>IF(AX72="","MISSING_RECORD_ID",IF(OR(LEN(AX72)&lt;3,LEN(AX72)&gt;64),"INVALID_RECORD_ID_LENGTH",IF(OR(LEFT(AX72,1)="-",RIGHT(AX72,1)="-"),"INVALID_RECORD_ID_BOUNDARY",IF(ISNUMBER(SEARCH("--",AX72)),"CONSECUTIVE_HYPHENS",IF(SUMPRODUCT(--(ROW($1:$64)&lt;=LEN(AX72)),--ISNUMBER(SEARCH(MID(AX72,ROW($1:$64),1),"ABCDEFGHIJKLMNOPQRSTUVWXYZ0123456789-")))=LEN(AX72),"NONE","INVALID_RECORD_ID_CHARACTER")))))</ns0:f>
      </ns0:c>
      <ns0:c r="BB72" s="53">
        <ns0:f>IF(AY72="","MISSING_VERSION",IF(OR(NOT(OR((LEN(AY72)-LEN(SUBSTITUTE(AY72,".","")))=1,(LEN(AY72)-LEN(SUBSTITUTE(AY72,".","")))=2)),IFERROR(LEFT(AY72,IFERROR(FIND(".",AY72),0)-1),"")="",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="",IF((LEN(AY72)-LEN(SUBSTITUTE(AY72,".","")))=2,IF((LEN(AY72)-LEN(SUBSTITUTE(AY72,".","")))=2,IFERROR(MID(AY72,IFERROR(FIND(".",AY72,IFERROR(FIND(".",AY72),0)+1),0)+1,999),""),"")="",FALSE),NOT(IFERROR(ISNUMBER(--IFERROR(LEFT(AY72,IFERROR(FIND(".",AY72),0)-1),"")),FALSE)),NOT(IFERROR(ISNUMBER(--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),FALSE)),IF((LEN(AY72)-LEN(SUBSTITUTE(AY72,".","")))=2,NOT(IFERROR(ISNUMBER(--IF((LEN(AY72)-LEN(SUBSTITUTE(AY72,".","")))=2,IFERROR(MID(AY72,IFERROR(FIND(".",AY72,IFERROR(FIND(".",AY72),0)+1),0)+1,999),""),"")),FALSE)),FALSE)),"INVALID_VERSION",IF(OR(AND(LEN(IFERROR(LEFT(AY72,IFERROR(FIND(".",AY72),0)-1),""))&gt;1,LEFT(IFERROR(LEFT(AY72,IFERROR(FIND(".",AY72),0)-1),""),1)="0"),AND(LEN(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)&gt;1,LEFT(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,1)="0"),IF((LEN(AY72)-LEN(SUBSTITUTE(AY72,".","")))=2,AND(LEN(IF((LEN(AY72)-LEN(SUBSTITUTE(AY72,".","")))=2,IFERROR(MID(AY72,IFERROR(FIND(".",AY72,IFERROR(FIND(".",AY72),0)+1),0)+1,999),""),""))&gt;1,LEFT(IF((LEN(AY72)-LEN(SUBSTITUTE(AY72,".","")))=2,IFERROR(MID(AY72,IFERROR(FIND(".",AY72,IFERROR(FIND(".",AY72),0)+1),0)+1,999),""),""),1)="0"),FALSE)),"INVALID_VERSION_LEADING_ZERO",IF(AND(IFERROR(TEXT(--IFERROR(LEFT(AY72,IFERROR(FIND(".",AY72),0)-1),""),"0")=IFERROR(LEFT(AY72,IFERROR(FIND(".",AY72),0)-1),""),FALSE),IFERROR(TEXT(--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,"0")=IF((LEN(AY72)-LEN(SUBSTITUTE(AY72,".","")))=1,IFERROR(MID(AY72,IFERROR(FIND(".",AY72),0)+1,999),""),IF((LEN(AY72)-LEN(SUBSTITUTE(AY72,".","")))=2,IFERROR(MID(AY72,IFERROR(FIND(".",AY72),0)+1,IFERROR(FIND(".",AY72,IFERROR(FIND(".",AY72),0)+1),0)-IFERROR(FIND(".",AY72),0)-1),""),"")),FALSE),IF((LEN(AY72)-LEN(SUBSTITUTE(AY72,".","")))=2,IFERROR(TEXT(--IF((LEN(AY72)-LEN(SUBSTITUTE(AY72,".","")))=2,IFERROR(MID(AY72,IFERROR(FIND(".",AY72,IFERROR(FIND(".",AY72),0)+1),0)+1,999),""),""),"0")=IF((LEN(AY72)-LEN(SUBSTITUTE(AY72,".","")))=2,IFERROR(MID(AY72,IFERROR(FIND(".",AY72,IFERROR(FIND(".",AY72),0)+1),0)+1,999),""),""),FALSE),TRUE)),"NONE","INVALID_VERSION"))))</ns0:f>
      </ns0:c>
      <ns0:c r="BC72" s="53">
        <ns0:f>IF(C72="","MISSING_RECORD_STATUS",IF(COUNTIF('Controlled Vocabulary'!$A$2:$A$7,C72)=1,"NONE","INVALID_RECORD_STATUS"))</ns0:f>
      </ns0:c>
      <ns0:c r="BD72" s="53">
        <ns0:f>IF(Z72="","INVALID_APPROVAL_STATUS",IF(COUNTIF('Controlled Vocabulary'!$B$2:$B$7,Z72)=1,"NONE","INVALID_APPROVAL_STATUS"))</ns0:f>
      </ns0:c>
      <ns0:c r="BE72" s="53">
        <ns0:f>IF(BN72="",0,COUNTIFS('Claim–Evidence Links'!$T$2:$T$201,BN72,'Claim–Evidence Links'!$H$2:$H$201,"Active"))</ns0:f>
      </ns0:c>
      <ns0:c r="BF72" s="53">
        <ns0:f>IF(BN72="",0,COUNTIFS('Change History'!$N$2:$N$101,BN72,'Change History'!$H$2:$H$101,"Yes"))</ns0:f>
      </ns0:c>
      <ns0:c r="BG72" s="53">
        <ns0:f>IF(AI72="","CONTROLLED_INPUT_INVALID",IF(AI72="No",IF(COUNTA(AJ72:AQ72)&gt;0,"AI_DETAILS_WITHOUT_AI_USE","NONE"),IF(AI72&lt;&gt;"Yes","CONTROLLED_INPUT_INVALID",IF(AJ72="","AI_ACTIVITY_TYPE_REQUIRED",IF(AND(AL72&lt;&gt;"",COUNTIF('Evidence Items'!$W$2:$W$101,AL72)&gt;0,COUNTIF('Controlled Vocabulary'!$S$2:$S$9,AJ72)&gt;0),"DUPLICATED_AI_ACTIVITY",IF(COUNTIF('Controlled Vocabulary'!$R$2:$R$9,AJ72)=0,"INVALID_AI_ACTIVITY_TYPE",IF(AK72="","AI_TOOL_MODEL_REQUIRED",IF(AN72="Rejected","AI_OUTPUT_REJECTED",IF(AN72="Verified",IF(AO72="","HUMAN_VERIFIER_REQUIRED",IF(AP72="","HUMAN_VERIFICATION_DATE_REQUIRED","NONE")),IF(OR(AN72="Pending",AN72="Verification incomplete"),IF(AND(OR(C72="Draft",C72="Under review",C72="Reopened"),OR(U72="Exploratory only",U72="Review required before use")),IF(AN72="Pending","AI_VERIFICATION_PENDING","AI_VERIFICATION_INCOMPLETE"),"AI_VERIFICATION_REQUIRED"),"AI_VERIFICATION_REQUIRED"))))))))))</ns0:f>
      </ns0:c>
      <ns0:c r="BH72" s="53">
        <ns0:f>IF(D72="","MISSING_EXACT_CLAIM",IF(E72="","MISSING_AFFECTED_DECISION",IF(COUNTA(F72:K72)=0,"MISSING_SCOPE_BOUNDARY",IF(BE72=0,"MISSING_EVIDENCE_RELATIONSHIP",IF(L72="","MISSING_OBSERVATION","NONE")))))</ns0:f>
      </ns0:c>
      <ns0:c r="BI72" s="53">
        <ns0:f>IF(AD72="","REVIEWER_ACCESS_REQUIRED",IF(AD72="No","REVIEWER_ACCESS_REQUIRED",IF(AND(AD72="Conditional",OR(AE72="",AF72="")),"HANDLING_CONDITION_REQUIRED",IF(OR(LEFT(BG72,3)="AI_",LEFT(BG72,6)="HUMAN_"),BG72,"NONE"))))</ns0:f>
      </ns0:c>
      <ns0:c r="BJ72" s="53">
        <ns0:f>IF(M72="","MISSING_INTERPRETATION",IF(N72="","MISSING_ASSUMPTIONS",IF(P72="","MISSING_EVIDENCE_STATE",IF(Q72="","MISSING_CONFIDENCE_BOUNDARY",IF(R72="","MISSING_CONTRADICTION_STATUS",IF(O72="","MISSING_LIMITATIONS",IF(S72="","MISSING_MATERIALITY",IF(T72="","MISSING_REVERSIBILITY",IF(U72="","MISSING_PERMITTED_USE",IF(AS72="","MISSING_FINAL_DISPOSITION","NONE"))))))))))</ns0:f>
      </ns0:c>
      <ns0:c r="BK72" s="53">
        <ns0:f>IF(V72="","MISSING_OWNER",IF(W72="","MISSING_REVIEWER",IF(X72="","MISSING_REVIEW_DATE",IF(OR(Z72="Approved",Z72="Approved with conditions",Z72="Rejected"),IF(AA72="","APPROVER_REQUIRED",IF(AB72="","APPROVAL_DATE_REQUIRED",IF(AND(Z72="Approved with conditions",AC72=""),"APPROVAL_CONDITIONS_REQUIRED","NONE"))),"NONE"))))</ns0:f>
      </ns0:c>
      <ns0:c r="BL72" s="53">
        <ns0:f>IF(Y72="","REOPEN_TRIGGER_REQUIRED",IF(AND(C72="Reopened",BF72=0),"REOPEN_EVENT_REQUIRED","NONE"))</ns0:f>
      </ns0:c>
      <ns0:c r="BM72" s="53">
        <ns0:f>IF(AND(C72="Reopened",OR(Z72="Approved",Z72="Approved with conditions")),"REOPENED_APPROVAL_CONFLICT",IF(OR(AND(C72="Draft",AND(Z72&lt;&gt;"Not submitted",Z72&lt;&gt;"Rejected")),AND(C72="Under review",AND(Z72&lt;&gt;"Pending review",Z72&lt;&gt;"Rejected")),AND(C72="Approved",Z72&lt;&gt;"Approved"),AND(C72="Approved with conditions",Z72&lt;&gt;"Approved with conditions"),AND(C72="Reopened",Z72&lt;&gt;"Reopened"),AND(C72="Retired",AND(Z72&lt;&gt;"Not submitted",Z72&lt;&gt;"Approved",Z72&lt;&gt;"Approved with conditions",Z72&lt;&gt;"Rejected"))),"APPROVAL_STATUS_MISMATCH",IF(C72="Draft","STATUS_DRAFT",IF(C72="Under review","STATUS_UNDER_REVIEW",IF(C72="Reopened","STATUS_REOPENED",IF(C72="Retired","STATUS_RETIRED",IF(AD72="Conditional","CONDITIONAL_EVIDENCE_ACCESS",IF(BG72="AI_VERIFICATION_PENDING","AI_VERIFICATION_PENDING",IF(BG72="AI_VERIFICATION_INCOMPLETE","AI_VERIFICATION_INCOMPLETE",IF(AND(C72="Approved with conditions",Z72="Approved with conditions",AC72&lt;&gt;""),"STATUS_APPROVED_WITH_CONDITIONS",IF(AND(C72="Approved",Z72="Approved"),IF(P72="Unresolved","UNRESOLVED_USE_BOUNDED","STATUS_APPROVED"),"APPROVAL_STATUS_MISMATCH")))))))))))</ns0:f>
      </ns0:c>
      <ns0:c r="BN72" s="53">
        <ns0:f>IF(OR(AX72="",AY72=""),"",AX72&amp;"|"&amp;AY72)</ns0:f>
      </ns0:c>
    </ns0:row>
    <ns0:row r="73">
      <ns0:c r="A73" s="65"/>
      <ns0:c r="B73" s="65"/>
      <ns0:c r="C73" s="66"/>
      <ns0:c r="D73" s="66"/>
      <ns0:c r="E73" s="66"/>
      <ns0:c r="F73" s="66"/>
      <ns0:c r="G73" s="66"/>
      <ns0:c r="H73" s="66"/>
      <ns0:c r="I73" s="66"/>
      <ns0:c r="J73" s="66"/>
      <ns0:c r="K73" s="66"/>
      <ns0:c r="L73" s="66"/>
      <ns0:c r="M73" s="66"/>
      <ns0:c r="N73" s="66"/>
      <ns0:c r="O73" s="66"/>
      <ns0:c r="P73" s="66"/>
      <ns0:c r="Q73" s="66"/>
      <ns0:c r="R73" s="66"/>
      <ns0:c r="S73" s="66"/>
      <ns0:c r="T73" s="66"/>
      <ns0:c r="U73" s="66"/>
      <ns0:c r="V73" s="66"/>
      <ns0:c r="W73" s="66"/>
      <ns0:c r="X73" s="67"/>
      <ns0:c r="Y73" s="66"/>
      <ns0:c r="Z73" s="66"/>
      <ns0:c r="AA73" s="66"/>
      <ns0:c r="AB73" s="67"/>
      <ns0:c r="AC73" s="66"/>
      <ns0:c r="AD73" s="66"/>
      <ns0:c r="AE73" s="66"/>
      <ns0:c r="AF73" s="66"/>
      <ns0:c r="AG73" s="65"/>
      <ns0:c r="AH73" s="65"/>
      <ns0:c r="AI73" s="66"/>
      <ns0:c r="AJ73" s="66"/>
      <ns0:c r="AK73" s="66"/>
      <ns0:c r="AL73" s="66"/>
      <ns0:c r="AM73" s="66"/>
      <ns0:c r="AN73" s="66"/>
      <ns0:c r="AO73" s="66"/>
      <ns0:c r="AP73" s="67"/>
      <ns0:c r="AQ73" s="66"/>
      <ns0:c r="AR73" s="66"/>
      <ns0:c r="AS73" s="66"/>
      <ns0:c r="AT73" s="45">
        <ns0:f>IF(A73="","",IFERROR(VLOOKUP(AU73,'Controlled Vocabulary'!$AA$2:$AD$200,2,FALSE),"Controlled input invalid"))</ns0:f>
      </ns0:c>
      <ns0:c r="AU73" s="45">
        <ns0:f>IF(A73="","",IF(AND(AND(IF(OR(AG73="",AH73=""),0,IFERROR(MATCH(UPPER(TRIM(AG73))&amp;"|"&amp;TRIM(AH73),$BN$2:$BN$101,0),0))&gt;0,AX73=UPPER(TRIM(AG73)),AY73=TRIM(AH73)),D73&lt;&gt;INDEX($D$2:$D$101,IF(OR(AG73="",AH73=""),0,IFERROR(MATCH(UPPER(TRIM(AG73))&amp;"|"&amp;TRIM(AH73),$BN$2:$BN$101,0),0)))),"VERSION_REQUIRED_FOR_CLAIM_CHANGE",IF(AND(AND(IF(OR(AG73="",AH73=""),0,IFERROR(MATCH(UPPER(TRIM(AG73))&amp;"|"&amp;TRIM(AH73),$BN$2:$BN$101,0),0))&gt;0,AX73=UPPER(TRIM(AG73)),AY73=TRIM(AH73)),U73&lt;&gt;INDEX($U$2:$U$101,IF(OR(AG73="",AH73=""),0,IFERROR(MATCH(UPPER(TRIM(AG73))&amp;"|"&amp;TRIM(AH73),$BN$2:$BN$101,0),0)))),"VERSION_REQUIRED_FOR_USE_CHANGE",IF(AND(AND(IF(OR(AG73="",AH73=""),0,IFERROR(MATCH(UPPER(TRIM(AG73))&amp;"|"&amp;TRIM(AH73),$BN$2:$BN$101,0),0))&gt;0,AX73=UPPER(TRIM(AG73)),AY73=TRIM(AH73)),AC73&lt;&gt;INDEX($AC$2:$AC$101,IF(OR(AG73="",AH73=""),0,IFERROR(MATCH(UPPER(TRIM(AG73))&amp;"|"&amp;TRIM(AH73),$BN$2:$BN$101,0),0)))),"VERSION_REQUIRED_FOR_APPROVAL_CHANGE",IF(BA73&lt;&gt;"NONE",BA73,IF(BB73&lt;&gt;"NONE",BB73,IF(BC73&lt;&gt;"NONE",BC73,IF(BD73&lt;&gt;"NONE",BD73,IF(AZ73&gt;1,"DUPLICATE_RECORD_VERSION",IF(OR(BM73="REOPENED_APPROVAL_CONFLICT",BM73="APPROVAL_STATUS_MISMATCH"),BM73,IF(OR(BG73="AI_DETAILS_WITHOUT_AI_USE",BG73="INVALID_AI_ACTIVITY_TYPE",BG73="DUPLICATED_AI_ACTIVITY",BG73="CONTROLLED_INPUT_INVALID"),BG73,IF(BH73&lt;&gt;"NONE",BH73,IF(BI73&lt;&gt;"NONE",BI73,IF(BJ73&lt;&gt;"NONE",BJ73,IF(BK73&lt;&gt;"NONE",BK73,IF(BL73&lt;&gt;"NONE",BL73,BM73))))))))))))))))</ns0:f>
      </ns0:c>
      <ns0:c r="AV73" s="45">
        <ns0:f>IF(A73="","",IFERROR(VLOOKUP(AU73,'Controlled Vocabulary'!$AA$2:$AD$200,3,FALSE),"Blocked"))</ns0:f>
      </ns0:c>
      <ns0:c r="AW73" s="45">
        <ns0:f>IF(A73="","",IFERROR(VLOOKUP(AU73,'Controlled Vocabulary'!$AA$2:$AD$200,4,FALSE),"Review the controlled inputs."))</ns0:f>
      </ns0:c>
      <ns0:c r="AX73" s="53">
        <ns0:f>IF(A73="","",UPPER(TRIM(A73)))</ns0:f>
      </ns0:c>
      <ns0:c r="AY73" s="53">
        <ns0:f>IF(B73="","",TRIM(B73))</ns0:f>
      </ns0:c>
      <ns0:c r="AZ73" s="53">
        <ns0:f>IF(BN73="",0,COUNTIF($BN$2:$BN$101,BN73))</ns0:f>
      </ns0:c>
      <ns0:c r="BA73" s="53">
        <ns0:f>IF(AX73="","MISSING_RECORD_ID",IF(OR(LEN(AX73)&lt;3,LEN(AX73)&gt;64),"INVALID_RECORD_ID_LENGTH",IF(OR(LEFT(AX73,1)="-",RIGHT(AX73,1)="-"),"INVALID_RECORD_ID_BOUNDARY",IF(ISNUMBER(SEARCH("--",AX73)),"CONSECUTIVE_HYPHENS",IF(SUMPRODUCT(--(ROW($1:$64)&lt;=LEN(AX73)),--ISNUMBER(SEARCH(MID(AX73,ROW($1:$64),1),"ABCDEFGHIJKLMNOPQRSTUVWXYZ0123456789-")))=LEN(AX73),"NONE","INVALID_RECORD_ID_CHARACTER")))))</ns0:f>
      </ns0:c>
      <ns0:c r="BB73" s="53">
        <ns0:f>IF(AY73="","MISSING_VERSION",IF(OR(NOT(OR((LEN(AY73)-LEN(SUBSTITUTE(AY73,".","")))=1,(LEN(AY73)-LEN(SUBSTITUTE(AY73,".","")))=2)),IFERROR(LEFT(AY73,IFERROR(FIND(".",AY73),0)-1),"")="",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="",IF((LEN(AY73)-LEN(SUBSTITUTE(AY73,".","")))=2,IF((LEN(AY73)-LEN(SUBSTITUTE(AY73,".","")))=2,IFERROR(MID(AY73,IFERROR(FIND(".",AY73,IFERROR(FIND(".",AY73),0)+1),0)+1,999),""),"")="",FALSE),NOT(IFERROR(ISNUMBER(--IFERROR(LEFT(AY73,IFERROR(FIND(".",AY73),0)-1),"")),FALSE)),NOT(IFERROR(ISNUMBER(--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),FALSE)),IF((LEN(AY73)-LEN(SUBSTITUTE(AY73,".","")))=2,NOT(IFERROR(ISNUMBER(--IF((LEN(AY73)-LEN(SUBSTITUTE(AY73,".","")))=2,IFERROR(MID(AY73,IFERROR(FIND(".",AY73,IFERROR(FIND(".",AY73),0)+1),0)+1,999),""),"")),FALSE)),FALSE)),"INVALID_VERSION",IF(OR(AND(LEN(IFERROR(LEFT(AY73,IFERROR(FIND(".",AY73),0)-1),""))&gt;1,LEFT(IFERROR(LEFT(AY73,IFERROR(FIND(".",AY73),0)-1),""),1)="0"),AND(LEN(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)&gt;1,LEFT(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,1)="0"),IF((LEN(AY73)-LEN(SUBSTITUTE(AY73,".","")))=2,AND(LEN(IF((LEN(AY73)-LEN(SUBSTITUTE(AY73,".","")))=2,IFERROR(MID(AY73,IFERROR(FIND(".",AY73,IFERROR(FIND(".",AY73),0)+1),0)+1,999),""),""))&gt;1,LEFT(IF((LEN(AY73)-LEN(SUBSTITUTE(AY73,".","")))=2,IFERROR(MID(AY73,IFERROR(FIND(".",AY73,IFERROR(FIND(".",AY73),0)+1),0)+1,999),""),""),1)="0"),FALSE)),"INVALID_VERSION_LEADING_ZERO",IF(AND(IFERROR(TEXT(--IFERROR(LEFT(AY73,IFERROR(FIND(".",AY73),0)-1),""),"0")=IFERROR(LEFT(AY73,IFERROR(FIND(".",AY73),0)-1),""),FALSE),IFERROR(TEXT(--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,"0")=IF((LEN(AY73)-LEN(SUBSTITUTE(AY73,".","")))=1,IFERROR(MID(AY73,IFERROR(FIND(".",AY73),0)+1,999),""),IF((LEN(AY73)-LEN(SUBSTITUTE(AY73,".","")))=2,IFERROR(MID(AY73,IFERROR(FIND(".",AY73),0)+1,IFERROR(FIND(".",AY73,IFERROR(FIND(".",AY73),0)+1),0)-IFERROR(FIND(".",AY73),0)-1),""),"")),FALSE),IF((LEN(AY73)-LEN(SUBSTITUTE(AY73,".","")))=2,IFERROR(TEXT(--IF((LEN(AY73)-LEN(SUBSTITUTE(AY73,".","")))=2,IFERROR(MID(AY73,IFERROR(FIND(".",AY73,IFERROR(FIND(".",AY73),0)+1),0)+1,999),""),""),"0")=IF((LEN(AY73)-LEN(SUBSTITUTE(AY73,".","")))=2,IFERROR(MID(AY73,IFERROR(FIND(".",AY73,IFERROR(FIND(".",AY73),0)+1),0)+1,999),""),""),FALSE),TRUE)),"NONE","INVALID_VERSION"))))</ns0:f>
      </ns0:c>
      <ns0:c r="BC73" s="53">
        <ns0:f>IF(C73="","MISSING_RECORD_STATUS",IF(COUNTIF('Controlled Vocabulary'!$A$2:$A$7,C73)=1,"NONE","INVALID_RECORD_STATUS"))</ns0:f>
      </ns0:c>
      <ns0:c r="BD73" s="53">
        <ns0:f>IF(Z73="","INVALID_APPROVAL_STATUS",IF(COUNTIF('Controlled Vocabulary'!$B$2:$B$7,Z73)=1,"NONE","INVALID_APPROVAL_STATUS"))</ns0:f>
      </ns0:c>
      <ns0:c r="BE73" s="53">
        <ns0:f>IF(BN73="",0,COUNTIFS('Claim–Evidence Links'!$T$2:$T$201,BN73,'Claim–Evidence Links'!$H$2:$H$201,"Active"))</ns0:f>
      </ns0:c>
      <ns0:c r="BF73" s="53">
        <ns0:f>IF(BN73="",0,COUNTIFS('Change History'!$N$2:$N$101,BN73,'Change History'!$H$2:$H$101,"Yes"))</ns0:f>
      </ns0:c>
      <ns0:c r="BG73" s="53">
        <ns0:f>IF(AI73="","CONTROLLED_INPUT_INVALID",IF(AI73="No",IF(COUNTA(AJ73:AQ73)&gt;0,"AI_DETAILS_WITHOUT_AI_USE","NONE"),IF(AI73&lt;&gt;"Yes","CONTROLLED_INPUT_INVALID",IF(AJ73="","AI_ACTIVITY_TYPE_REQUIRED",IF(AND(AL73&lt;&gt;"",COUNTIF('Evidence Items'!$W$2:$W$101,AL73)&gt;0,COUNTIF('Controlled Vocabulary'!$S$2:$S$9,AJ73)&gt;0),"DUPLICATED_AI_ACTIVITY",IF(COUNTIF('Controlled Vocabulary'!$R$2:$R$9,AJ73)=0,"INVALID_AI_ACTIVITY_TYPE",IF(AK73="","AI_TOOL_MODEL_REQUIRED",IF(AN73="Rejected","AI_OUTPUT_REJECTED",IF(AN73="Verified",IF(AO73="","HUMAN_VERIFIER_REQUIRED",IF(AP73="","HUMAN_VERIFICATION_DATE_REQUIRED","NONE")),IF(OR(AN73="Pending",AN73="Verification incomplete"),IF(AND(OR(C73="Draft",C73="Under review",C73="Reopened"),OR(U73="Exploratory only",U73="Review required before use")),IF(AN73="Pending","AI_VERIFICATION_PENDING","AI_VERIFICATION_INCOMPLETE"),"AI_VERIFICATION_REQUIRED"),"AI_VERIFICATION_REQUIRED"))))))))))</ns0:f>
      </ns0:c>
      <ns0:c r="BH73" s="53">
        <ns0:f>IF(D73="","MISSING_EXACT_CLAIM",IF(E73="","MISSING_AFFECTED_DECISION",IF(COUNTA(F73:K73)=0,"MISSING_SCOPE_BOUNDARY",IF(BE73=0,"MISSING_EVIDENCE_RELATIONSHIP",IF(L73="","MISSING_OBSERVATION","NONE")))))</ns0:f>
      </ns0:c>
      <ns0:c r="BI73" s="53">
        <ns0:f>IF(AD73="","REVIEWER_ACCESS_REQUIRED",IF(AD73="No","REVIEWER_ACCESS_REQUIRED",IF(AND(AD73="Conditional",OR(AE73="",AF73="")),"HANDLING_CONDITION_REQUIRED",IF(OR(LEFT(BG73,3)="AI_",LEFT(BG73,6)="HUMAN_"),BG73,"NONE"))))</ns0:f>
      </ns0:c>
      <ns0:c r="BJ73" s="53">
        <ns0:f>IF(M73="","MISSING_INTERPRETATION",IF(N73="","MISSING_ASSUMPTIONS",IF(P73="","MISSING_EVIDENCE_STATE",IF(Q73="","MISSING_CONFIDENCE_BOUNDARY",IF(R73="","MISSING_CONTRADICTION_STATUS",IF(O73="","MISSING_LIMITATIONS",IF(S73="","MISSING_MATERIALITY",IF(T73="","MISSING_REVERSIBILITY",IF(U73="","MISSING_PERMITTED_USE",IF(AS73="","MISSING_FINAL_DISPOSITION","NONE"))))))))))</ns0:f>
      </ns0:c>
      <ns0:c r="BK73" s="53">
        <ns0:f>IF(V73="","MISSING_OWNER",IF(W73="","MISSING_REVIEWER",IF(X73="","MISSING_REVIEW_DATE",IF(OR(Z73="Approved",Z73="Approved with conditions",Z73="Rejected"),IF(AA73="","APPROVER_REQUIRED",IF(AB73="","APPROVAL_DATE_REQUIRED",IF(AND(Z73="Approved with conditions",AC73=""),"APPROVAL_CONDITIONS_REQUIRED","NONE"))),"NONE"))))</ns0:f>
      </ns0:c>
      <ns0:c r="BL73" s="53">
        <ns0:f>IF(Y73="","REOPEN_TRIGGER_REQUIRED",IF(AND(C73="Reopened",BF73=0),"REOPEN_EVENT_REQUIRED","NONE"))</ns0:f>
      </ns0:c>
      <ns0:c r="BM73" s="53">
        <ns0:f>IF(AND(C73="Reopened",OR(Z73="Approved",Z73="Approved with conditions")),"REOPENED_APPROVAL_CONFLICT",IF(OR(AND(C73="Draft",AND(Z73&lt;&gt;"Not submitted",Z73&lt;&gt;"Rejected")),AND(C73="Under review",AND(Z73&lt;&gt;"Pending review",Z73&lt;&gt;"Rejected")),AND(C73="Approved",Z73&lt;&gt;"Approved"),AND(C73="Approved with conditions",Z73&lt;&gt;"Approved with conditions"),AND(C73="Reopened",Z73&lt;&gt;"Reopened"),AND(C73="Retired",AND(Z73&lt;&gt;"Not submitted",Z73&lt;&gt;"Approved",Z73&lt;&gt;"Approved with conditions",Z73&lt;&gt;"Rejected"))),"APPROVAL_STATUS_MISMATCH",IF(C73="Draft","STATUS_DRAFT",IF(C73="Under review","STATUS_UNDER_REVIEW",IF(C73="Reopened","STATUS_REOPENED",IF(C73="Retired","STATUS_RETIRED",IF(AD73="Conditional","CONDITIONAL_EVIDENCE_ACCESS",IF(BG73="AI_VERIFICATION_PENDING","AI_VERIFICATION_PENDING",IF(BG73="AI_VERIFICATION_INCOMPLETE","AI_VERIFICATION_INCOMPLETE",IF(AND(C73="Approved with conditions",Z73="Approved with conditions",AC73&lt;&gt;""),"STATUS_APPROVED_WITH_CONDITIONS",IF(AND(C73="Approved",Z73="Approved"),IF(P73="Unresolved","UNRESOLVED_USE_BOUNDED","STATUS_APPROVED"),"APPROVAL_STATUS_MISMATCH")))))))))))</ns0:f>
      </ns0:c>
      <ns0:c r="BN73" s="53">
        <ns0:f>IF(OR(AX73="",AY73=""),"",AX73&amp;"|"&amp;AY73)</ns0:f>
      </ns0:c>
    </ns0:row>
    <ns0:row r="74">
      <ns0:c r="A74" s="65"/>
      <ns0:c r="B74" s="65"/>
      <ns0:c r="C74" s="66"/>
      <ns0:c r="D74" s="66"/>
      <ns0:c r="E74" s="66"/>
      <ns0:c r="F74" s="66"/>
      <ns0:c r="G74" s="66"/>
      <ns0:c r="H74" s="66"/>
      <ns0:c r="I74" s="66"/>
      <ns0:c r="J74" s="66"/>
      <ns0:c r="K74" s="66"/>
      <ns0:c r="L74" s="66"/>
      <ns0:c r="M74" s="66"/>
      <ns0:c r="N74" s="66"/>
      <ns0:c r="O74" s="66"/>
      <ns0:c r="P74" s="66"/>
      <ns0:c r="Q74" s="66"/>
      <ns0:c r="R74" s="66"/>
      <ns0:c r="S74" s="66"/>
      <ns0:c r="T74" s="66"/>
      <ns0:c r="U74" s="66"/>
      <ns0:c r="V74" s="66"/>
      <ns0:c r="W74" s="66"/>
      <ns0:c r="X74" s="67"/>
      <ns0:c r="Y74" s="66"/>
      <ns0:c r="Z74" s="66"/>
      <ns0:c r="AA74" s="66"/>
      <ns0:c r="AB74" s="67"/>
      <ns0:c r="AC74" s="66"/>
      <ns0:c r="AD74" s="66"/>
      <ns0:c r="AE74" s="66"/>
      <ns0:c r="AF74" s="66"/>
      <ns0:c r="AG74" s="65"/>
      <ns0:c r="AH74" s="65"/>
      <ns0:c r="AI74" s="66"/>
      <ns0:c r="AJ74" s="66"/>
      <ns0:c r="AK74" s="66"/>
      <ns0:c r="AL74" s="66"/>
      <ns0:c r="AM74" s="66"/>
      <ns0:c r="AN74" s="66"/>
      <ns0:c r="AO74" s="66"/>
      <ns0:c r="AP74" s="67"/>
      <ns0:c r="AQ74" s="66"/>
      <ns0:c r="AR74" s="66"/>
      <ns0:c r="AS74" s="66"/>
      <ns0:c r="AT74" s="45">
        <ns0:f>IF(A74="","",IFERROR(VLOOKUP(AU74,'Controlled Vocabulary'!$AA$2:$AD$200,2,FALSE),"Controlled input invalid"))</ns0:f>
      </ns0:c>
      <ns0:c r="AU74" s="45">
        <ns0:f>IF(A74="","",IF(AND(AND(IF(OR(AG74="",AH74=""),0,IFERROR(MATCH(UPPER(TRIM(AG74))&amp;"|"&amp;TRIM(AH74),$BN$2:$BN$101,0),0))&gt;0,AX74=UPPER(TRIM(AG74)),AY74=TRIM(AH74)),D74&lt;&gt;INDEX($D$2:$D$101,IF(OR(AG74="",AH74=""),0,IFERROR(MATCH(UPPER(TRIM(AG74))&amp;"|"&amp;TRIM(AH74),$BN$2:$BN$101,0),0)))),"VERSION_REQUIRED_FOR_CLAIM_CHANGE",IF(AND(AND(IF(OR(AG74="",AH74=""),0,IFERROR(MATCH(UPPER(TRIM(AG74))&amp;"|"&amp;TRIM(AH74),$BN$2:$BN$101,0),0))&gt;0,AX74=UPPER(TRIM(AG74)),AY74=TRIM(AH74)),U74&lt;&gt;INDEX($U$2:$U$101,IF(OR(AG74="",AH74=""),0,IFERROR(MATCH(UPPER(TRIM(AG74))&amp;"|"&amp;TRIM(AH74),$BN$2:$BN$101,0),0)))),"VERSION_REQUIRED_FOR_USE_CHANGE",IF(AND(AND(IF(OR(AG74="",AH74=""),0,IFERROR(MATCH(UPPER(TRIM(AG74))&amp;"|"&amp;TRIM(AH74),$BN$2:$BN$101,0),0))&gt;0,AX74=UPPER(TRIM(AG74)),AY74=TRIM(AH74)),AC74&lt;&gt;INDEX($AC$2:$AC$101,IF(OR(AG74="",AH74=""),0,IFERROR(MATCH(UPPER(TRIM(AG74))&amp;"|"&amp;TRIM(AH74),$BN$2:$BN$101,0),0)))),"VERSION_REQUIRED_FOR_APPROVAL_CHANGE",IF(BA74&lt;&gt;"NONE",BA74,IF(BB74&lt;&gt;"NONE",BB74,IF(BC74&lt;&gt;"NONE",BC74,IF(BD74&lt;&gt;"NONE",BD74,IF(AZ74&gt;1,"DUPLICATE_RECORD_VERSION",IF(OR(BM74="REOPENED_APPROVAL_CONFLICT",BM74="APPROVAL_STATUS_MISMATCH"),BM74,IF(OR(BG74="AI_DETAILS_WITHOUT_AI_USE",BG74="INVALID_AI_ACTIVITY_TYPE",BG74="DUPLICATED_AI_ACTIVITY",BG74="CONTROLLED_INPUT_INVALID"),BG74,IF(BH74&lt;&gt;"NONE",BH74,IF(BI74&lt;&gt;"NONE",BI74,IF(BJ74&lt;&gt;"NONE",BJ74,IF(BK74&lt;&gt;"NONE",BK74,IF(BL74&lt;&gt;"NONE",BL74,BM74))))))))))))))))</ns0:f>
      </ns0:c>
      <ns0:c r="AV74" s="45">
        <ns0:f>IF(A74="","",IFERROR(VLOOKUP(AU74,'Controlled Vocabulary'!$AA$2:$AD$200,3,FALSE),"Blocked"))</ns0:f>
      </ns0:c>
      <ns0:c r="AW74" s="45">
        <ns0:f>IF(A74="","",IFERROR(VLOOKUP(AU74,'Controlled Vocabulary'!$AA$2:$AD$200,4,FALSE),"Review the controlled inputs."))</ns0:f>
      </ns0:c>
      <ns0:c r="AX74" s="53">
        <ns0:f>IF(A74="","",UPPER(TRIM(A74)))</ns0:f>
      </ns0:c>
      <ns0:c r="AY74" s="53">
        <ns0:f>IF(B74="","",TRIM(B74))</ns0:f>
      </ns0:c>
      <ns0:c r="AZ74" s="53">
        <ns0:f>IF(BN74="",0,COUNTIF($BN$2:$BN$101,BN74))</ns0:f>
      </ns0:c>
      <ns0:c r="BA74" s="53">
        <ns0:f>IF(AX74="","MISSING_RECORD_ID",IF(OR(LEN(AX74)&lt;3,LEN(AX74)&gt;64),"INVALID_RECORD_ID_LENGTH",IF(OR(LEFT(AX74,1)="-",RIGHT(AX74,1)="-"),"INVALID_RECORD_ID_BOUNDARY",IF(ISNUMBER(SEARCH("--",AX74)),"CONSECUTIVE_HYPHENS",IF(SUMPRODUCT(--(ROW($1:$64)&lt;=LEN(AX74)),--ISNUMBER(SEARCH(MID(AX74,ROW($1:$64),1),"ABCDEFGHIJKLMNOPQRSTUVWXYZ0123456789-")))=LEN(AX74),"NONE","INVALID_RECORD_ID_CHARACTER")))))</ns0:f>
      </ns0:c>
      <ns0:c r="BB74" s="53">
        <ns0:f>IF(AY74="","MISSING_VERSION",IF(OR(NOT(OR((LEN(AY74)-LEN(SUBSTITUTE(AY74,".","")))=1,(LEN(AY74)-LEN(SUBSTITUTE(AY74,".","")))=2)),IFERROR(LEFT(AY74,IFERROR(FIND(".",AY74),0)-1),"")="",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="",IF((LEN(AY74)-LEN(SUBSTITUTE(AY74,".","")))=2,IF((LEN(AY74)-LEN(SUBSTITUTE(AY74,".","")))=2,IFERROR(MID(AY74,IFERROR(FIND(".",AY74,IFERROR(FIND(".",AY74),0)+1),0)+1,999),""),"")="",FALSE),NOT(IFERROR(ISNUMBER(--IFERROR(LEFT(AY74,IFERROR(FIND(".",AY74),0)-1),"")),FALSE)),NOT(IFERROR(ISNUMBER(--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),FALSE)),IF((LEN(AY74)-LEN(SUBSTITUTE(AY74,".","")))=2,NOT(IFERROR(ISNUMBER(--IF((LEN(AY74)-LEN(SUBSTITUTE(AY74,".","")))=2,IFERROR(MID(AY74,IFERROR(FIND(".",AY74,IFERROR(FIND(".",AY74),0)+1),0)+1,999),""),"")),FALSE)),FALSE)),"INVALID_VERSION",IF(OR(AND(LEN(IFERROR(LEFT(AY74,IFERROR(FIND(".",AY74),0)-1),""))&gt;1,LEFT(IFERROR(LEFT(AY74,IFERROR(FIND(".",AY74),0)-1),""),1)="0"),AND(LEN(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)&gt;1,LEFT(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,1)="0"),IF((LEN(AY74)-LEN(SUBSTITUTE(AY74,".","")))=2,AND(LEN(IF((LEN(AY74)-LEN(SUBSTITUTE(AY74,".","")))=2,IFERROR(MID(AY74,IFERROR(FIND(".",AY74,IFERROR(FIND(".",AY74),0)+1),0)+1,999),""),""))&gt;1,LEFT(IF((LEN(AY74)-LEN(SUBSTITUTE(AY74,".","")))=2,IFERROR(MID(AY74,IFERROR(FIND(".",AY74,IFERROR(FIND(".",AY74),0)+1),0)+1,999),""),""),1)="0"),FALSE)),"INVALID_VERSION_LEADING_ZERO",IF(AND(IFERROR(TEXT(--IFERROR(LEFT(AY74,IFERROR(FIND(".",AY74),0)-1),""),"0")=IFERROR(LEFT(AY74,IFERROR(FIND(".",AY74),0)-1),""),FALSE),IFERROR(TEXT(--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,"0")=IF((LEN(AY74)-LEN(SUBSTITUTE(AY74,".","")))=1,IFERROR(MID(AY74,IFERROR(FIND(".",AY74),0)+1,999),""),IF((LEN(AY74)-LEN(SUBSTITUTE(AY74,".","")))=2,IFERROR(MID(AY74,IFERROR(FIND(".",AY74),0)+1,IFERROR(FIND(".",AY74,IFERROR(FIND(".",AY74),0)+1),0)-IFERROR(FIND(".",AY74),0)-1),""),"")),FALSE),IF((LEN(AY74)-LEN(SUBSTITUTE(AY74,".","")))=2,IFERROR(TEXT(--IF((LEN(AY74)-LEN(SUBSTITUTE(AY74,".","")))=2,IFERROR(MID(AY74,IFERROR(FIND(".",AY74,IFERROR(FIND(".",AY74),0)+1),0)+1,999),""),""),"0")=IF((LEN(AY74)-LEN(SUBSTITUTE(AY74,".","")))=2,IFERROR(MID(AY74,IFERROR(FIND(".",AY74,IFERROR(FIND(".",AY74),0)+1),0)+1,999),""),""),FALSE),TRUE)),"NONE","INVALID_VERSION"))))</ns0:f>
      </ns0:c>
      <ns0:c r="BC74" s="53">
        <ns0:f>IF(C74="","MISSING_RECORD_STATUS",IF(COUNTIF('Controlled Vocabulary'!$A$2:$A$7,C74)=1,"NONE","INVALID_RECORD_STATUS"))</ns0:f>
      </ns0:c>
      <ns0:c r="BD74" s="53">
        <ns0:f>IF(Z74="","INVALID_APPROVAL_STATUS",IF(COUNTIF('Controlled Vocabulary'!$B$2:$B$7,Z74)=1,"NONE","INVALID_APPROVAL_STATUS"))</ns0:f>
      </ns0:c>
      <ns0:c r="BE74" s="53">
        <ns0:f>IF(BN74="",0,COUNTIFS('Claim–Evidence Links'!$T$2:$T$201,BN74,'Claim–Evidence Links'!$H$2:$H$201,"Active"))</ns0:f>
      </ns0:c>
      <ns0:c r="BF74" s="53">
        <ns0:f>IF(BN74="",0,COUNTIFS('Change History'!$N$2:$N$101,BN74,'Change History'!$H$2:$H$101,"Yes"))</ns0:f>
      </ns0:c>
      <ns0:c r="BG74" s="53">
        <ns0:f>IF(AI74="","CONTROLLED_INPUT_INVALID",IF(AI74="No",IF(COUNTA(AJ74:AQ74)&gt;0,"AI_DETAILS_WITHOUT_AI_USE","NONE"),IF(AI74&lt;&gt;"Yes","CONTROLLED_INPUT_INVALID",IF(AJ74="","AI_ACTIVITY_TYPE_REQUIRED",IF(AND(AL74&lt;&gt;"",COUNTIF('Evidence Items'!$W$2:$W$101,AL74)&gt;0,COUNTIF('Controlled Vocabulary'!$S$2:$S$9,AJ74)&gt;0),"DUPLICATED_AI_ACTIVITY",IF(COUNTIF('Controlled Vocabulary'!$R$2:$R$9,AJ74)=0,"INVALID_AI_ACTIVITY_TYPE",IF(AK74="","AI_TOOL_MODEL_REQUIRED",IF(AN74="Rejected","AI_OUTPUT_REJECTED",IF(AN74="Verified",IF(AO74="","HUMAN_VERIFIER_REQUIRED",IF(AP74="","HUMAN_VERIFICATION_DATE_REQUIRED","NONE")),IF(OR(AN74="Pending",AN74="Verification incomplete"),IF(AND(OR(C74="Draft",C74="Under review",C74="Reopened"),OR(U74="Exploratory only",U74="Review required before use")),IF(AN74="Pending","AI_VERIFICATION_PENDING","AI_VERIFICATION_INCOMPLETE"),"AI_VERIFICATION_REQUIRED"),"AI_VERIFICATION_REQUIRED"))))))))))</ns0:f>
      </ns0:c>
      <ns0:c r="BH74" s="53">
        <ns0:f>IF(D74="","MISSING_EXACT_CLAIM",IF(E74="","MISSING_AFFECTED_DECISION",IF(COUNTA(F74:K74)=0,"MISSING_SCOPE_BOUNDARY",IF(BE74=0,"MISSING_EVIDENCE_RELATIONSHIP",IF(L74="","MISSING_OBSERVATION","NONE")))))</ns0:f>
      </ns0:c>
      <ns0:c r="BI74" s="53">
        <ns0:f>IF(AD74="","REVIEWER_ACCESS_REQUIRED",IF(AD74="No","REVIEWER_ACCESS_REQUIRED",IF(AND(AD74="Conditional",OR(AE74="",AF74="")),"HANDLING_CONDITION_REQUIRED",IF(OR(LEFT(BG74,3)="AI_",LEFT(BG74,6)="HUMAN_"),BG74,"NONE"))))</ns0:f>
      </ns0:c>
      <ns0:c r="BJ74" s="53">
        <ns0:f>IF(M74="","MISSING_INTERPRETATION",IF(N74="","MISSING_ASSUMPTIONS",IF(P74="","MISSING_EVIDENCE_STATE",IF(Q74="","MISSING_CONFIDENCE_BOUNDARY",IF(R74="","MISSING_CONTRADICTION_STATUS",IF(O74="","MISSING_LIMITATIONS",IF(S74="","MISSING_MATERIALITY",IF(T74="","MISSING_REVERSIBILITY",IF(U74="","MISSING_PERMITTED_USE",IF(AS74="","MISSING_FINAL_DISPOSITION","NONE"))))))))))</ns0:f>
      </ns0:c>
      <ns0:c r="BK74" s="53">
        <ns0:f>IF(V74="","MISSING_OWNER",IF(W74="","MISSING_REVIEWER",IF(X74="","MISSING_REVIEW_DATE",IF(OR(Z74="Approved",Z74="Approved with conditions",Z74="Rejected"),IF(AA74="","APPROVER_REQUIRED",IF(AB74="","APPROVAL_DATE_REQUIRED",IF(AND(Z74="Approved with conditions",AC74=""),"APPROVAL_CONDITIONS_REQUIRED","NONE"))),"NONE"))))</ns0:f>
      </ns0:c>
      <ns0:c r="BL74" s="53">
        <ns0:f>IF(Y74="","REOPEN_TRIGGER_REQUIRED",IF(AND(C74="Reopened",BF74=0),"REOPEN_EVENT_REQUIRED","NONE"))</ns0:f>
      </ns0:c>
      <ns0:c r="BM74" s="53">
        <ns0:f>IF(AND(C74="Reopened",OR(Z74="Approved",Z74="Approved with conditions")),"REOPENED_APPROVAL_CONFLICT",IF(OR(AND(C74="Draft",AND(Z74&lt;&gt;"Not submitted",Z74&lt;&gt;"Rejected")),AND(C74="Under review",AND(Z74&lt;&gt;"Pending review",Z74&lt;&gt;"Rejected")),AND(C74="Approved",Z74&lt;&gt;"Approved"),AND(C74="Approved with conditions",Z74&lt;&gt;"Approved with conditions"),AND(C74="Reopened",Z74&lt;&gt;"Reopened"),AND(C74="Retired",AND(Z74&lt;&gt;"Not submitted",Z74&lt;&gt;"Approved",Z74&lt;&gt;"Approved with conditions",Z74&lt;&gt;"Rejected"))),"APPROVAL_STATUS_MISMATCH",IF(C74="Draft","STATUS_DRAFT",IF(C74="Under review","STATUS_UNDER_REVIEW",IF(C74="Reopened","STATUS_REOPENED",IF(C74="Retired","STATUS_RETIRED",IF(AD74="Conditional","CONDITIONAL_EVIDENCE_ACCESS",IF(BG74="AI_VERIFICATION_PENDING","AI_VERIFICATION_PENDING",IF(BG74="AI_VERIFICATION_INCOMPLETE","AI_VERIFICATION_INCOMPLETE",IF(AND(C74="Approved with conditions",Z74="Approved with conditions",AC74&lt;&gt;""),"STATUS_APPROVED_WITH_CONDITIONS",IF(AND(C74="Approved",Z74="Approved"),IF(P74="Unresolved","UNRESOLVED_USE_BOUNDED","STATUS_APPROVED"),"APPROVAL_STATUS_MISMATCH")))))))))))</ns0:f>
      </ns0:c>
      <ns0:c r="BN74" s="53">
        <ns0:f>IF(OR(AX74="",AY74=""),"",AX74&amp;"|"&amp;AY74)</ns0:f>
      </ns0:c>
    </ns0:row>
    <ns0:row r="75">
      <ns0:c r="A75" s="65"/>
      <ns0:c r="B75" s="65"/>
      <ns0:c r="C75" s="66"/>
      <ns0:c r="D75" s="66"/>
      <ns0:c r="E75" s="66"/>
      <ns0:c r="F75" s="66"/>
      <ns0:c r="G75" s="66"/>
      <ns0:c r="H75" s="66"/>
      <ns0:c r="I75" s="66"/>
      <ns0:c r="J75" s="66"/>
      <ns0:c r="K75" s="66"/>
      <ns0:c r="L75" s="66"/>
      <ns0:c r="M75" s="66"/>
      <ns0:c r="N75" s="66"/>
      <ns0:c r="O75" s="66"/>
      <ns0:c r="P75" s="66"/>
      <ns0:c r="Q75" s="66"/>
      <ns0:c r="R75" s="66"/>
      <ns0:c r="S75" s="66"/>
      <ns0:c r="T75" s="66"/>
      <ns0:c r="U75" s="66"/>
      <ns0:c r="V75" s="66"/>
      <ns0:c r="W75" s="66"/>
      <ns0:c r="X75" s="67"/>
      <ns0:c r="Y75" s="66"/>
      <ns0:c r="Z75" s="66"/>
      <ns0:c r="AA75" s="66"/>
      <ns0:c r="AB75" s="67"/>
      <ns0:c r="AC75" s="66"/>
      <ns0:c r="AD75" s="66"/>
      <ns0:c r="AE75" s="66"/>
      <ns0:c r="AF75" s="66"/>
      <ns0:c r="AG75" s="65"/>
      <ns0:c r="AH75" s="65"/>
      <ns0:c r="AI75" s="66"/>
      <ns0:c r="AJ75" s="66"/>
      <ns0:c r="AK75" s="66"/>
      <ns0:c r="AL75" s="66"/>
      <ns0:c r="AM75" s="66"/>
      <ns0:c r="AN75" s="66"/>
      <ns0:c r="AO75" s="66"/>
      <ns0:c r="AP75" s="67"/>
      <ns0:c r="AQ75" s="66"/>
      <ns0:c r="AR75" s="66"/>
      <ns0:c r="AS75" s="66"/>
      <ns0:c r="AT75" s="45">
        <ns0:f>IF(A75="","",IFERROR(VLOOKUP(AU75,'Controlled Vocabulary'!$AA$2:$AD$200,2,FALSE),"Controlled input invalid"))</ns0:f>
      </ns0:c>
      <ns0:c r="AU75" s="45">
        <ns0:f>IF(A75="","",IF(AND(AND(IF(OR(AG75="",AH75=""),0,IFERROR(MATCH(UPPER(TRIM(AG75))&amp;"|"&amp;TRIM(AH75),$BN$2:$BN$101,0),0))&gt;0,AX75=UPPER(TRIM(AG75)),AY75=TRIM(AH75)),D75&lt;&gt;INDEX($D$2:$D$101,IF(OR(AG75="",AH75=""),0,IFERROR(MATCH(UPPER(TRIM(AG75))&amp;"|"&amp;TRIM(AH75),$BN$2:$BN$101,0),0)))),"VERSION_REQUIRED_FOR_CLAIM_CHANGE",IF(AND(AND(IF(OR(AG75="",AH75=""),0,IFERROR(MATCH(UPPER(TRIM(AG75))&amp;"|"&amp;TRIM(AH75),$BN$2:$BN$101,0),0))&gt;0,AX75=UPPER(TRIM(AG75)),AY75=TRIM(AH75)),U75&lt;&gt;INDEX($U$2:$U$101,IF(OR(AG75="",AH75=""),0,IFERROR(MATCH(UPPER(TRIM(AG75))&amp;"|"&amp;TRIM(AH75),$BN$2:$BN$101,0),0)))),"VERSION_REQUIRED_FOR_USE_CHANGE",IF(AND(AND(IF(OR(AG75="",AH75=""),0,IFERROR(MATCH(UPPER(TRIM(AG75))&amp;"|"&amp;TRIM(AH75),$BN$2:$BN$101,0),0))&gt;0,AX75=UPPER(TRIM(AG75)),AY75=TRIM(AH75)),AC75&lt;&gt;INDEX($AC$2:$AC$101,IF(OR(AG75="",AH75=""),0,IFERROR(MATCH(UPPER(TRIM(AG75))&amp;"|"&amp;TRIM(AH75),$BN$2:$BN$101,0),0)))),"VERSION_REQUIRED_FOR_APPROVAL_CHANGE",IF(BA75&lt;&gt;"NONE",BA75,IF(BB75&lt;&gt;"NONE",BB75,IF(BC75&lt;&gt;"NONE",BC75,IF(BD75&lt;&gt;"NONE",BD75,IF(AZ75&gt;1,"DUPLICATE_RECORD_VERSION",IF(OR(BM75="REOPENED_APPROVAL_CONFLICT",BM75="APPROVAL_STATUS_MISMATCH"),BM75,IF(OR(BG75="AI_DETAILS_WITHOUT_AI_USE",BG75="INVALID_AI_ACTIVITY_TYPE",BG75="DUPLICATED_AI_ACTIVITY",BG75="CONTROLLED_INPUT_INVALID"),BG75,IF(BH75&lt;&gt;"NONE",BH75,IF(BI75&lt;&gt;"NONE",BI75,IF(BJ75&lt;&gt;"NONE",BJ75,IF(BK75&lt;&gt;"NONE",BK75,IF(BL75&lt;&gt;"NONE",BL75,BM75))))))))))))))))</ns0:f>
      </ns0:c>
      <ns0:c r="AV75" s="45">
        <ns0:f>IF(A75="","",IFERROR(VLOOKUP(AU75,'Controlled Vocabulary'!$AA$2:$AD$200,3,FALSE),"Blocked"))</ns0:f>
      </ns0:c>
      <ns0:c r="AW75" s="45">
        <ns0:f>IF(A75="","",IFERROR(VLOOKUP(AU75,'Controlled Vocabulary'!$AA$2:$AD$200,4,FALSE),"Review the controlled inputs."))</ns0:f>
      </ns0:c>
      <ns0:c r="AX75" s="53">
        <ns0:f>IF(A75="","",UPPER(TRIM(A75)))</ns0:f>
      </ns0:c>
      <ns0:c r="AY75" s="53">
        <ns0:f>IF(B75="","",TRIM(B75))</ns0:f>
      </ns0:c>
      <ns0:c r="AZ75" s="53">
        <ns0:f>IF(BN75="",0,COUNTIF($BN$2:$BN$101,BN75))</ns0:f>
      </ns0:c>
      <ns0:c r="BA75" s="53">
        <ns0:f>IF(AX75="","MISSING_RECORD_ID",IF(OR(LEN(AX75)&lt;3,LEN(AX75)&gt;64),"INVALID_RECORD_ID_LENGTH",IF(OR(LEFT(AX75,1)="-",RIGHT(AX75,1)="-"),"INVALID_RECORD_ID_BOUNDARY",IF(ISNUMBER(SEARCH("--",AX75)),"CONSECUTIVE_HYPHENS",IF(SUMPRODUCT(--(ROW($1:$64)&lt;=LEN(AX75)),--ISNUMBER(SEARCH(MID(AX75,ROW($1:$64),1),"ABCDEFGHIJKLMNOPQRSTUVWXYZ0123456789-")))=LEN(AX75),"NONE","INVALID_RECORD_ID_CHARACTER")))))</ns0:f>
      </ns0:c>
      <ns0:c r="BB75" s="53">
        <ns0:f>IF(AY75="","MISSING_VERSION",IF(OR(NOT(OR((LEN(AY75)-LEN(SUBSTITUTE(AY75,".","")))=1,(LEN(AY75)-LEN(SUBSTITUTE(AY75,".","")))=2)),IFERROR(LEFT(AY75,IFERROR(FIND(".",AY75),0)-1),"")="",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="",IF((LEN(AY75)-LEN(SUBSTITUTE(AY75,".","")))=2,IF((LEN(AY75)-LEN(SUBSTITUTE(AY75,".","")))=2,IFERROR(MID(AY75,IFERROR(FIND(".",AY75,IFERROR(FIND(".",AY75),0)+1),0)+1,999),""),"")="",FALSE),NOT(IFERROR(ISNUMBER(--IFERROR(LEFT(AY75,IFERROR(FIND(".",AY75),0)-1),"")),FALSE)),NOT(IFERROR(ISNUMBER(--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),FALSE)),IF((LEN(AY75)-LEN(SUBSTITUTE(AY75,".","")))=2,NOT(IFERROR(ISNUMBER(--IF((LEN(AY75)-LEN(SUBSTITUTE(AY75,".","")))=2,IFERROR(MID(AY75,IFERROR(FIND(".",AY75,IFERROR(FIND(".",AY75),0)+1),0)+1,999),""),"")),FALSE)),FALSE)),"INVALID_VERSION",IF(OR(AND(LEN(IFERROR(LEFT(AY75,IFERROR(FIND(".",AY75),0)-1),""))&gt;1,LEFT(IFERROR(LEFT(AY75,IFERROR(FIND(".",AY75),0)-1),""),1)="0"),AND(LEN(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)&gt;1,LEFT(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,1)="0"),IF((LEN(AY75)-LEN(SUBSTITUTE(AY75,".","")))=2,AND(LEN(IF((LEN(AY75)-LEN(SUBSTITUTE(AY75,".","")))=2,IFERROR(MID(AY75,IFERROR(FIND(".",AY75,IFERROR(FIND(".",AY75),0)+1),0)+1,999),""),""))&gt;1,LEFT(IF((LEN(AY75)-LEN(SUBSTITUTE(AY75,".","")))=2,IFERROR(MID(AY75,IFERROR(FIND(".",AY75,IFERROR(FIND(".",AY75),0)+1),0)+1,999),""),""),1)="0"),FALSE)),"INVALID_VERSION_LEADING_ZERO",IF(AND(IFERROR(TEXT(--IFERROR(LEFT(AY75,IFERROR(FIND(".",AY75),0)-1),""),"0")=IFERROR(LEFT(AY75,IFERROR(FIND(".",AY75),0)-1),""),FALSE),IFERROR(TEXT(--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,"0")=IF((LEN(AY75)-LEN(SUBSTITUTE(AY75,".","")))=1,IFERROR(MID(AY75,IFERROR(FIND(".",AY75),0)+1,999),""),IF((LEN(AY75)-LEN(SUBSTITUTE(AY75,".","")))=2,IFERROR(MID(AY75,IFERROR(FIND(".",AY75),0)+1,IFERROR(FIND(".",AY75,IFERROR(FIND(".",AY75),0)+1),0)-IFERROR(FIND(".",AY75),0)-1),""),"")),FALSE),IF((LEN(AY75)-LEN(SUBSTITUTE(AY75,".","")))=2,IFERROR(TEXT(--IF((LEN(AY75)-LEN(SUBSTITUTE(AY75,".","")))=2,IFERROR(MID(AY75,IFERROR(FIND(".",AY75,IFERROR(FIND(".",AY75),0)+1),0)+1,999),""),""),"0")=IF((LEN(AY75)-LEN(SUBSTITUTE(AY75,".","")))=2,IFERROR(MID(AY75,IFERROR(FIND(".",AY75,IFERROR(FIND(".",AY75),0)+1),0)+1,999),""),""),FALSE),TRUE)),"NONE","INVALID_VERSION"))))</ns0:f>
      </ns0:c>
      <ns0:c r="BC75" s="53">
        <ns0:f>IF(C75="","MISSING_RECORD_STATUS",IF(COUNTIF('Controlled Vocabulary'!$A$2:$A$7,C75)=1,"NONE","INVALID_RECORD_STATUS"))</ns0:f>
      </ns0:c>
      <ns0:c r="BD75" s="53">
        <ns0:f>IF(Z75="","INVALID_APPROVAL_STATUS",IF(COUNTIF('Controlled Vocabulary'!$B$2:$B$7,Z75)=1,"NONE","INVALID_APPROVAL_STATUS"))</ns0:f>
      </ns0:c>
      <ns0:c r="BE75" s="53">
        <ns0:f>IF(BN75="",0,COUNTIFS('Claim–Evidence Links'!$T$2:$T$201,BN75,'Claim–Evidence Links'!$H$2:$H$201,"Active"))</ns0:f>
      </ns0:c>
      <ns0:c r="BF75" s="53">
        <ns0:f>IF(BN75="",0,COUNTIFS('Change History'!$N$2:$N$101,BN75,'Change History'!$H$2:$H$101,"Yes"))</ns0:f>
      </ns0:c>
      <ns0:c r="BG75" s="53">
        <ns0:f>IF(AI75="","CONTROLLED_INPUT_INVALID",IF(AI75="No",IF(COUNTA(AJ75:AQ75)&gt;0,"AI_DETAILS_WITHOUT_AI_USE","NONE"),IF(AI75&lt;&gt;"Yes","CONTROLLED_INPUT_INVALID",IF(AJ75="","AI_ACTIVITY_TYPE_REQUIRED",IF(AND(AL75&lt;&gt;"",COUNTIF('Evidence Items'!$W$2:$W$101,AL75)&gt;0,COUNTIF('Controlled Vocabulary'!$S$2:$S$9,AJ75)&gt;0),"DUPLICATED_AI_ACTIVITY",IF(COUNTIF('Controlled Vocabulary'!$R$2:$R$9,AJ75)=0,"INVALID_AI_ACTIVITY_TYPE",IF(AK75="","AI_TOOL_MODEL_REQUIRED",IF(AN75="Rejected","AI_OUTPUT_REJECTED",IF(AN75="Verified",IF(AO75="","HUMAN_VERIFIER_REQUIRED",IF(AP75="","HUMAN_VERIFICATION_DATE_REQUIRED","NONE")),IF(OR(AN75="Pending",AN75="Verification incomplete"),IF(AND(OR(C75="Draft",C75="Under review",C75="Reopened"),OR(U75="Exploratory only",U75="Review required before use")),IF(AN75="Pending","AI_VERIFICATION_PENDING","AI_VERIFICATION_INCOMPLETE"),"AI_VERIFICATION_REQUIRED"),"AI_VERIFICATION_REQUIRED"))))))))))</ns0:f>
      </ns0:c>
      <ns0:c r="BH75" s="53">
        <ns0:f>IF(D75="","MISSING_EXACT_CLAIM",IF(E75="","MISSING_AFFECTED_DECISION",IF(COUNTA(F75:K75)=0,"MISSING_SCOPE_BOUNDARY",IF(BE75=0,"MISSING_EVIDENCE_RELATIONSHIP",IF(L75="","MISSING_OBSERVATION","NONE")))))</ns0:f>
      </ns0:c>
      <ns0:c r="BI75" s="53">
        <ns0:f>IF(AD75="","REVIEWER_ACCESS_REQUIRED",IF(AD75="No","REVIEWER_ACCESS_REQUIRED",IF(AND(AD75="Conditional",OR(AE75="",AF75="")),"HANDLING_CONDITION_REQUIRED",IF(OR(LEFT(BG75,3)="AI_",LEFT(BG75,6)="HUMAN_"),BG75,"NONE"))))</ns0:f>
      </ns0:c>
      <ns0:c r="BJ75" s="53">
        <ns0:f>IF(M75="","MISSING_INTERPRETATION",IF(N75="","MISSING_ASSUMPTIONS",IF(P75="","MISSING_EVIDENCE_STATE",IF(Q75="","MISSING_CONFIDENCE_BOUNDARY",IF(R75="","MISSING_CONTRADICTION_STATUS",IF(O75="","MISSING_LIMITATIONS",IF(S75="","MISSING_MATERIALITY",IF(T75="","MISSING_REVERSIBILITY",IF(U75="","MISSING_PERMITTED_USE",IF(AS75="","MISSING_FINAL_DISPOSITION","NONE"))))))))))</ns0:f>
      </ns0:c>
      <ns0:c r="BK75" s="53">
        <ns0:f>IF(V75="","MISSING_OWNER",IF(W75="","MISSING_REVIEWER",IF(X75="","MISSING_REVIEW_DATE",IF(OR(Z75="Approved",Z75="Approved with conditions",Z75="Rejected"),IF(AA75="","APPROVER_REQUIRED",IF(AB75="","APPROVAL_DATE_REQUIRED",IF(AND(Z75="Approved with conditions",AC75=""),"APPROVAL_CONDITIONS_REQUIRED","NONE"))),"NONE"))))</ns0:f>
      </ns0:c>
      <ns0:c r="BL75" s="53">
        <ns0:f>IF(Y75="","REOPEN_TRIGGER_REQUIRED",IF(AND(C75="Reopened",BF75=0),"REOPEN_EVENT_REQUIRED","NONE"))</ns0:f>
      </ns0:c>
      <ns0:c r="BM75" s="53">
        <ns0:f>IF(AND(C75="Reopened",OR(Z75="Approved",Z75="Approved with conditions")),"REOPENED_APPROVAL_CONFLICT",IF(OR(AND(C75="Draft",AND(Z75&lt;&gt;"Not submitted",Z75&lt;&gt;"Rejected")),AND(C75="Under review",AND(Z75&lt;&gt;"Pending review",Z75&lt;&gt;"Rejected")),AND(C75="Approved",Z75&lt;&gt;"Approved"),AND(C75="Approved with conditions",Z75&lt;&gt;"Approved with conditions"),AND(C75="Reopened",Z75&lt;&gt;"Reopened"),AND(C75="Retired",AND(Z75&lt;&gt;"Not submitted",Z75&lt;&gt;"Approved",Z75&lt;&gt;"Approved with conditions",Z75&lt;&gt;"Rejected"))),"APPROVAL_STATUS_MISMATCH",IF(C75="Draft","STATUS_DRAFT",IF(C75="Under review","STATUS_UNDER_REVIEW",IF(C75="Reopened","STATUS_REOPENED",IF(C75="Retired","STATUS_RETIRED",IF(AD75="Conditional","CONDITIONAL_EVIDENCE_ACCESS",IF(BG75="AI_VERIFICATION_PENDING","AI_VERIFICATION_PENDING",IF(BG75="AI_VERIFICATION_INCOMPLETE","AI_VERIFICATION_INCOMPLETE",IF(AND(C75="Approved with conditions",Z75="Approved with conditions",AC75&lt;&gt;""),"STATUS_APPROVED_WITH_CONDITIONS",IF(AND(C75="Approved",Z75="Approved"),IF(P75="Unresolved","UNRESOLVED_USE_BOUNDED","STATUS_APPROVED"),"APPROVAL_STATUS_MISMATCH")))))))))))</ns0:f>
      </ns0:c>
      <ns0:c r="BN75" s="53">
        <ns0:f>IF(OR(AX75="",AY75=""),"",AX75&amp;"|"&amp;AY75)</ns0:f>
      </ns0:c>
    </ns0:row>
    <ns0:row r="76">
      <ns0:c r="A76" s="65"/>
      <ns0:c r="B76" s="65"/>
      <ns0:c r="C76" s="66"/>
      <ns0:c r="D76" s="66"/>
      <ns0:c r="E76" s="66"/>
      <ns0:c r="F76" s="66"/>
      <ns0:c r="G76" s="66"/>
      <ns0:c r="H76" s="66"/>
      <ns0:c r="I76" s="66"/>
      <ns0:c r="J76" s="66"/>
      <ns0:c r="K76" s="66"/>
      <ns0:c r="L76" s="66"/>
      <ns0:c r="M76" s="66"/>
      <ns0:c r="N76" s="66"/>
      <ns0:c r="O76" s="66"/>
      <ns0:c r="P76" s="66"/>
      <ns0:c r="Q76" s="66"/>
      <ns0:c r="R76" s="66"/>
      <ns0:c r="S76" s="66"/>
      <ns0:c r="T76" s="66"/>
      <ns0:c r="U76" s="66"/>
      <ns0:c r="V76" s="66"/>
      <ns0:c r="W76" s="66"/>
      <ns0:c r="X76" s="67"/>
      <ns0:c r="Y76" s="66"/>
      <ns0:c r="Z76" s="66"/>
      <ns0:c r="AA76" s="66"/>
      <ns0:c r="AB76" s="67"/>
      <ns0:c r="AC76" s="66"/>
      <ns0:c r="AD76" s="66"/>
      <ns0:c r="AE76" s="66"/>
      <ns0:c r="AF76" s="66"/>
      <ns0:c r="AG76" s="65"/>
      <ns0:c r="AH76" s="65"/>
      <ns0:c r="AI76" s="66"/>
      <ns0:c r="AJ76" s="66"/>
      <ns0:c r="AK76" s="66"/>
      <ns0:c r="AL76" s="66"/>
      <ns0:c r="AM76" s="66"/>
      <ns0:c r="AN76" s="66"/>
      <ns0:c r="AO76" s="66"/>
      <ns0:c r="AP76" s="67"/>
      <ns0:c r="AQ76" s="66"/>
      <ns0:c r="AR76" s="66"/>
      <ns0:c r="AS76" s="66"/>
      <ns0:c r="AT76" s="45">
        <ns0:f>IF(A76="","",IFERROR(VLOOKUP(AU76,'Controlled Vocabulary'!$AA$2:$AD$200,2,FALSE),"Controlled input invalid"))</ns0:f>
      </ns0:c>
      <ns0:c r="AU76" s="45">
        <ns0:f>IF(A76="","",IF(AND(AND(IF(OR(AG76="",AH76=""),0,IFERROR(MATCH(UPPER(TRIM(AG76))&amp;"|"&amp;TRIM(AH76),$BN$2:$BN$101,0),0))&gt;0,AX76=UPPER(TRIM(AG76)),AY76=TRIM(AH76)),D76&lt;&gt;INDEX($D$2:$D$101,IF(OR(AG76="",AH76=""),0,IFERROR(MATCH(UPPER(TRIM(AG76))&amp;"|"&amp;TRIM(AH76),$BN$2:$BN$101,0),0)))),"VERSION_REQUIRED_FOR_CLAIM_CHANGE",IF(AND(AND(IF(OR(AG76="",AH76=""),0,IFERROR(MATCH(UPPER(TRIM(AG76))&amp;"|"&amp;TRIM(AH76),$BN$2:$BN$101,0),0))&gt;0,AX76=UPPER(TRIM(AG76)),AY76=TRIM(AH76)),U76&lt;&gt;INDEX($U$2:$U$101,IF(OR(AG76="",AH76=""),0,IFERROR(MATCH(UPPER(TRIM(AG76))&amp;"|"&amp;TRIM(AH76),$BN$2:$BN$101,0),0)))),"VERSION_REQUIRED_FOR_USE_CHANGE",IF(AND(AND(IF(OR(AG76="",AH76=""),0,IFERROR(MATCH(UPPER(TRIM(AG76))&amp;"|"&amp;TRIM(AH76),$BN$2:$BN$101,0),0))&gt;0,AX76=UPPER(TRIM(AG76)),AY76=TRIM(AH76)),AC76&lt;&gt;INDEX($AC$2:$AC$101,IF(OR(AG76="",AH76=""),0,IFERROR(MATCH(UPPER(TRIM(AG76))&amp;"|"&amp;TRIM(AH76),$BN$2:$BN$101,0),0)))),"VERSION_REQUIRED_FOR_APPROVAL_CHANGE",IF(BA76&lt;&gt;"NONE",BA76,IF(BB76&lt;&gt;"NONE",BB76,IF(BC76&lt;&gt;"NONE",BC76,IF(BD76&lt;&gt;"NONE",BD76,IF(AZ76&gt;1,"DUPLICATE_RECORD_VERSION",IF(OR(BM76="REOPENED_APPROVAL_CONFLICT",BM76="APPROVAL_STATUS_MISMATCH"),BM76,IF(OR(BG76="AI_DETAILS_WITHOUT_AI_USE",BG76="INVALID_AI_ACTIVITY_TYPE",BG76="DUPLICATED_AI_ACTIVITY",BG76="CONTROLLED_INPUT_INVALID"),BG76,IF(BH76&lt;&gt;"NONE",BH76,IF(BI76&lt;&gt;"NONE",BI76,IF(BJ76&lt;&gt;"NONE",BJ76,IF(BK76&lt;&gt;"NONE",BK76,IF(BL76&lt;&gt;"NONE",BL76,BM76))))))))))))))))</ns0:f>
      </ns0:c>
      <ns0:c r="AV76" s="45">
        <ns0:f>IF(A76="","",IFERROR(VLOOKUP(AU76,'Controlled Vocabulary'!$AA$2:$AD$200,3,FALSE),"Blocked"))</ns0:f>
      </ns0:c>
      <ns0:c r="AW76" s="45">
        <ns0:f>IF(A76="","",IFERROR(VLOOKUP(AU76,'Controlled Vocabulary'!$AA$2:$AD$200,4,FALSE),"Review the controlled inputs."))</ns0:f>
      </ns0:c>
      <ns0:c r="AX76" s="53">
        <ns0:f>IF(A76="","",UPPER(TRIM(A76)))</ns0:f>
      </ns0:c>
      <ns0:c r="AY76" s="53">
        <ns0:f>IF(B76="","",TRIM(B76))</ns0:f>
      </ns0:c>
      <ns0:c r="AZ76" s="53">
        <ns0:f>IF(BN76="",0,COUNTIF($BN$2:$BN$101,BN76))</ns0:f>
      </ns0:c>
      <ns0:c r="BA76" s="53">
        <ns0:f>IF(AX76="","MISSING_RECORD_ID",IF(OR(LEN(AX76)&lt;3,LEN(AX76)&gt;64),"INVALID_RECORD_ID_LENGTH",IF(OR(LEFT(AX76,1)="-",RIGHT(AX76,1)="-"),"INVALID_RECORD_ID_BOUNDARY",IF(ISNUMBER(SEARCH("--",AX76)),"CONSECUTIVE_HYPHENS",IF(SUMPRODUCT(--(ROW($1:$64)&lt;=LEN(AX76)),--ISNUMBER(SEARCH(MID(AX76,ROW($1:$64),1),"ABCDEFGHIJKLMNOPQRSTUVWXYZ0123456789-")))=LEN(AX76),"NONE","INVALID_RECORD_ID_CHARACTER")))))</ns0:f>
      </ns0:c>
      <ns0:c r="BB76" s="53">
        <ns0:f>IF(AY76="","MISSING_VERSION",IF(OR(NOT(OR((LEN(AY76)-LEN(SUBSTITUTE(AY76,".","")))=1,(LEN(AY76)-LEN(SUBSTITUTE(AY76,".","")))=2)),IFERROR(LEFT(AY76,IFERROR(FIND(".",AY76),0)-1),"")="",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="",IF((LEN(AY76)-LEN(SUBSTITUTE(AY76,".","")))=2,IF((LEN(AY76)-LEN(SUBSTITUTE(AY76,".","")))=2,IFERROR(MID(AY76,IFERROR(FIND(".",AY76,IFERROR(FIND(".",AY76),0)+1),0)+1,999),""),"")="",FALSE),NOT(IFERROR(ISNUMBER(--IFERROR(LEFT(AY76,IFERROR(FIND(".",AY76),0)-1),"")),FALSE)),NOT(IFERROR(ISNUMBER(--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),FALSE)),IF((LEN(AY76)-LEN(SUBSTITUTE(AY76,".","")))=2,NOT(IFERROR(ISNUMBER(--IF((LEN(AY76)-LEN(SUBSTITUTE(AY76,".","")))=2,IFERROR(MID(AY76,IFERROR(FIND(".",AY76,IFERROR(FIND(".",AY76),0)+1),0)+1,999),""),"")),FALSE)),FALSE)),"INVALID_VERSION",IF(OR(AND(LEN(IFERROR(LEFT(AY76,IFERROR(FIND(".",AY76),0)-1),""))&gt;1,LEFT(IFERROR(LEFT(AY76,IFERROR(FIND(".",AY76),0)-1),""),1)="0"),AND(LEN(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)&gt;1,LEFT(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,1)="0"),IF((LEN(AY76)-LEN(SUBSTITUTE(AY76,".","")))=2,AND(LEN(IF((LEN(AY76)-LEN(SUBSTITUTE(AY76,".","")))=2,IFERROR(MID(AY76,IFERROR(FIND(".",AY76,IFERROR(FIND(".",AY76),0)+1),0)+1,999),""),""))&gt;1,LEFT(IF((LEN(AY76)-LEN(SUBSTITUTE(AY76,".","")))=2,IFERROR(MID(AY76,IFERROR(FIND(".",AY76,IFERROR(FIND(".",AY76),0)+1),0)+1,999),""),""),1)="0"),FALSE)),"INVALID_VERSION_LEADING_ZERO",IF(AND(IFERROR(TEXT(--IFERROR(LEFT(AY76,IFERROR(FIND(".",AY76),0)-1),""),"0")=IFERROR(LEFT(AY76,IFERROR(FIND(".",AY76),0)-1),""),FALSE),IFERROR(TEXT(--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,"0")=IF((LEN(AY76)-LEN(SUBSTITUTE(AY76,".","")))=1,IFERROR(MID(AY76,IFERROR(FIND(".",AY76),0)+1,999),""),IF((LEN(AY76)-LEN(SUBSTITUTE(AY76,".","")))=2,IFERROR(MID(AY76,IFERROR(FIND(".",AY76),0)+1,IFERROR(FIND(".",AY76,IFERROR(FIND(".",AY76),0)+1),0)-IFERROR(FIND(".",AY76),0)-1),""),"")),FALSE),IF((LEN(AY76)-LEN(SUBSTITUTE(AY76,".","")))=2,IFERROR(TEXT(--IF((LEN(AY76)-LEN(SUBSTITUTE(AY76,".","")))=2,IFERROR(MID(AY76,IFERROR(FIND(".",AY76,IFERROR(FIND(".",AY76),0)+1),0)+1,999),""),""),"0")=IF((LEN(AY76)-LEN(SUBSTITUTE(AY76,".","")))=2,IFERROR(MID(AY76,IFERROR(FIND(".",AY76,IFERROR(FIND(".",AY76),0)+1),0)+1,999),""),""),FALSE),TRUE)),"NONE","INVALID_VERSION"))))</ns0:f>
      </ns0:c>
      <ns0:c r="BC76" s="53">
        <ns0:f>IF(C76="","MISSING_RECORD_STATUS",IF(COUNTIF('Controlled Vocabulary'!$A$2:$A$7,C76)=1,"NONE","INVALID_RECORD_STATUS"))</ns0:f>
      </ns0:c>
      <ns0:c r="BD76" s="53">
        <ns0:f>IF(Z76="","INVALID_APPROVAL_STATUS",IF(COUNTIF('Controlled Vocabulary'!$B$2:$B$7,Z76)=1,"NONE","INVALID_APPROVAL_STATUS"))</ns0:f>
      </ns0:c>
      <ns0:c r="BE76" s="53">
        <ns0:f>IF(BN76="",0,COUNTIFS('Claim–Evidence Links'!$T$2:$T$201,BN76,'Claim–Evidence Links'!$H$2:$H$201,"Active"))</ns0:f>
      </ns0:c>
      <ns0:c r="BF76" s="53">
        <ns0:f>IF(BN76="",0,COUNTIFS('Change History'!$N$2:$N$101,BN76,'Change History'!$H$2:$H$101,"Yes"))</ns0:f>
      </ns0:c>
      <ns0:c r="BG76" s="53">
        <ns0:f>IF(AI76="","CONTROLLED_INPUT_INVALID",IF(AI76="No",IF(COUNTA(AJ76:AQ76)&gt;0,"AI_DETAILS_WITHOUT_AI_USE","NONE"),IF(AI76&lt;&gt;"Yes","CONTROLLED_INPUT_INVALID",IF(AJ76="","AI_ACTIVITY_TYPE_REQUIRED",IF(AND(AL76&lt;&gt;"",COUNTIF('Evidence Items'!$W$2:$W$101,AL76)&gt;0,COUNTIF('Controlled Vocabulary'!$S$2:$S$9,AJ76)&gt;0),"DUPLICATED_AI_ACTIVITY",IF(COUNTIF('Controlled Vocabulary'!$R$2:$R$9,AJ76)=0,"INVALID_AI_ACTIVITY_TYPE",IF(AK76="","AI_TOOL_MODEL_REQUIRED",IF(AN76="Rejected","AI_OUTPUT_REJECTED",IF(AN76="Verified",IF(AO76="","HUMAN_VERIFIER_REQUIRED",IF(AP76="","HUMAN_VERIFICATION_DATE_REQUIRED","NONE")),IF(OR(AN76="Pending",AN76="Verification incomplete"),IF(AND(OR(C76="Draft",C76="Under review",C76="Reopened"),OR(U76="Exploratory only",U76="Review required before use")),IF(AN76="Pending","AI_VERIFICATION_PENDING","AI_VERIFICATION_INCOMPLETE"),"AI_VERIFICATION_REQUIRED"),"AI_VERIFICATION_REQUIRED"))))))))))</ns0:f>
      </ns0:c>
      <ns0:c r="BH76" s="53">
        <ns0:f>IF(D76="","MISSING_EXACT_CLAIM",IF(E76="","MISSING_AFFECTED_DECISION",IF(COUNTA(F76:K76)=0,"MISSING_SCOPE_BOUNDARY",IF(BE76=0,"MISSING_EVIDENCE_RELATIONSHIP",IF(L76="","MISSING_OBSERVATION","NONE")))))</ns0:f>
      </ns0:c>
      <ns0:c r="BI76" s="53">
        <ns0:f>IF(AD76="","REVIEWER_ACCESS_REQUIRED",IF(AD76="No","REVIEWER_ACCESS_REQUIRED",IF(AND(AD76="Conditional",OR(AE76="",AF76="")),"HANDLING_CONDITION_REQUIRED",IF(OR(LEFT(BG76,3)="AI_",LEFT(BG76,6)="HUMAN_"),BG76,"NONE"))))</ns0:f>
      </ns0:c>
      <ns0:c r="BJ76" s="53">
        <ns0:f>IF(M76="","MISSING_INTERPRETATION",IF(N76="","MISSING_ASSUMPTIONS",IF(P76="","MISSING_EVIDENCE_STATE",IF(Q76="","MISSING_CONFIDENCE_BOUNDARY",IF(R76="","MISSING_CONTRADICTION_STATUS",IF(O76="","MISSING_LIMITATIONS",IF(S76="","MISSING_MATERIALITY",IF(T76="","MISSING_REVERSIBILITY",IF(U76="","MISSING_PERMITTED_USE",IF(AS76="","MISSING_FINAL_DISPOSITION","NONE"))))))))))</ns0:f>
      </ns0:c>
      <ns0:c r="BK76" s="53">
        <ns0:f>IF(V76="","MISSING_OWNER",IF(W76="","MISSING_REVIEWER",IF(X76="","MISSING_REVIEW_DATE",IF(OR(Z76="Approved",Z76="Approved with conditions",Z76="Rejected"),IF(AA76="","APPROVER_REQUIRED",IF(AB76="","APPROVAL_DATE_REQUIRED",IF(AND(Z76="Approved with conditions",AC76=""),"APPROVAL_CONDITIONS_REQUIRED","NONE"))),"NONE"))))</ns0:f>
      </ns0:c>
      <ns0:c r="BL76" s="53">
        <ns0:f>IF(Y76="","REOPEN_TRIGGER_REQUIRED",IF(AND(C76="Reopened",BF76=0),"REOPEN_EVENT_REQUIRED","NONE"))</ns0:f>
      </ns0:c>
      <ns0:c r="BM76" s="53">
        <ns0:f>IF(AND(C76="Reopened",OR(Z76="Approved",Z76="Approved with conditions")),"REOPENED_APPROVAL_CONFLICT",IF(OR(AND(C76="Draft",AND(Z76&lt;&gt;"Not submitted",Z76&lt;&gt;"Rejected")),AND(C76="Under review",AND(Z76&lt;&gt;"Pending review",Z76&lt;&gt;"Rejected")),AND(C76="Approved",Z76&lt;&gt;"Approved"),AND(C76="Approved with conditions",Z76&lt;&gt;"Approved with conditions"),AND(C76="Reopened",Z76&lt;&gt;"Reopened"),AND(C76="Retired",AND(Z76&lt;&gt;"Not submitted",Z76&lt;&gt;"Approved",Z76&lt;&gt;"Approved with conditions",Z76&lt;&gt;"Rejected"))),"APPROVAL_STATUS_MISMATCH",IF(C76="Draft","STATUS_DRAFT",IF(C76="Under review","STATUS_UNDER_REVIEW",IF(C76="Reopened","STATUS_REOPENED",IF(C76="Retired","STATUS_RETIRED",IF(AD76="Conditional","CONDITIONAL_EVIDENCE_ACCESS",IF(BG76="AI_VERIFICATION_PENDING","AI_VERIFICATION_PENDING",IF(BG76="AI_VERIFICATION_INCOMPLETE","AI_VERIFICATION_INCOMPLETE",IF(AND(C76="Approved with conditions",Z76="Approved with conditions",AC76&lt;&gt;""),"STATUS_APPROVED_WITH_CONDITIONS",IF(AND(C76="Approved",Z76="Approved"),IF(P76="Unresolved","UNRESOLVED_USE_BOUNDED","STATUS_APPROVED"),"APPROVAL_STATUS_MISMATCH")))))))))))</ns0:f>
      </ns0:c>
      <ns0:c r="BN76" s="53">
        <ns0:f>IF(OR(AX76="",AY76=""),"",AX76&amp;"|"&amp;AY76)</ns0:f>
      </ns0:c>
    </ns0:row>
    <ns0:row r="77">
      <ns0:c r="A77" s="65"/>
      <ns0:c r="B77" s="65"/>
      <ns0:c r="C77" s="66"/>
      <ns0:c r="D77" s="66"/>
      <ns0:c r="E77" s="66"/>
      <ns0:c r="F77" s="66"/>
      <ns0:c r="G77" s="66"/>
      <ns0:c r="H77" s="66"/>
      <ns0:c r="I77" s="66"/>
      <ns0:c r="J77" s="66"/>
      <ns0:c r="K77" s="66"/>
      <ns0:c r="L77" s="66"/>
      <ns0:c r="M77" s="66"/>
      <ns0:c r="N77" s="66"/>
      <ns0:c r="O77" s="66"/>
      <ns0:c r="P77" s="66"/>
      <ns0:c r="Q77" s="66"/>
      <ns0:c r="R77" s="66"/>
      <ns0:c r="S77" s="66"/>
      <ns0:c r="T77" s="66"/>
      <ns0:c r="U77" s="66"/>
      <ns0:c r="V77" s="66"/>
      <ns0:c r="W77" s="66"/>
      <ns0:c r="X77" s="67"/>
      <ns0:c r="Y77" s="66"/>
      <ns0:c r="Z77" s="66"/>
      <ns0:c r="AA77" s="66"/>
      <ns0:c r="AB77" s="67"/>
      <ns0:c r="AC77" s="66"/>
      <ns0:c r="AD77" s="66"/>
      <ns0:c r="AE77" s="66"/>
      <ns0:c r="AF77" s="66"/>
      <ns0:c r="AG77" s="65"/>
      <ns0:c r="AH77" s="65"/>
      <ns0:c r="AI77" s="66"/>
      <ns0:c r="AJ77" s="66"/>
      <ns0:c r="AK77" s="66"/>
      <ns0:c r="AL77" s="66"/>
      <ns0:c r="AM77" s="66"/>
      <ns0:c r="AN77" s="66"/>
      <ns0:c r="AO77" s="66"/>
      <ns0:c r="AP77" s="67"/>
      <ns0:c r="AQ77" s="66"/>
      <ns0:c r="AR77" s="66"/>
      <ns0:c r="AS77" s="66"/>
      <ns0:c r="AT77" s="45">
        <ns0:f>IF(A77="","",IFERROR(VLOOKUP(AU77,'Controlled Vocabulary'!$AA$2:$AD$200,2,FALSE),"Controlled input invalid"))</ns0:f>
      </ns0:c>
      <ns0:c r="AU77" s="45">
        <ns0:f>IF(A77="","",IF(AND(AND(IF(OR(AG77="",AH77=""),0,IFERROR(MATCH(UPPER(TRIM(AG77))&amp;"|"&amp;TRIM(AH77),$BN$2:$BN$101,0),0))&gt;0,AX77=UPPER(TRIM(AG77)),AY77=TRIM(AH77)),D77&lt;&gt;INDEX($D$2:$D$101,IF(OR(AG77="",AH77=""),0,IFERROR(MATCH(UPPER(TRIM(AG77))&amp;"|"&amp;TRIM(AH77),$BN$2:$BN$101,0),0)))),"VERSION_REQUIRED_FOR_CLAIM_CHANGE",IF(AND(AND(IF(OR(AG77="",AH77=""),0,IFERROR(MATCH(UPPER(TRIM(AG77))&amp;"|"&amp;TRIM(AH77),$BN$2:$BN$101,0),0))&gt;0,AX77=UPPER(TRIM(AG77)),AY77=TRIM(AH77)),U77&lt;&gt;INDEX($U$2:$U$101,IF(OR(AG77="",AH77=""),0,IFERROR(MATCH(UPPER(TRIM(AG77))&amp;"|"&amp;TRIM(AH77),$BN$2:$BN$101,0),0)))),"VERSION_REQUIRED_FOR_USE_CHANGE",IF(AND(AND(IF(OR(AG77="",AH77=""),0,IFERROR(MATCH(UPPER(TRIM(AG77))&amp;"|"&amp;TRIM(AH77),$BN$2:$BN$101,0),0))&gt;0,AX77=UPPER(TRIM(AG77)),AY77=TRIM(AH77)),AC77&lt;&gt;INDEX($AC$2:$AC$101,IF(OR(AG77="",AH77=""),0,IFERROR(MATCH(UPPER(TRIM(AG77))&amp;"|"&amp;TRIM(AH77),$BN$2:$BN$101,0),0)))),"VERSION_REQUIRED_FOR_APPROVAL_CHANGE",IF(BA77&lt;&gt;"NONE",BA77,IF(BB77&lt;&gt;"NONE",BB77,IF(BC77&lt;&gt;"NONE",BC77,IF(BD77&lt;&gt;"NONE",BD77,IF(AZ77&gt;1,"DUPLICATE_RECORD_VERSION",IF(OR(BM77="REOPENED_APPROVAL_CONFLICT",BM77="APPROVAL_STATUS_MISMATCH"),BM77,IF(OR(BG77="AI_DETAILS_WITHOUT_AI_USE",BG77="INVALID_AI_ACTIVITY_TYPE",BG77="DUPLICATED_AI_ACTIVITY",BG77="CONTROLLED_INPUT_INVALID"),BG77,IF(BH77&lt;&gt;"NONE",BH77,IF(BI77&lt;&gt;"NONE",BI77,IF(BJ77&lt;&gt;"NONE",BJ77,IF(BK77&lt;&gt;"NONE",BK77,IF(BL77&lt;&gt;"NONE",BL77,BM77))))))))))))))))</ns0:f>
      </ns0:c>
      <ns0:c r="AV77" s="45">
        <ns0:f>IF(A77="","",IFERROR(VLOOKUP(AU77,'Controlled Vocabulary'!$AA$2:$AD$200,3,FALSE),"Blocked"))</ns0:f>
      </ns0:c>
      <ns0:c r="AW77" s="45">
        <ns0:f>IF(A77="","",IFERROR(VLOOKUP(AU77,'Controlled Vocabulary'!$AA$2:$AD$200,4,FALSE),"Review the controlled inputs."))</ns0:f>
      </ns0:c>
      <ns0:c r="AX77" s="53">
        <ns0:f>IF(A77="","",UPPER(TRIM(A77)))</ns0:f>
      </ns0:c>
      <ns0:c r="AY77" s="53">
        <ns0:f>IF(B77="","",TRIM(B77))</ns0:f>
      </ns0:c>
      <ns0:c r="AZ77" s="53">
        <ns0:f>IF(BN77="",0,COUNTIF($BN$2:$BN$101,BN77))</ns0:f>
      </ns0:c>
      <ns0:c r="BA77" s="53">
        <ns0:f>IF(AX77="","MISSING_RECORD_ID",IF(OR(LEN(AX77)&lt;3,LEN(AX77)&gt;64),"INVALID_RECORD_ID_LENGTH",IF(OR(LEFT(AX77,1)="-",RIGHT(AX77,1)="-"),"INVALID_RECORD_ID_BOUNDARY",IF(ISNUMBER(SEARCH("--",AX77)),"CONSECUTIVE_HYPHENS",IF(SUMPRODUCT(--(ROW($1:$64)&lt;=LEN(AX77)),--ISNUMBER(SEARCH(MID(AX77,ROW($1:$64),1),"ABCDEFGHIJKLMNOPQRSTUVWXYZ0123456789-")))=LEN(AX77),"NONE","INVALID_RECORD_ID_CHARACTER")))))</ns0:f>
      </ns0:c>
      <ns0:c r="BB77" s="53">
        <ns0:f>IF(AY77="","MISSING_VERSION",IF(OR(NOT(OR((LEN(AY77)-LEN(SUBSTITUTE(AY77,".","")))=1,(LEN(AY77)-LEN(SUBSTITUTE(AY77,".","")))=2)),IFERROR(LEFT(AY77,IFERROR(FIND(".",AY77),0)-1),"")="",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="",IF((LEN(AY77)-LEN(SUBSTITUTE(AY77,".","")))=2,IF((LEN(AY77)-LEN(SUBSTITUTE(AY77,".","")))=2,IFERROR(MID(AY77,IFERROR(FIND(".",AY77,IFERROR(FIND(".",AY77),0)+1),0)+1,999),""),"")="",FALSE),NOT(IFERROR(ISNUMBER(--IFERROR(LEFT(AY77,IFERROR(FIND(".",AY77),0)-1),"")),FALSE)),NOT(IFERROR(ISNUMBER(--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),FALSE)),IF((LEN(AY77)-LEN(SUBSTITUTE(AY77,".","")))=2,NOT(IFERROR(ISNUMBER(--IF((LEN(AY77)-LEN(SUBSTITUTE(AY77,".","")))=2,IFERROR(MID(AY77,IFERROR(FIND(".",AY77,IFERROR(FIND(".",AY77),0)+1),0)+1,999),""),"")),FALSE)),FALSE)),"INVALID_VERSION",IF(OR(AND(LEN(IFERROR(LEFT(AY77,IFERROR(FIND(".",AY77),0)-1),""))&gt;1,LEFT(IFERROR(LEFT(AY77,IFERROR(FIND(".",AY77),0)-1),""),1)="0"),AND(LEN(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)&gt;1,LEFT(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,1)="0"),IF((LEN(AY77)-LEN(SUBSTITUTE(AY77,".","")))=2,AND(LEN(IF((LEN(AY77)-LEN(SUBSTITUTE(AY77,".","")))=2,IFERROR(MID(AY77,IFERROR(FIND(".",AY77,IFERROR(FIND(".",AY77),0)+1),0)+1,999),""),""))&gt;1,LEFT(IF((LEN(AY77)-LEN(SUBSTITUTE(AY77,".","")))=2,IFERROR(MID(AY77,IFERROR(FIND(".",AY77,IFERROR(FIND(".",AY77),0)+1),0)+1,999),""),""),1)="0"),FALSE)),"INVALID_VERSION_LEADING_ZERO",IF(AND(IFERROR(TEXT(--IFERROR(LEFT(AY77,IFERROR(FIND(".",AY77),0)-1),""),"0")=IFERROR(LEFT(AY77,IFERROR(FIND(".",AY77),0)-1),""),FALSE),IFERROR(TEXT(--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,"0")=IF((LEN(AY77)-LEN(SUBSTITUTE(AY77,".","")))=1,IFERROR(MID(AY77,IFERROR(FIND(".",AY77),0)+1,999),""),IF((LEN(AY77)-LEN(SUBSTITUTE(AY77,".","")))=2,IFERROR(MID(AY77,IFERROR(FIND(".",AY77),0)+1,IFERROR(FIND(".",AY77,IFERROR(FIND(".",AY77),0)+1),0)-IFERROR(FIND(".",AY77),0)-1),""),"")),FALSE),IF((LEN(AY77)-LEN(SUBSTITUTE(AY77,".","")))=2,IFERROR(TEXT(--IF((LEN(AY77)-LEN(SUBSTITUTE(AY77,".","")))=2,IFERROR(MID(AY77,IFERROR(FIND(".",AY77,IFERROR(FIND(".",AY77),0)+1),0)+1,999),""),""),"0")=IF((LEN(AY77)-LEN(SUBSTITUTE(AY77,".","")))=2,IFERROR(MID(AY77,IFERROR(FIND(".",AY77,IFERROR(FIND(".",AY77),0)+1),0)+1,999),""),""),FALSE),TRUE)),"NONE","INVALID_VERSION"))))</ns0:f>
      </ns0:c>
      <ns0:c r="BC77" s="53">
        <ns0:f>IF(C77="","MISSING_RECORD_STATUS",IF(COUNTIF('Controlled Vocabulary'!$A$2:$A$7,C77)=1,"NONE","INVALID_RECORD_STATUS"))</ns0:f>
      </ns0:c>
      <ns0:c r="BD77" s="53">
        <ns0:f>IF(Z77="","INVALID_APPROVAL_STATUS",IF(COUNTIF('Controlled Vocabulary'!$B$2:$B$7,Z77)=1,"NONE","INVALID_APPROVAL_STATUS"))</ns0:f>
      </ns0:c>
      <ns0:c r="BE77" s="53">
        <ns0:f>IF(BN77="",0,COUNTIFS('Claim–Evidence Links'!$T$2:$T$201,BN77,'Claim–Evidence Links'!$H$2:$H$201,"Active"))</ns0:f>
      </ns0:c>
      <ns0:c r="BF77" s="53">
        <ns0:f>IF(BN77="",0,COUNTIFS('Change History'!$N$2:$N$101,BN77,'Change History'!$H$2:$H$101,"Yes"))</ns0:f>
      </ns0:c>
      <ns0:c r="BG77" s="53">
        <ns0:f>IF(AI77="","CONTROLLED_INPUT_INVALID",IF(AI77="No",IF(COUNTA(AJ77:AQ77)&gt;0,"AI_DETAILS_WITHOUT_AI_USE","NONE"),IF(AI77&lt;&gt;"Yes","CONTROLLED_INPUT_INVALID",IF(AJ77="","AI_ACTIVITY_TYPE_REQUIRED",IF(AND(AL77&lt;&gt;"",COUNTIF('Evidence Items'!$W$2:$W$101,AL77)&gt;0,COUNTIF('Controlled Vocabulary'!$S$2:$S$9,AJ77)&gt;0),"DUPLICATED_AI_ACTIVITY",IF(COUNTIF('Controlled Vocabulary'!$R$2:$R$9,AJ77)=0,"INVALID_AI_ACTIVITY_TYPE",IF(AK77="","AI_TOOL_MODEL_REQUIRED",IF(AN77="Rejected","AI_OUTPUT_REJECTED",IF(AN77="Verified",IF(AO77="","HUMAN_VERIFIER_REQUIRED",IF(AP77="","HUMAN_VERIFICATION_DATE_REQUIRED","NONE")),IF(OR(AN77="Pending",AN77="Verification incomplete"),IF(AND(OR(C77="Draft",C77="Under review",C77="Reopened"),OR(U77="Exploratory only",U77="Review required before use")),IF(AN77="Pending","AI_VERIFICATION_PENDING","AI_VERIFICATION_INCOMPLETE"),"AI_VERIFICATION_REQUIRED"),"AI_VERIFICATION_REQUIRED"))))))))))</ns0:f>
      </ns0:c>
      <ns0:c r="BH77" s="53">
        <ns0:f>IF(D77="","MISSING_EXACT_CLAIM",IF(E77="","MISSING_AFFECTED_DECISION",IF(COUNTA(F77:K77)=0,"MISSING_SCOPE_BOUNDARY",IF(BE77=0,"MISSING_EVIDENCE_RELATIONSHIP",IF(L77="","MISSING_OBSERVATION","NONE")))))</ns0:f>
      </ns0:c>
      <ns0:c r="BI77" s="53">
        <ns0:f>IF(AD77="","REVIEWER_ACCESS_REQUIRED",IF(AD77="No","REVIEWER_ACCESS_REQUIRED",IF(AND(AD77="Conditional",OR(AE77="",AF77="")),"HANDLING_CONDITION_REQUIRED",IF(OR(LEFT(BG77,3)="AI_",LEFT(BG77,6)="HUMAN_"),BG77,"NONE"))))</ns0:f>
      </ns0:c>
      <ns0:c r="BJ77" s="53">
        <ns0:f>IF(M77="","MISSING_INTERPRETATION",IF(N77="","MISSING_ASSUMPTIONS",IF(P77="","MISSING_EVIDENCE_STATE",IF(Q77="","MISSING_CONFIDENCE_BOUNDARY",IF(R77="","MISSING_CONTRADICTION_STATUS",IF(O77="","MISSING_LIMITATIONS",IF(S77="","MISSING_MATERIALITY",IF(T77="","MISSING_REVERSIBILITY",IF(U77="","MISSING_PERMITTED_USE",IF(AS77="","MISSING_FINAL_DISPOSITION","NONE"))))))))))</ns0:f>
      </ns0:c>
      <ns0:c r="BK77" s="53">
        <ns0:f>IF(V77="","MISSING_OWNER",IF(W77="","MISSING_REVIEWER",IF(X77="","MISSING_REVIEW_DATE",IF(OR(Z77="Approved",Z77="Approved with conditions",Z77="Rejected"),IF(AA77="","APPROVER_REQUIRED",IF(AB77="","APPROVAL_DATE_REQUIRED",IF(AND(Z77="Approved with conditions",AC77=""),"APPROVAL_CONDITIONS_REQUIRED","NONE"))),"NONE"))))</ns0:f>
      </ns0:c>
      <ns0:c r="BL77" s="53">
        <ns0:f>IF(Y77="","REOPEN_TRIGGER_REQUIRED",IF(AND(C77="Reopened",BF77=0),"REOPEN_EVENT_REQUIRED","NONE"))</ns0:f>
      </ns0:c>
      <ns0:c r="BM77" s="53">
        <ns0:f>IF(AND(C77="Reopened",OR(Z77="Approved",Z77="Approved with conditions")),"REOPENED_APPROVAL_CONFLICT",IF(OR(AND(C77="Draft",AND(Z77&lt;&gt;"Not submitted",Z77&lt;&gt;"Rejected")),AND(C77="Under review",AND(Z77&lt;&gt;"Pending review",Z77&lt;&gt;"Rejected")),AND(C77="Approved",Z77&lt;&gt;"Approved"),AND(C77="Approved with conditions",Z77&lt;&gt;"Approved with conditions"),AND(C77="Reopened",Z77&lt;&gt;"Reopened"),AND(C77="Retired",AND(Z77&lt;&gt;"Not submitted",Z77&lt;&gt;"Approved",Z77&lt;&gt;"Approved with conditions",Z77&lt;&gt;"Rejected"))),"APPROVAL_STATUS_MISMATCH",IF(C77="Draft","STATUS_DRAFT",IF(C77="Under review","STATUS_UNDER_REVIEW",IF(C77="Reopened","STATUS_REOPENED",IF(C77="Retired","STATUS_RETIRED",IF(AD77="Conditional","CONDITIONAL_EVIDENCE_ACCESS",IF(BG77="AI_VERIFICATION_PENDING","AI_VERIFICATION_PENDING",IF(BG77="AI_VERIFICATION_INCOMPLETE","AI_VERIFICATION_INCOMPLETE",IF(AND(C77="Approved with conditions",Z77="Approved with conditions",AC77&lt;&gt;""),"STATUS_APPROVED_WITH_CONDITIONS",IF(AND(C77="Approved",Z77="Approved"),IF(P77="Unresolved","UNRESOLVED_USE_BOUNDED","STATUS_APPROVED"),"APPROVAL_STATUS_MISMATCH")))))))))))</ns0:f>
      </ns0:c>
      <ns0:c r="BN77" s="53">
        <ns0:f>IF(OR(AX77="",AY77=""),"",AX77&amp;"|"&amp;AY77)</ns0:f>
      </ns0:c>
    </ns0:row>
    <ns0:row r="78">
      <ns0:c r="A78" s="65"/>
      <ns0:c r="B78" s="65"/>
      <ns0:c r="C78" s="66"/>
      <ns0:c r="D78" s="66"/>
      <ns0:c r="E78" s="66"/>
      <ns0:c r="F78" s="66"/>
      <ns0:c r="G78" s="66"/>
      <ns0:c r="H78" s="66"/>
      <ns0:c r="I78" s="66"/>
      <ns0:c r="J78" s="66"/>
      <ns0:c r="K78" s="66"/>
      <ns0:c r="L78" s="66"/>
      <ns0:c r="M78" s="66"/>
      <ns0:c r="N78" s="66"/>
      <ns0:c r="O78" s="66"/>
      <ns0:c r="P78" s="66"/>
      <ns0:c r="Q78" s="66"/>
      <ns0:c r="R78" s="66"/>
      <ns0:c r="S78" s="66"/>
      <ns0:c r="T78" s="66"/>
      <ns0:c r="U78" s="66"/>
      <ns0:c r="V78" s="66"/>
      <ns0:c r="W78" s="66"/>
      <ns0:c r="X78" s="67"/>
      <ns0:c r="Y78" s="66"/>
      <ns0:c r="Z78" s="66"/>
      <ns0:c r="AA78" s="66"/>
      <ns0:c r="AB78" s="67"/>
      <ns0:c r="AC78" s="66"/>
      <ns0:c r="AD78" s="66"/>
      <ns0:c r="AE78" s="66"/>
      <ns0:c r="AF78" s="66"/>
      <ns0:c r="AG78" s="65"/>
      <ns0:c r="AH78" s="65"/>
      <ns0:c r="AI78" s="66"/>
      <ns0:c r="AJ78" s="66"/>
      <ns0:c r="AK78" s="66"/>
      <ns0:c r="AL78" s="66"/>
      <ns0:c r="AM78" s="66"/>
      <ns0:c r="AN78" s="66"/>
      <ns0:c r="AO78" s="66"/>
      <ns0:c r="AP78" s="67"/>
      <ns0:c r="AQ78" s="66"/>
      <ns0:c r="AR78" s="66"/>
      <ns0:c r="AS78" s="66"/>
      <ns0:c r="AT78" s="45">
        <ns0:f>IF(A78="","",IFERROR(VLOOKUP(AU78,'Controlled Vocabulary'!$AA$2:$AD$200,2,FALSE),"Controlled input invalid"))</ns0:f>
      </ns0:c>
      <ns0:c r="AU78" s="45">
        <ns0:f>IF(A78="","",IF(AND(AND(IF(OR(AG78="",AH78=""),0,IFERROR(MATCH(UPPER(TRIM(AG78))&amp;"|"&amp;TRIM(AH78),$BN$2:$BN$101,0),0))&gt;0,AX78=UPPER(TRIM(AG78)),AY78=TRIM(AH78)),D78&lt;&gt;INDEX($D$2:$D$101,IF(OR(AG78="",AH78=""),0,IFERROR(MATCH(UPPER(TRIM(AG78))&amp;"|"&amp;TRIM(AH78),$BN$2:$BN$101,0),0)))),"VERSION_REQUIRED_FOR_CLAIM_CHANGE",IF(AND(AND(IF(OR(AG78="",AH78=""),0,IFERROR(MATCH(UPPER(TRIM(AG78))&amp;"|"&amp;TRIM(AH78),$BN$2:$BN$101,0),0))&gt;0,AX78=UPPER(TRIM(AG78)),AY78=TRIM(AH78)),U78&lt;&gt;INDEX($U$2:$U$101,IF(OR(AG78="",AH78=""),0,IFERROR(MATCH(UPPER(TRIM(AG78))&amp;"|"&amp;TRIM(AH78),$BN$2:$BN$101,0),0)))),"VERSION_REQUIRED_FOR_USE_CHANGE",IF(AND(AND(IF(OR(AG78="",AH78=""),0,IFERROR(MATCH(UPPER(TRIM(AG78))&amp;"|"&amp;TRIM(AH78),$BN$2:$BN$101,0),0))&gt;0,AX78=UPPER(TRIM(AG78)),AY78=TRIM(AH78)),AC78&lt;&gt;INDEX($AC$2:$AC$101,IF(OR(AG78="",AH78=""),0,IFERROR(MATCH(UPPER(TRIM(AG78))&amp;"|"&amp;TRIM(AH78),$BN$2:$BN$101,0),0)))),"VERSION_REQUIRED_FOR_APPROVAL_CHANGE",IF(BA78&lt;&gt;"NONE",BA78,IF(BB78&lt;&gt;"NONE",BB78,IF(BC78&lt;&gt;"NONE",BC78,IF(BD78&lt;&gt;"NONE",BD78,IF(AZ78&gt;1,"DUPLICATE_RECORD_VERSION",IF(OR(BM78="REOPENED_APPROVAL_CONFLICT",BM78="APPROVAL_STATUS_MISMATCH"),BM78,IF(OR(BG78="AI_DETAILS_WITHOUT_AI_USE",BG78="INVALID_AI_ACTIVITY_TYPE",BG78="DUPLICATED_AI_ACTIVITY",BG78="CONTROLLED_INPUT_INVALID"),BG78,IF(BH78&lt;&gt;"NONE",BH78,IF(BI78&lt;&gt;"NONE",BI78,IF(BJ78&lt;&gt;"NONE",BJ78,IF(BK78&lt;&gt;"NONE",BK78,IF(BL78&lt;&gt;"NONE",BL78,BM78))))))))))))))))</ns0:f>
      </ns0:c>
      <ns0:c r="AV78" s="45">
        <ns0:f>IF(A78="","",IFERROR(VLOOKUP(AU78,'Controlled Vocabulary'!$AA$2:$AD$200,3,FALSE),"Blocked"))</ns0:f>
      </ns0:c>
      <ns0:c r="AW78" s="45">
        <ns0:f>IF(A78="","",IFERROR(VLOOKUP(AU78,'Controlled Vocabulary'!$AA$2:$AD$200,4,FALSE),"Review the controlled inputs."))</ns0:f>
      </ns0:c>
      <ns0:c r="AX78" s="53">
        <ns0:f>IF(A78="","",UPPER(TRIM(A78)))</ns0:f>
      </ns0:c>
      <ns0:c r="AY78" s="53">
        <ns0:f>IF(B78="","",TRIM(B78))</ns0:f>
      </ns0:c>
      <ns0:c r="AZ78" s="53">
        <ns0:f>IF(BN78="",0,COUNTIF($BN$2:$BN$101,BN78))</ns0:f>
      </ns0:c>
      <ns0:c r="BA78" s="53">
        <ns0:f>IF(AX78="","MISSING_RECORD_ID",IF(OR(LEN(AX78)&lt;3,LEN(AX78)&gt;64),"INVALID_RECORD_ID_LENGTH",IF(OR(LEFT(AX78,1)="-",RIGHT(AX78,1)="-"),"INVALID_RECORD_ID_BOUNDARY",IF(ISNUMBER(SEARCH("--",AX78)),"CONSECUTIVE_HYPHENS",IF(SUMPRODUCT(--(ROW($1:$64)&lt;=LEN(AX78)),--ISNUMBER(SEARCH(MID(AX78,ROW($1:$64),1),"ABCDEFGHIJKLMNOPQRSTUVWXYZ0123456789-")))=LEN(AX78),"NONE","INVALID_RECORD_ID_CHARACTER")))))</ns0:f>
      </ns0:c>
      <ns0:c r="BB78" s="53">
        <ns0:f>IF(AY78="","MISSING_VERSION",IF(OR(NOT(OR((LEN(AY78)-LEN(SUBSTITUTE(AY78,".","")))=1,(LEN(AY78)-LEN(SUBSTITUTE(AY78,".","")))=2)),IFERROR(LEFT(AY78,IFERROR(FIND(".",AY78),0)-1),"")="",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="",IF((LEN(AY78)-LEN(SUBSTITUTE(AY78,".","")))=2,IF((LEN(AY78)-LEN(SUBSTITUTE(AY78,".","")))=2,IFERROR(MID(AY78,IFERROR(FIND(".",AY78,IFERROR(FIND(".",AY78),0)+1),0)+1,999),""),"")="",FALSE),NOT(IFERROR(ISNUMBER(--IFERROR(LEFT(AY78,IFERROR(FIND(".",AY78),0)-1),"")),FALSE)),NOT(IFERROR(ISNUMBER(--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),FALSE)),IF((LEN(AY78)-LEN(SUBSTITUTE(AY78,".","")))=2,NOT(IFERROR(ISNUMBER(--IF((LEN(AY78)-LEN(SUBSTITUTE(AY78,".","")))=2,IFERROR(MID(AY78,IFERROR(FIND(".",AY78,IFERROR(FIND(".",AY78),0)+1),0)+1,999),""),"")),FALSE)),FALSE)),"INVALID_VERSION",IF(OR(AND(LEN(IFERROR(LEFT(AY78,IFERROR(FIND(".",AY78),0)-1),""))&gt;1,LEFT(IFERROR(LEFT(AY78,IFERROR(FIND(".",AY78),0)-1),""),1)="0"),AND(LEN(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)&gt;1,LEFT(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,1)="0"),IF((LEN(AY78)-LEN(SUBSTITUTE(AY78,".","")))=2,AND(LEN(IF((LEN(AY78)-LEN(SUBSTITUTE(AY78,".","")))=2,IFERROR(MID(AY78,IFERROR(FIND(".",AY78,IFERROR(FIND(".",AY78),0)+1),0)+1,999),""),""))&gt;1,LEFT(IF((LEN(AY78)-LEN(SUBSTITUTE(AY78,".","")))=2,IFERROR(MID(AY78,IFERROR(FIND(".",AY78,IFERROR(FIND(".",AY78),0)+1),0)+1,999),""),""),1)="0"),FALSE)),"INVALID_VERSION_LEADING_ZERO",IF(AND(IFERROR(TEXT(--IFERROR(LEFT(AY78,IFERROR(FIND(".",AY78),0)-1),""),"0")=IFERROR(LEFT(AY78,IFERROR(FIND(".",AY78),0)-1),""),FALSE),IFERROR(TEXT(--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,"0")=IF((LEN(AY78)-LEN(SUBSTITUTE(AY78,".","")))=1,IFERROR(MID(AY78,IFERROR(FIND(".",AY78),0)+1,999),""),IF((LEN(AY78)-LEN(SUBSTITUTE(AY78,".","")))=2,IFERROR(MID(AY78,IFERROR(FIND(".",AY78),0)+1,IFERROR(FIND(".",AY78,IFERROR(FIND(".",AY78),0)+1),0)-IFERROR(FIND(".",AY78),0)-1),""),"")),FALSE),IF((LEN(AY78)-LEN(SUBSTITUTE(AY78,".","")))=2,IFERROR(TEXT(--IF((LEN(AY78)-LEN(SUBSTITUTE(AY78,".","")))=2,IFERROR(MID(AY78,IFERROR(FIND(".",AY78,IFERROR(FIND(".",AY78),0)+1),0)+1,999),""),""),"0")=IF((LEN(AY78)-LEN(SUBSTITUTE(AY78,".","")))=2,IFERROR(MID(AY78,IFERROR(FIND(".",AY78,IFERROR(FIND(".",AY78),0)+1),0)+1,999),""),""),FALSE),TRUE)),"NONE","INVALID_VERSION"))))</ns0:f>
      </ns0:c>
      <ns0:c r="BC78" s="53">
        <ns0:f>IF(C78="","MISSING_RECORD_STATUS",IF(COUNTIF('Controlled Vocabulary'!$A$2:$A$7,C78)=1,"NONE","INVALID_RECORD_STATUS"))</ns0:f>
      </ns0:c>
      <ns0:c r="BD78" s="53">
        <ns0:f>IF(Z78="","INVALID_APPROVAL_STATUS",IF(COUNTIF('Controlled Vocabulary'!$B$2:$B$7,Z78)=1,"NONE","INVALID_APPROVAL_STATUS"))</ns0:f>
      </ns0:c>
      <ns0:c r="BE78" s="53">
        <ns0:f>IF(BN78="",0,COUNTIFS('Claim–Evidence Links'!$T$2:$T$201,BN78,'Claim–Evidence Links'!$H$2:$H$201,"Active"))</ns0:f>
      </ns0:c>
      <ns0:c r="BF78" s="53">
        <ns0:f>IF(BN78="",0,COUNTIFS('Change History'!$N$2:$N$101,BN78,'Change History'!$H$2:$H$101,"Yes"))</ns0:f>
      </ns0:c>
      <ns0:c r="BG78" s="53">
        <ns0:f>IF(AI78="","CONTROLLED_INPUT_INVALID",IF(AI78="No",IF(COUNTA(AJ78:AQ78)&gt;0,"AI_DETAILS_WITHOUT_AI_USE","NONE"),IF(AI78&lt;&gt;"Yes","CONTROLLED_INPUT_INVALID",IF(AJ78="","AI_ACTIVITY_TYPE_REQUIRED",IF(AND(AL78&lt;&gt;"",COUNTIF('Evidence Items'!$W$2:$W$101,AL78)&gt;0,COUNTIF('Controlled Vocabulary'!$S$2:$S$9,AJ78)&gt;0),"DUPLICATED_AI_ACTIVITY",IF(COUNTIF('Controlled Vocabulary'!$R$2:$R$9,AJ78)=0,"INVALID_AI_ACTIVITY_TYPE",IF(AK78="","AI_TOOL_MODEL_REQUIRED",IF(AN78="Rejected","AI_OUTPUT_REJECTED",IF(AN78="Verified",IF(AO78="","HUMAN_VERIFIER_REQUIRED",IF(AP78="","HUMAN_VERIFICATION_DATE_REQUIRED","NONE")),IF(OR(AN78="Pending",AN78="Verification incomplete"),IF(AND(OR(C78="Draft",C78="Under review",C78="Reopened"),OR(U78="Exploratory only",U78="Review required before use")),IF(AN78="Pending","AI_VERIFICATION_PENDING","AI_VERIFICATION_INCOMPLETE"),"AI_VERIFICATION_REQUIRED"),"AI_VERIFICATION_REQUIRED"))))))))))</ns0:f>
      </ns0:c>
      <ns0:c r="BH78" s="53">
        <ns0:f>IF(D78="","MISSING_EXACT_CLAIM",IF(E78="","MISSING_AFFECTED_DECISION",IF(COUNTA(F78:K78)=0,"MISSING_SCOPE_BOUNDARY",IF(BE78=0,"MISSING_EVIDENCE_RELATIONSHIP",IF(L78="","MISSING_OBSERVATION","NONE")))))</ns0:f>
      </ns0:c>
      <ns0:c r="BI78" s="53">
        <ns0:f>IF(AD78="","REVIEWER_ACCESS_REQUIRED",IF(AD78="No","REVIEWER_ACCESS_REQUIRED",IF(AND(AD78="Conditional",OR(AE78="",AF78="")),"HANDLING_CONDITION_REQUIRED",IF(OR(LEFT(BG78,3)="AI_",LEFT(BG78,6)="HUMAN_"),BG78,"NONE"))))</ns0:f>
      </ns0:c>
      <ns0:c r="BJ78" s="53">
        <ns0:f>IF(M78="","MISSING_INTERPRETATION",IF(N78="","MISSING_ASSUMPTIONS",IF(P78="","MISSING_EVIDENCE_STATE",IF(Q78="","MISSING_CONFIDENCE_BOUNDARY",IF(R78="","MISSING_CONTRADICTION_STATUS",IF(O78="","MISSING_LIMITATIONS",IF(S78="","MISSING_MATERIALITY",IF(T78="","MISSING_REVERSIBILITY",IF(U78="","MISSING_PERMITTED_USE",IF(AS78="","MISSING_FINAL_DISPOSITION","NONE"))))))))))</ns0:f>
      </ns0:c>
      <ns0:c r="BK78" s="53">
        <ns0:f>IF(V78="","MISSING_OWNER",IF(W78="","MISSING_REVIEWER",IF(X78="","MISSING_REVIEW_DATE",IF(OR(Z78="Approved",Z78="Approved with conditions",Z78="Rejected"),IF(AA78="","APPROVER_REQUIRED",IF(AB78="","APPROVAL_DATE_REQUIRED",IF(AND(Z78="Approved with conditions",AC78=""),"APPROVAL_CONDITIONS_REQUIRED","NONE"))),"NONE"))))</ns0:f>
      </ns0:c>
      <ns0:c r="BL78" s="53">
        <ns0:f>IF(Y78="","REOPEN_TRIGGER_REQUIRED",IF(AND(C78="Reopened",BF78=0),"REOPEN_EVENT_REQUIRED","NONE"))</ns0:f>
      </ns0:c>
      <ns0:c r="BM78" s="53">
        <ns0:f>IF(AND(C78="Reopened",OR(Z78="Approved",Z78="Approved with conditions")),"REOPENED_APPROVAL_CONFLICT",IF(OR(AND(C78="Draft",AND(Z78&lt;&gt;"Not submitted",Z78&lt;&gt;"Rejected")),AND(C78="Under review",AND(Z78&lt;&gt;"Pending review",Z78&lt;&gt;"Rejected")),AND(C78="Approved",Z78&lt;&gt;"Approved"),AND(C78="Approved with conditions",Z78&lt;&gt;"Approved with conditions"),AND(C78="Reopened",Z78&lt;&gt;"Reopened"),AND(C78="Retired",AND(Z78&lt;&gt;"Not submitted",Z78&lt;&gt;"Approved",Z78&lt;&gt;"Approved with conditions",Z78&lt;&gt;"Rejected"))),"APPROVAL_STATUS_MISMATCH",IF(C78="Draft","STATUS_DRAFT",IF(C78="Under review","STATUS_UNDER_REVIEW",IF(C78="Reopened","STATUS_REOPENED",IF(C78="Retired","STATUS_RETIRED",IF(AD78="Conditional","CONDITIONAL_EVIDENCE_ACCESS",IF(BG78="AI_VERIFICATION_PENDING","AI_VERIFICATION_PENDING",IF(BG78="AI_VERIFICATION_INCOMPLETE","AI_VERIFICATION_INCOMPLETE",IF(AND(C78="Approved with conditions",Z78="Approved with conditions",AC78&lt;&gt;""),"STATUS_APPROVED_WITH_CONDITIONS",IF(AND(C78="Approved",Z78="Approved"),IF(P78="Unresolved","UNRESOLVED_USE_BOUNDED","STATUS_APPROVED"),"APPROVAL_STATUS_MISMATCH")))))))))))</ns0:f>
      </ns0:c>
      <ns0:c r="BN78" s="53">
        <ns0:f>IF(OR(AX78="",AY78=""),"",AX78&amp;"|"&amp;AY78)</ns0:f>
      </ns0:c>
    </ns0:row>
    <ns0:row r="79">
      <ns0:c r="A79" s="65"/>
      <ns0:c r="B79" s="65"/>
      <ns0:c r="C79" s="66"/>
      <ns0:c r="D79" s="66"/>
      <ns0:c r="E79" s="66"/>
      <ns0:c r="F79" s="66"/>
      <ns0:c r="G79" s="66"/>
      <ns0:c r="H79" s="66"/>
      <ns0:c r="I79" s="66"/>
      <ns0:c r="J79" s="66"/>
      <ns0:c r="K79" s="66"/>
      <ns0:c r="L79" s="66"/>
      <ns0:c r="M79" s="66"/>
      <ns0:c r="N79" s="66"/>
      <ns0:c r="O79" s="66"/>
      <ns0:c r="P79" s="66"/>
      <ns0:c r="Q79" s="66"/>
      <ns0:c r="R79" s="66"/>
      <ns0:c r="S79" s="66"/>
      <ns0:c r="T79" s="66"/>
      <ns0:c r="U79" s="66"/>
      <ns0:c r="V79" s="66"/>
      <ns0:c r="W79" s="66"/>
      <ns0:c r="X79" s="67"/>
      <ns0:c r="Y79" s="66"/>
      <ns0:c r="Z79" s="66"/>
      <ns0:c r="AA79" s="66"/>
      <ns0:c r="AB79" s="67"/>
      <ns0:c r="AC79" s="66"/>
      <ns0:c r="AD79" s="66"/>
      <ns0:c r="AE79" s="66"/>
      <ns0:c r="AF79" s="66"/>
      <ns0:c r="AG79" s="65"/>
      <ns0:c r="AH79" s="65"/>
      <ns0:c r="AI79" s="66"/>
      <ns0:c r="AJ79" s="66"/>
      <ns0:c r="AK79" s="66"/>
      <ns0:c r="AL79" s="66"/>
      <ns0:c r="AM79" s="66"/>
      <ns0:c r="AN79" s="66"/>
      <ns0:c r="AO79" s="66"/>
      <ns0:c r="AP79" s="67"/>
      <ns0:c r="AQ79" s="66"/>
      <ns0:c r="AR79" s="66"/>
      <ns0:c r="AS79" s="66"/>
      <ns0:c r="AT79" s="45">
        <ns0:f>IF(A79="","",IFERROR(VLOOKUP(AU79,'Controlled Vocabulary'!$AA$2:$AD$200,2,FALSE),"Controlled input invalid"))</ns0:f>
      </ns0:c>
      <ns0:c r="AU79" s="45">
        <ns0:f>IF(A79="","",IF(AND(AND(IF(OR(AG79="",AH79=""),0,IFERROR(MATCH(UPPER(TRIM(AG79))&amp;"|"&amp;TRIM(AH79),$BN$2:$BN$101,0),0))&gt;0,AX79=UPPER(TRIM(AG79)),AY79=TRIM(AH79)),D79&lt;&gt;INDEX($D$2:$D$101,IF(OR(AG79="",AH79=""),0,IFERROR(MATCH(UPPER(TRIM(AG79))&amp;"|"&amp;TRIM(AH79),$BN$2:$BN$101,0),0)))),"VERSION_REQUIRED_FOR_CLAIM_CHANGE",IF(AND(AND(IF(OR(AG79="",AH79=""),0,IFERROR(MATCH(UPPER(TRIM(AG79))&amp;"|"&amp;TRIM(AH79),$BN$2:$BN$101,0),0))&gt;0,AX79=UPPER(TRIM(AG79)),AY79=TRIM(AH79)),U79&lt;&gt;INDEX($U$2:$U$101,IF(OR(AG79="",AH79=""),0,IFERROR(MATCH(UPPER(TRIM(AG79))&amp;"|"&amp;TRIM(AH79),$BN$2:$BN$101,0),0)))),"VERSION_REQUIRED_FOR_USE_CHANGE",IF(AND(AND(IF(OR(AG79="",AH79=""),0,IFERROR(MATCH(UPPER(TRIM(AG79))&amp;"|"&amp;TRIM(AH79),$BN$2:$BN$101,0),0))&gt;0,AX79=UPPER(TRIM(AG79)),AY79=TRIM(AH79)),AC79&lt;&gt;INDEX($AC$2:$AC$101,IF(OR(AG79="",AH79=""),0,IFERROR(MATCH(UPPER(TRIM(AG79))&amp;"|"&amp;TRIM(AH79),$BN$2:$BN$101,0),0)))),"VERSION_REQUIRED_FOR_APPROVAL_CHANGE",IF(BA79&lt;&gt;"NONE",BA79,IF(BB79&lt;&gt;"NONE",BB79,IF(BC79&lt;&gt;"NONE",BC79,IF(BD79&lt;&gt;"NONE",BD79,IF(AZ79&gt;1,"DUPLICATE_RECORD_VERSION",IF(OR(BM79="REOPENED_APPROVAL_CONFLICT",BM79="APPROVAL_STATUS_MISMATCH"),BM79,IF(OR(BG79="AI_DETAILS_WITHOUT_AI_USE",BG79="INVALID_AI_ACTIVITY_TYPE",BG79="DUPLICATED_AI_ACTIVITY",BG79="CONTROLLED_INPUT_INVALID"),BG79,IF(BH79&lt;&gt;"NONE",BH79,IF(BI79&lt;&gt;"NONE",BI79,IF(BJ79&lt;&gt;"NONE",BJ79,IF(BK79&lt;&gt;"NONE",BK79,IF(BL79&lt;&gt;"NONE",BL79,BM79))))))))))))))))</ns0:f>
      </ns0:c>
      <ns0:c r="AV79" s="45">
        <ns0:f>IF(A79="","",IFERROR(VLOOKUP(AU79,'Controlled Vocabulary'!$AA$2:$AD$200,3,FALSE),"Blocked"))</ns0:f>
      </ns0:c>
      <ns0:c r="AW79" s="45">
        <ns0:f>IF(A79="","",IFERROR(VLOOKUP(AU79,'Controlled Vocabulary'!$AA$2:$AD$200,4,FALSE),"Review the controlled inputs."))</ns0:f>
      </ns0:c>
      <ns0:c r="AX79" s="53">
        <ns0:f>IF(A79="","",UPPER(TRIM(A79)))</ns0:f>
      </ns0:c>
      <ns0:c r="AY79" s="53">
        <ns0:f>IF(B79="","",TRIM(B79))</ns0:f>
      </ns0:c>
      <ns0:c r="AZ79" s="53">
        <ns0:f>IF(BN79="",0,COUNTIF($BN$2:$BN$101,BN79))</ns0:f>
      </ns0:c>
      <ns0:c r="BA79" s="53">
        <ns0:f>IF(AX79="","MISSING_RECORD_ID",IF(OR(LEN(AX79)&lt;3,LEN(AX79)&gt;64),"INVALID_RECORD_ID_LENGTH",IF(OR(LEFT(AX79,1)="-",RIGHT(AX79,1)="-"),"INVALID_RECORD_ID_BOUNDARY",IF(ISNUMBER(SEARCH("--",AX79)),"CONSECUTIVE_HYPHENS",IF(SUMPRODUCT(--(ROW($1:$64)&lt;=LEN(AX79)),--ISNUMBER(SEARCH(MID(AX79,ROW($1:$64),1),"ABCDEFGHIJKLMNOPQRSTUVWXYZ0123456789-")))=LEN(AX79),"NONE","INVALID_RECORD_ID_CHARACTER")))))</ns0:f>
      </ns0:c>
      <ns0:c r="BB79" s="53">
        <ns0:f>IF(AY79="","MISSING_VERSION",IF(OR(NOT(OR((LEN(AY79)-LEN(SUBSTITUTE(AY79,".","")))=1,(LEN(AY79)-LEN(SUBSTITUTE(AY79,".","")))=2)),IFERROR(LEFT(AY79,IFERROR(FIND(".",AY79),0)-1),"")="",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="",IF((LEN(AY79)-LEN(SUBSTITUTE(AY79,".","")))=2,IF((LEN(AY79)-LEN(SUBSTITUTE(AY79,".","")))=2,IFERROR(MID(AY79,IFERROR(FIND(".",AY79,IFERROR(FIND(".",AY79),0)+1),0)+1,999),""),"")="",FALSE),NOT(IFERROR(ISNUMBER(--IFERROR(LEFT(AY79,IFERROR(FIND(".",AY79),0)-1),"")),FALSE)),NOT(IFERROR(ISNUMBER(--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),FALSE)),IF((LEN(AY79)-LEN(SUBSTITUTE(AY79,".","")))=2,NOT(IFERROR(ISNUMBER(--IF((LEN(AY79)-LEN(SUBSTITUTE(AY79,".","")))=2,IFERROR(MID(AY79,IFERROR(FIND(".",AY79,IFERROR(FIND(".",AY79),0)+1),0)+1,999),""),"")),FALSE)),FALSE)),"INVALID_VERSION",IF(OR(AND(LEN(IFERROR(LEFT(AY79,IFERROR(FIND(".",AY79),0)-1),""))&gt;1,LEFT(IFERROR(LEFT(AY79,IFERROR(FIND(".",AY79),0)-1),""),1)="0"),AND(LEN(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)&gt;1,LEFT(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,1)="0"),IF((LEN(AY79)-LEN(SUBSTITUTE(AY79,".","")))=2,AND(LEN(IF((LEN(AY79)-LEN(SUBSTITUTE(AY79,".","")))=2,IFERROR(MID(AY79,IFERROR(FIND(".",AY79,IFERROR(FIND(".",AY79),0)+1),0)+1,999),""),""))&gt;1,LEFT(IF((LEN(AY79)-LEN(SUBSTITUTE(AY79,".","")))=2,IFERROR(MID(AY79,IFERROR(FIND(".",AY79,IFERROR(FIND(".",AY79),0)+1),0)+1,999),""),""),1)="0"),FALSE)),"INVALID_VERSION_LEADING_ZERO",IF(AND(IFERROR(TEXT(--IFERROR(LEFT(AY79,IFERROR(FIND(".",AY79),0)-1),""),"0")=IFERROR(LEFT(AY79,IFERROR(FIND(".",AY79),0)-1),""),FALSE),IFERROR(TEXT(--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,"0")=IF((LEN(AY79)-LEN(SUBSTITUTE(AY79,".","")))=1,IFERROR(MID(AY79,IFERROR(FIND(".",AY79),0)+1,999),""),IF((LEN(AY79)-LEN(SUBSTITUTE(AY79,".","")))=2,IFERROR(MID(AY79,IFERROR(FIND(".",AY79),0)+1,IFERROR(FIND(".",AY79,IFERROR(FIND(".",AY79),0)+1),0)-IFERROR(FIND(".",AY79),0)-1),""),"")),FALSE),IF((LEN(AY79)-LEN(SUBSTITUTE(AY79,".","")))=2,IFERROR(TEXT(--IF((LEN(AY79)-LEN(SUBSTITUTE(AY79,".","")))=2,IFERROR(MID(AY79,IFERROR(FIND(".",AY79,IFERROR(FIND(".",AY79),0)+1),0)+1,999),""),""),"0")=IF((LEN(AY79)-LEN(SUBSTITUTE(AY79,".","")))=2,IFERROR(MID(AY79,IFERROR(FIND(".",AY79,IFERROR(FIND(".",AY79),0)+1),0)+1,999),""),""),FALSE),TRUE)),"NONE","INVALID_VERSION"))))</ns0:f>
      </ns0:c>
      <ns0:c r="BC79" s="53">
        <ns0:f>IF(C79="","MISSING_RECORD_STATUS",IF(COUNTIF('Controlled Vocabulary'!$A$2:$A$7,C79)=1,"NONE","INVALID_RECORD_STATUS"))</ns0:f>
      </ns0:c>
      <ns0:c r="BD79" s="53">
        <ns0:f>IF(Z79="","INVALID_APPROVAL_STATUS",IF(COUNTIF('Controlled Vocabulary'!$B$2:$B$7,Z79)=1,"NONE","INVALID_APPROVAL_STATUS"))</ns0:f>
      </ns0:c>
      <ns0:c r="BE79" s="53">
        <ns0:f>IF(BN79="",0,COUNTIFS('Claim–Evidence Links'!$T$2:$T$201,BN79,'Claim–Evidence Links'!$H$2:$H$201,"Active"))</ns0:f>
      </ns0:c>
      <ns0:c r="BF79" s="53">
        <ns0:f>IF(BN79="",0,COUNTIFS('Change History'!$N$2:$N$101,BN79,'Change History'!$H$2:$H$101,"Yes"))</ns0:f>
      </ns0:c>
      <ns0:c r="BG79" s="53">
        <ns0:f>IF(AI79="","CONTROLLED_INPUT_INVALID",IF(AI79="No",IF(COUNTA(AJ79:AQ79)&gt;0,"AI_DETAILS_WITHOUT_AI_USE","NONE"),IF(AI79&lt;&gt;"Yes","CONTROLLED_INPUT_INVALID",IF(AJ79="","AI_ACTIVITY_TYPE_REQUIRED",IF(AND(AL79&lt;&gt;"",COUNTIF('Evidence Items'!$W$2:$W$101,AL79)&gt;0,COUNTIF('Controlled Vocabulary'!$S$2:$S$9,AJ79)&gt;0),"DUPLICATED_AI_ACTIVITY",IF(COUNTIF('Controlled Vocabulary'!$R$2:$R$9,AJ79)=0,"INVALID_AI_ACTIVITY_TYPE",IF(AK79="","AI_TOOL_MODEL_REQUIRED",IF(AN79="Rejected","AI_OUTPUT_REJECTED",IF(AN79="Verified",IF(AO79="","HUMAN_VERIFIER_REQUIRED",IF(AP79="","HUMAN_VERIFICATION_DATE_REQUIRED","NONE")),IF(OR(AN79="Pending",AN79="Verification incomplete"),IF(AND(OR(C79="Draft",C79="Under review",C79="Reopened"),OR(U79="Exploratory only",U79="Review required before use")),IF(AN79="Pending","AI_VERIFICATION_PENDING","AI_VERIFICATION_INCOMPLETE"),"AI_VERIFICATION_REQUIRED"),"AI_VERIFICATION_REQUIRED"))))))))))</ns0:f>
      </ns0:c>
      <ns0:c r="BH79" s="53">
        <ns0:f>IF(D79="","MISSING_EXACT_CLAIM",IF(E79="","MISSING_AFFECTED_DECISION",IF(COUNTA(F79:K79)=0,"MISSING_SCOPE_BOUNDARY",IF(BE79=0,"MISSING_EVIDENCE_RELATIONSHIP",IF(L79="","MISSING_OBSERVATION","NONE")))))</ns0:f>
      </ns0:c>
      <ns0:c r="BI79" s="53">
        <ns0:f>IF(AD79="","REVIEWER_ACCESS_REQUIRED",IF(AD79="No","REVIEWER_ACCESS_REQUIRED",IF(AND(AD79="Conditional",OR(AE79="",AF79="")),"HANDLING_CONDITION_REQUIRED",IF(OR(LEFT(BG79,3)="AI_",LEFT(BG79,6)="HUMAN_"),BG79,"NONE"))))</ns0:f>
      </ns0:c>
      <ns0:c r="BJ79" s="53">
        <ns0:f>IF(M79="","MISSING_INTERPRETATION",IF(N79="","MISSING_ASSUMPTIONS",IF(P79="","MISSING_EVIDENCE_STATE",IF(Q79="","MISSING_CONFIDENCE_BOUNDARY",IF(R79="","MISSING_CONTRADICTION_STATUS",IF(O79="","MISSING_LIMITATIONS",IF(S79="","MISSING_MATERIALITY",IF(T79="","MISSING_REVERSIBILITY",IF(U79="","MISSING_PERMITTED_USE",IF(AS79="","MISSING_FINAL_DISPOSITION","NONE"))))))))))</ns0:f>
      </ns0:c>
      <ns0:c r="BK79" s="53">
        <ns0:f>IF(V79="","MISSING_OWNER",IF(W79="","MISSING_REVIEWER",IF(X79="","MISSING_REVIEW_DATE",IF(OR(Z79="Approved",Z79="Approved with conditions",Z79="Rejected"),IF(AA79="","APPROVER_REQUIRED",IF(AB79="","APPROVAL_DATE_REQUIRED",IF(AND(Z79="Approved with conditions",AC79=""),"APPROVAL_CONDITIONS_REQUIRED","NONE"))),"NONE"))))</ns0:f>
      </ns0:c>
      <ns0:c r="BL79" s="53">
        <ns0:f>IF(Y79="","REOPEN_TRIGGER_REQUIRED",IF(AND(C79="Reopened",BF79=0),"REOPEN_EVENT_REQUIRED","NONE"))</ns0:f>
      </ns0:c>
      <ns0:c r="BM79" s="53">
        <ns0:f>IF(AND(C79="Reopened",OR(Z79="Approved",Z79="Approved with conditions")),"REOPENED_APPROVAL_CONFLICT",IF(OR(AND(C79="Draft",AND(Z79&lt;&gt;"Not submitted",Z79&lt;&gt;"Rejected")),AND(C79="Under review",AND(Z79&lt;&gt;"Pending review",Z79&lt;&gt;"Rejected")),AND(C79="Approved",Z79&lt;&gt;"Approved"),AND(C79="Approved with conditions",Z79&lt;&gt;"Approved with conditions"),AND(C79="Reopened",Z79&lt;&gt;"Reopened"),AND(C79="Retired",AND(Z79&lt;&gt;"Not submitted",Z79&lt;&gt;"Approved",Z79&lt;&gt;"Approved with conditions",Z79&lt;&gt;"Rejected"))),"APPROVAL_STATUS_MISMATCH",IF(C79="Draft","STATUS_DRAFT",IF(C79="Under review","STATUS_UNDER_REVIEW",IF(C79="Reopened","STATUS_REOPENED",IF(C79="Retired","STATUS_RETIRED",IF(AD79="Conditional","CONDITIONAL_EVIDENCE_ACCESS",IF(BG79="AI_VERIFICATION_PENDING","AI_VERIFICATION_PENDING",IF(BG79="AI_VERIFICATION_INCOMPLETE","AI_VERIFICATION_INCOMPLETE",IF(AND(C79="Approved with conditions",Z79="Approved with conditions",AC79&lt;&gt;""),"STATUS_APPROVED_WITH_CONDITIONS",IF(AND(C79="Approved",Z79="Approved"),IF(P79="Unresolved","UNRESOLVED_USE_BOUNDED","STATUS_APPROVED"),"APPROVAL_STATUS_MISMATCH")))))))))))</ns0:f>
      </ns0:c>
      <ns0:c r="BN79" s="53">
        <ns0:f>IF(OR(AX79="",AY79=""),"",AX79&amp;"|"&amp;AY79)</ns0:f>
      </ns0:c>
    </ns0:row>
    <ns0:row r="80">
      <ns0:c r="A80" s="65"/>
      <ns0:c r="B80" s="65"/>
      <ns0:c r="C80" s="66"/>
      <ns0:c r="D80" s="66"/>
      <ns0:c r="E80" s="66"/>
      <ns0:c r="F80" s="66"/>
      <ns0:c r="G80" s="66"/>
      <ns0:c r="H80" s="66"/>
      <ns0:c r="I80" s="66"/>
      <ns0:c r="J80" s="66"/>
      <ns0:c r="K80" s="66"/>
      <ns0:c r="L80" s="66"/>
      <ns0:c r="M80" s="66"/>
      <ns0:c r="N80" s="66"/>
      <ns0:c r="O80" s="66"/>
      <ns0:c r="P80" s="66"/>
      <ns0:c r="Q80" s="66"/>
      <ns0:c r="R80" s="66"/>
      <ns0:c r="S80" s="66"/>
      <ns0:c r="T80" s="66"/>
      <ns0:c r="U80" s="66"/>
      <ns0:c r="V80" s="66"/>
      <ns0:c r="W80" s="66"/>
      <ns0:c r="X80" s="67"/>
      <ns0:c r="Y80" s="66"/>
      <ns0:c r="Z80" s="66"/>
      <ns0:c r="AA80" s="66"/>
      <ns0:c r="AB80" s="67"/>
      <ns0:c r="AC80" s="66"/>
      <ns0:c r="AD80" s="66"/>
      <ns0:c r="AE80" s="66"/>
      <ns0:c r="AF80" s="66"/>
      <ns0:c r="AG80" s="65"/>
      <ns0:c r="AH80" s="65"/>
      <ns0:c r="AI80" s="66"/>
      <ns0:c r="AJ80" s="66"/>
      <ns0:c r="AK80" s="66"/>
      <ns0:c r="AL80" s="66"/>
      <ns0:c r="AM80" s="66"/>
      <ns0:c r="AN80" s="66"/>
      <ns0:c r="AO80" s="66"/>
      <ns0:c r="AP80" s="67"/>
      <ns0:c r="AQ80" s="66"/>
      <ns0:c r="AR80" s="66"/>
      <ns0:c r="AS80" s="66"/>
      <ns0:c r="AT80" s="45">
        <ns0:f>IF(A80="","",IFERROR(VLOOKUP(AU80,'Controlled Vocabulary'!$AA$2:$AD$200,2,FALSE),"Controlled input invalid"))</ns0:f>
      </ns0:c>
      <ns0:c r="AU80" s="45">
        <ns0:f>IF(A80="","",IF(AND(AND(IF(OR(AG80="",AH80=""),0,IFERROR(MATCH(UPPER(TRIM(AG80))&amp;"|"&amp;TRIM(AH80),$BN$2:$BN$101,0),0))&gt;0,AX80=UPPER(TRIM(AG80)),AY80=TRIM(AH80)),D80&lt;&gt;INDEX($D$2:$D$101,IF(OR(AG80="",AH80=""),0,IFERROR(MATCH(UPPER(TRIM(AG80))&amp;"|"&amp;TRIM(AH80),$BN$2:$BN$101,0),0)))),"VERSION_REQUIRED_FOR_CLAIM_CHANGE",IF(AND(AND(IF(OR(AG80="",AH80=""),0,IFERROR(MATCH(UPPER(TRIM(AG80))&amp;"|"&amp;TRIM(AH80),$BN$2:$BN$101,0),0))&gt;0,AX80=UPPER(TRIM(AG80)),AY80=TRIM(AH80)),U80&lt;&gt;INDEX($U$2:$U$101,IF(OR(AG80="",AH80=""),0,IFERROR(MATCH(UPPER(TRIM(AG80))&amp;"|"&amp;TRIM(AH80),$BN$2:$BN$101,0),0)))),"VERSION_REQUIRED_FOR_USE_CHANGE",IF(AND(AND(IF(OR(AG80="",AH80=""),0,IFERROR(MATCH(UPPER(TRIM(AG80))&amp;"|"&amp;TRIM(AH80),$BN$2:$BN$101,0),0))&gt;0,AX80=UPPER(TRIM(AG80)),AY80=TRIM(AH80)),AC80&lt;&gt;INDEX($AC$2:$AC$101,IF(OR(AG80="",AH80=""),0,IFERROR(MATCH(UPPER(TRIM(AG80))&amp;"|"&amp;TRIM(AH80),$BN$2:$BN$101,0),0)))),"VERSION_REQUIRED_FOR_APPROVAL_CHANGE",IF(BA80&lt;&gt;"NONE",BA80,IF(BB80&lt;&gt;"NONE",BB80,IF(BC80&lt;&gt;"NONE",BC80,IF(BD80&lt;&gt;"NONE",BD80,IF(AZ80&gt;1,"DUPLICATE_RECORD_VERSION",IF(OR(BM80="REOPENED_APPROVAL_CONFLICT",BM80="APPROVAL_STATUS_MISMATCH"),BM80,IF(OR(BG80="AI_DETAILS_WITHOUT_AI_USE",BG80="INVALID_AI_ACTIVITY_TYPE",BG80="DUPLICATED_AI_ACTIVITY",BG80="CONTROLLED_INPUT_INVALID"),BG80,IF(BH80&lt;&gt;"NONE",BH80,IF(BI80&lt;&gt;"NONE",BI80,IF(BJ80&lt;&gt;"NONE",BJ80,IF(BK80&lt;&gt;"NONE",BK80,IF(BL80&lt;&gt;"NONE",BL80,BM80))))))))))))))))</ns0:f>
      </ns0:c>
      <ns0:c r="AV80" s="45">
        <ns0:f>IF(A80="","",IFERROR(VLOOKUP(AU80,'Controlled Vocabulary'!$AA$2:$AD$200,3,FALSE),"Blocked"))</ns0:f>
      </ns0:c>
      <ns0:c r="AW80" s="45">
        <ns0:f>IF(A80="","",IFERROR(VLOOKUP(AU80,'Controlled Vocabulary'!$AA$2:$AD$200,4,FALSE),"Review the controlled inputs."))</ns0:f>
      </ns0:c>
      <ns0:c r="AX80" s="53">
        <ns0:f>IF(A80="","",UPPER(TRIM(A80)))</ns0:f>
      </ns0:c>
      <ns0:c r="AY80" s="53">
        <ns0:f>IF(B80="","",TRIM(B80))</ns0:f>
      </ns0:c>
      <ns0:c r="AZ80" s="53">
        <ns0:f>IF(BN80="",0,COUNTIF($BN$2:$BN$101,BN80))</ns0:f>
      </ns0:c>
      <ns0:c r="BA80" s="53">
        <ns0:f>IF(AX80="","MISSING_RECORD_ID",IF(OR(LEN(AX80)&lt;3,LEN(AX80)&gt;64),"INVALID_RECORD_ID_LENGTH",IF(OR(LEFT(AX80,1)="-",RIGHT(AX80,1)="-"),"INVALID_RECORD_ID_BOUNDARY",IF(ISNUMBER(SEARCH("--",AX80)),"CONSECUTIVE_HYPHENS",IF(SUMPRODUCT(--(ROW($1:$64)&lt;=LEN(AX80)),--ISNUMBER(SEARCH(MID(AX80,ROW($1:$64),1),"ABCDEFGHIJKLMNOPQRSTUVWXYZ0123456789-")))=LEN(AX80),"NONE","INVALID_RECORD_ID_CHARACTER")))))</ns0:f>
      </ns0:c>
      <ns0:c r="BB80" s="53">
        <ns0:f>IF(AY80="","MISSING_VERSION",IF(OR(NOT(OR((LEN(AY80)-LEN(SUBSTITUTE(AY80,".","")))=1,(LEN(AY80)-LEN(SUBSTITUTE(AY80,".","")))=2)),IFERROR(LEFT(AY80,IFERROR(FIND(".",AY80),0)-1),"")="",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="",IF((LEN(AY80)-LEN(SUBSTITUTE(AY80,".","")))=2,IF((LEN(AY80)-LEN(SUBSTITUTE(AY80,".","")))=2,IFERROR(MID(AY80,IFERROR(FIND(".",AY80,IFERROR(FIND(".",AY80),0)+1),0)+1,999),""),"")="",FALSE),NOT(IFERROR(ISNUMBER(--IFERROR(LEFT(AY80,IFERROR(FIND(".",AY80),0)-1),"")),FALSE)),NOT(IFERROR(ISNUMBER(--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),FALSE)),IF((LEN(AY80)-LEN(SUBSTITUTE(AY80,".","")))=2,NOT(IFERROR(ISNUMBER(--IF((LEN(AY80)-LEN(SUBSTITUTE(AY80,".","")))=2,IFERROR(MID(AY80,IFERROR(FIND(".",AY80,IFERROR(FIND(".",AY80),0)+1),0)+1,999),""),"")),FALSE)),FALSE)),"INVALID_VERSION",IF(OR(AND(LEN(IFERROR(LEFT(AY80,IFERROR(FIND(".",AY80),0)-1),""))&gt;1,LEFT(IFERROR(LEFT(AY80,IFERROR(FIND(".",AY80),0)-1),""),1)="0"),AND(LEN(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)&gt;1,LEFT(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,1)="0"),IF((LEN(AY80)-LEN(SUBSTITUTE(AY80,".","")))=2,AND(LEN(IF((LEN(AY80)-LEN(SUBSTITUTE(AY80,".","")))=2,IFERROR(MID(AY80,IFERROR(FIND(".",AY80,IFERROR(FIND(".",AY80),0)+1),0)+1,999),""),""))&gt;1,LEFT(IF((LEN(AY80)-LEN(SUBSTITUTE(AY80,".","")))=2,IFERROR(MID(AY80,IFERROR(FIND(".",AY80,IFERROR(FIND(".",AY80),0)+1),0)+1,999),""),""),1)="0"),FALSE)),"INVALID_VERSION_LEADING_ZERO",IF(AND(IFERROR(TEXT(--IFERROR(LEFT(AY80,IFERROR(FIND(".",AY80),0)-1),""),"0")=IFERROR(LEFT(AY80,IFERROR(FIND(".",AY80),0)-1),""),FALSE),IFERROR(TEXT(--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,"0")=IF((LEN(AY80)-LEN(SUBSTITUTE(AY80,".","")))=1,IFERROR(MID(AY80,IFERROR(FIND(".",AY80),0)+1,999),""),IF((LEN(AY80)-LEN(SUBSTITUTE(AY80,".","")))=2,IFERROR(MID(AY80,IFERROR(FIND(".",AY80),0)+1,IFERROR(FIND(".",AY80,IFERROR(FIND(".",AY80),0)+1),0)-IFERROR(FIND(".",AY80),0)-1),""),"")),FALSE),IF((LEN(AY80)-LEN(SUBSTITUTE(AY80,".","")))=2,IFERROR(TEXT(--IF((LEN(AY80)-LEN(SUBSTITUTE(AY80,".","")))=2,IFERROR(MID(AY80,IFERROR(FIND(".",AY80,IFERROR(FIND(".",AY80),0)+1),0)+1,999),""),""),"0")=IF((LEN(AY80)-LEN(SUBSTITUTE(AY80,".","")))=2,IFERROR(MID(AY80,IFERROR(FIND(".",AY80,IFERROR(FIND(".",AY80),0)+1),0)+1,999),""),""),FALSE),TRUE)),"NONE","INVALID_VERSION"))))</ns0:f>
      </ns0:c>
      <ns0:c r="BC80" s="53">
        <ns0:f>IF(C80="","MISSING_RECORD_STATUS",IF(COUNTIF('Controlled Vocabulary'!$A$2:$A$7,C80)=1,"NONE","INVALID_RECORD_STATUS"))</ns0:f>
      </ns0:c>
      <ns0:c r="BD80" s="53">
        <ns0:f>IF(Z80="","INVALID_APPROVAL_STATUS",IF(COUNTIF('Controlled Vocabulary'!$B$2:$B$7,Z80)=1,"NONE","INVALID_APPROVAL_STATUS"))</ns0:f>
      </ns0:c>
      <ns0:c r="BE80" s="53">
        <ns0:f>IF(BN80="",0,COUNTIFS('Claim–Evidence Links'!$T$2:$T$201,BN80,'Claim–Evidence Links'!$H$2:$H$201,"Active"))</ns0:f>
      </ns0:c>
      <ns0:c r="BF80" s="53">
        <ns0:f>IF(BN80="",0,COUNTIFS('Change History'!$N$2:$N$101,BN80,'Change History'!$H$2:$H$101,"Yes"))</ns0:f>
      </ns0:c>
      <ns0:c r="BG80" s="53">
        <ns0:f>IF(AI80="","CONTROLLED_INPUT_INVALID",IF(AI80="No",IF(COUNTA(AJ80:AQ80)&gt;0,"AI_DETAILS_WITHOUT_AI_USE","NONE"),IF(AI80&lt;&gt;"Yes","CONTROLLED_INPUT_INVALID",IF(AJ80="","AI_ACTIVITY_TYPE_REQUIRED",IF(AND(AL80&lt;&gt;"",COUNTIF('Evidence Items'!$W$2:$W$101,AL80)&gt;0,COUNTIF('Controlled Vocabulary'!$S$2:$S$9,AJ80)&gt;0),"DUPLICATED_AI_ACTIVITY",IF(COUNTIF('Controlled Vocabulary'!$R$2:$R$9,AJ80)=0,"INVALID_AI_ACTIVITY_TYPE",IF(AK80="","AI_TOOL_MODEL_REQUIRED",IF(AN80="Rejected","AI_OUTPUT_REJECTED",IF(AN80="Verified",IF(AO80="","HUMAN_VERIFIER_REQUIRED",IF(AP80="","HUMAN_VERIFICATION_DATE_REQUIRED","NONE")),IF(OR(AN80="Pending",AN80="Verification incomplete"),IF(AND(OR(C80="Draft",C80="Under review",C80="Reopened"),OR(U80="Exploratory only",U80="Review required before use")),IF(AN80="Pending","AI_VERIFICATION_PENDING","AI_VERIFICATION_INCOMPLETE"),"AI_VERIFICATION_REQUIRED"),"AI_VERIFICATION_REQUIRED"))))))))))</ns0:f>
      </ns0:c>
      <ns0:c r="BH80" s="53">
        <ns0:f>IF(D80="","MISSING_EXACT_CLAIM",IF(E80="","MISSING_AFFECTED_DECISION",IF(COUNTA(F80:K80)=0,"MISSING_SCOPE_BOUNDARY",IF(BE80=0,"MISSING_EVIDENCE_RELATIONSHIP",IF(L80="","MISSING_OBSERVATION","NONE")))))</ns0:f>
      </ns0:c>
      <ns0:c r="BI80" s="53">
        <ns0:f>IF(AD80="","REVIEWER_ACCESS_REQUIRED",IF(AD80="No","REVIEWER_ACCESS_REQUIRED",IF(AND(AD80="Conditional",OR(AE80="",AF80="")),"HANDLING_CONDITION_REQUIRED",IF(OR(LEFT(BG80,3)="AI_",LEFT(BG80,6)="HUMAN_"),BG80,"NONE"))))</ns0:f>
      </ns0:c>
      <ns0:c r="BJ80" s="53">
        <ns0:f>IF(M80="","MISSING_INTERPRETATION",IF(N80="","MISSING_ASSUMPTIONS",IF(P80="","MISSING_EVIDENCE_STATE",IF(Q80="","MISSING_CONFIDENCE_BOUNDARY",IF(R80="","MISSING_CONTRADICTION_STATUS",IF(O80="","MISSING_LIMITATIONS",IF(S80="","MISSING_MATERIALITY",IF(T80="","MISSING_REVERSIBILITY",IF(U80="","MISSING_PERMITTED_USE",IF(AS80="","MISSING_FINAL_DISPOSITION","NONE"))))))))))</ns0:f>
      </ns0:c>
      <ns0:c r="BK80" s="53">
        <ns0:f>IF(V80="","MISSING_OWNER",IF(W80="","MISSING_REVIEWER",IF(X80="","MISSING_REVIEW_DATE",IF(OR(Z80="Approved",Z80="Approved with conditions",Z80="Rejected"),IF(AA80="","APPROVER_REQUIRED",IF(AB80="","APPROVAL_DATE_REQUIRED",IF(AND(Z80="Approved with conditions",AC80=""),"APPROVAL_CONDITIONS_REQUIRED","NONE"))),"NONE"))))</ns0:f>
      </ns0:c>
      <ns0:c r="BL80" s="53">
        <ns0:f>IF(Y80="","REOPEN_TRIGGER_REQUIRED",IF(AND(C80="Reopened",BF80=0),"REOPEN_EVENT_REQUIRED","NONE"))</ns0:f>
      </ns0:c>
      <ns0:c r="BM80" s="53">
        <ns0:f>IF(AND(C80="Reopened",OR(Z80="Approved",Z80="Approved with conditions")),"REOPENED_APPROVAL_CONFLICT",IF(OR(AND(C80="Draft",AND(Z80&lt;&gt;"Not submitted",Z80&lt;&gt;"Rejected")),AND(C80="Under review",AND(Z80&lt;&gt;"Pending review",Z80&lt;&gt;"Rejected")),AND(C80="Approved",Z80&lt;&gt;"Approved"),AND(C80="Approved with conditions",Z80&lt;&gt;"Approved with conditions"),AND(C80="Reopened",Z80&lt;&gt;"Reopened"),AND(C80="Retired",AND(Z80&lt;&gt;"Not submitted",Z80&lt;&gt;"Approved",Z80&lt;&gt;"Approved with conditions",Z80&lt;&gt;"Rejected"))),"APPROVAL_STATUS_MISMATCH",IF(C80="Draft","STATUS_DRAFT",IF(C80="Under review","STATUS_UNDER_REVIEW",IF(C80="Reopened","STATUS_REOPENED",IF(C80="Retired","STATUS_RETIRED",IF(AD80="Conditional","CONDITIONAL_EVIDENCE_ACCESS",IF(BG80="AI_VERIFICATION_PENDING","AI_VERIFICATION_PENDING",IF(BG80="AI_VERIFICATION_INCOMPLETE","AI_VERIFICATION_INCOMPLETE",IF(AND(C80="Approved with conditions",Z80="Approved with conditions",AC80&lt;&gt;""),"STATUS_APPROVED_WITH_CONDITIONS",IF(AND(C80="Approved",Z80="Approved"),IF(P80="Unresolved","UNRESOLVED_USE_BOUNDED","STATUS_APPROVED"),"APPROVAL_STATUS_MISMATCH")))))))))))</ns0:f>
      </ns0:c>
      <ns0:c r="BN80" s="53">
        <ns0:f>IF(OR(AX80="",AY80=""),"",AX80&amp;"|"&amp;AY80)</ns0:f>
      </ns0:c>
    </ns0:row>
    <ns0:row r="81">
      <ns0:c r="A81" s="65"/>
      <ns0:c r="B81" s="65"/>
      <ns0:c r="C81" s="66"/>
      <ns0:c r="D81" s="66"/>
      <ns0:c r="E81" s="66"/>
      <ns0:c r="F81" s="66"/>
      <ns0:c r="G81" s="66"/>
      <ns0:c r="H81" s="66"/>
      <ns0:c r="I81" s="66"/>
      <ns0:c r="J81" s="66"/>
      <ns0:c r="K81" s="66"/>
      <ns0:c r="L81" s="66"/>
      <ns0:c r="M81" s="66"/>
      <ns0:c r="N81" s="66"/>
      <ns0:c r="O81" s="66"/>
      <ns0:c r="P81" s="66"/>
      <ns0:c r="Q81" s="66"/>
      <ns0:c r="R81" s="66"/>
      <ns0:c r="S81" s="66"/>
      <ns0:c r="T81" s="66"/>
      <ns0:c r="U81" s="66"/>
      <ns0:c r="V81" s="66"/>
      <ns0:c r="W81" s="66"/>
      <ns0:c r="X81" s="67"/>
      <ns0:c r="Y81" s="66"/>
      <ns0:c r="Z81" s="66"/>
      <ns0:c r="AA81" s="66"/>
      <ns0:c r="AB81" s="67"/>
      <ns0:c r="AC81" s="66"/>
      <ns0:c r="AD81" s="66"/>
      <ns0:c r="AE81" s="66"/>
      <ns0:c r="AF81" s="66"/>
      <ns0:c r="AG81" s="65"/>
      <ns0:c r="AH81" s="65"/>
      <ns0:c r="AI81" s="66"/>
      <ns0:c r="AJ81" s="66"/>
      <ns0:c r="AK81" s="66"/>
      <ns0:c r="AL81" s="66"/>
      <ns0:c r="AM81" s="66"/>
      <ns0:c r="AN81" s="66"/>
      <ns0:c r="AO81" s="66"/>
      <ns0:c r="AP81" s="67"/>
      <ns0:c r="AQ81" s="66"/>
      <ns0:c r="AR81" s="66"/>
      <ns0:c r="AS81" s="66"/>
      <ns0:c r="AT81" s="45">
        <ns0:f>IF(A81="","",IFERROR(VLOOKUP(AU81,'Controlled Vocabulary'!$AA$2:$AD$200,2,FALSE),"Controlled input invalid"))</ns0:f>
      </ns0:c>
      <ns0:c r="AU81" s="45">
        <ns0:f>IF(A81="","",IF(AND(AND(IF(OR(AG81="",AH81=""),0,IFERROR(MATCH(UPPER(TRIM(AG81))&amp;"|"&amp;TRIM(AH81),$BN$2:$BN$101,0),0))&gt;0,AX81=UPPER(TRIM(AG81)),AY81=TRIM(AH81)),D81&lt;&gt;INDEX($D$2:$D$101,IF(OR(AG81="",AH81=""),0,IFERROR(MATCH(UPPER(TRIM(AG81))&amp;"|"&amp;TRIM(AH81),$BN$2:$BN$101,0),0)))),"VERSION_REQUIRED_FOR_CLAIM_CHANGE",IF(AND(AND(IF(OR(AG81="",AH81=""),0,IFERROR(MATCH(UPPER(TRIM(AG81))&amp;"|"&amp;TRIM(AH81),$BN$2:$BN$101,0),0))&gt;0,AX81=UPPER(TRIM(AG81)),AY81=TRIM(AH81)),U81&lt;&gt;INDEX($U$2:$U$101,IF(OR(AG81="",AH81=""),0,IFERROR(MATCH(UPPER(TRIM(AG81))&amp;"|"&amp;TRIM(AH81),$BN$2:$BN$101,0),0)))),"VERSION_REQUIRED_FOR_USE_CHANGE",IF(AND(AND(IF(OR(AG81="",AH81=""),0,IFERROR(MATCH(UPPER(TRIM(AG81))&amp;"|"&amp;TRIM(AH81),$BN$2:$BN$101,0),0))&gt;0,AX81=UPPER(TRIM(AG81)),AY81=TRIM(AH81)),AC81&lt;&gt;INDEX($AC$2:$AC$101,IF(OR(AG81="",AH81=""),0,IFERROR(MATCH(UPPER(TRIM(AG81))&amp;"|"&amp;TRIM(AH81),$BN$2:$BN$101,0),0)))),"VERSION_REQUIRED_FOR_APPROVAL_CHANGE",IF(BA81&lt;&gt;"NONE",BA81,IF(BB81&lt;&gt;"NONE",BB81,IF(BC81&lt;&gt;"NONE",BC81,IF(BD81&lt;&gt;"NONE",BD81,IF(AZ81&gt;1,"DUPLICATE_RECORD_VERSION",IF(OR(BM81="REOPENED_APPROVAL_CONFLICT",BM81="APPROVAL_STATUS_MISMATCH"),BM81,IF(OR(BG81="AI_DETAILS_WITHOUT_AI_USE",BG81="INVALID_AI_ACTIVITY_TYPE",BG81="DUPLICATED_AI_ACTIVITY",BG81="CONTROLLED_INPUT_INVALID"),BG81,IF(BH81&lt;&gt;"NONE",BH81,IF(BI81&lt;&gt;"NONE",BI81,IF(BJ81&lt;&gt;"NONE",BJ81,IF(BK81&lt;&gt;"NONE",BK81,IF(BL81&lt;&gt;"NONE",BL81,BM81))))))))))))))))</ns0:f>
      </ns0:c>
      <ns0:c r="AV81" s="45">
        <ns0:f>IF(A81="","",IFERROR(VLOOKUP(AU81,'Controlled Vocabulary'!$AA$2:$AD$200,3,FALSE),"Blocked"))</ns0:f>
      </ns0:c>
      <ns0:c r="AW81" s="45">
        <ns0:f>IF(A81="","",IFERROR(VLOOKUP(AU81,'Controlled Vocabulary'!$AA$2:$AD$200,4,FALSE),"Review the controlled inputs."))</ns0:f>
      </ns0:c>
      <ns0:c r="AX81" s="53">
        <ns0:f>IF(A81="","",UPPER(TRIM(A81)))</ns0:f>
      </ns0:c>
      <ns0:c r="AY81" s="53">
        <ns0:f>IF(B81="","",TRIM(B81))</ns0:f>
      </ns0:c>
      <ns0:c r="AZ81" s="53">
        <ns0:f>IF(BN81="",0,COUNTIF($BN$2:$BN$101,BN81))</ns0:f>
      </ns0:c>
      <ns0:c r="BA81" s="53">
        <ns0:f>IF(AX81="","MISSING_RECORD_ID",IF(OR(LEN(AX81)&lt;3,LEN(AX81)&gt;64),"INVALID_RECORD_ID_LENGTH",IF(OR(LEFT(AX81,1)="-",RIGHT(AX81,1)="-"),"INVALID_RECORD_ID_BOUNDARY",IF(ISNUMBER(SEARCH("--",AX81)),"CONSECUTIVE_HYPHENS",IF(SUMPRODUCT(--(ROW($1:$64)&lt;=LEN(AX81)),--ISNUMBER(SEARCH(MID(AX81,ROW($1:$64),1),"ABCDEFGHIJKLMNOPQRSTUVWXYZ0123456789-")))=LEN(AX81),"NONE","INVALID_RECORD_ID_CHARACTER")))))</ns0:f>
      </ns0:c>
      <ns0:c r="BB81" s="53">
        <ns0:f>IF(AY81="","MISSING_VERSION",IF(OR(NOT(OR((LEN(AY81)-LEN(SUBSTITUTE(AY81,".","")))=1,(LEN(AY81)-LEN(SUBSTITUTE(AY81,".","")))=2)),IFERROR(LEFT(AY81,IFERROR(FIND(".",AY81),0)-1),"")="",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="",IF((LEN(AY81)-LEN(SUBSTITUTE(AY81,".","")))=2,IF((LEN(AY81)-LEN(SUBSTITUTE(AY81,".","")))=2,IFERROR(MID(AY81,IFERROR(FIND(".",AY81,IFERROR(FIND(".",AY81),0)+1),0)+1,999),""),"")="",FALSE),NOT(IFERROR(ISNUMBER(--IFERROR(LEFT(AY81,IFERROR(FIND(".",AY81),0)-1),"")),FALSE)),NOT(IFERROR(ISNUMBER(--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),FALSE)),IF((LEN(AY81)-LEN(SUBSTITUTE(AY81,".","")))=2,NOT(IFERROR(ISNUMBER(--IF((LEN(AY81)-LEN(SUBSTITUTE(AY81,".","")))=2,IFERROR(MID(AY81,IFERROR(FIND(".",AY81,IFERROR(FIND(".",AY81),0)+1),0)+1,999),""),"")),FALSE)),FALSE)),"INVALID_VERSION",IF(OR(AND(LEN(IFERROR(LEFT(AY81,IFERROR(FIND(".",AY81),0)-1),""))&gt;1,LEFT(IFERROR(LEFT(AY81,IFERROR(FIND(".",AY81),0)-1),""),1)="0"),AND(LEN(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)&gt;1,LEFT(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,1)="0"),IF((LEN(AY81)-LEN(SUBSTITUTE(AY81,".","")))=2,AND(LEN(IF((LEN(AY81)-LEN(SUBSTITUTE(AY81,".","")))=2,IFERROR(MID(AY81,IFERROR(FIND(".",AY81,IFERROR(FIND(".",AY81),0)+1),0)+1,999),""),""))&gt;1,LEFT(IF((LEN(AY81)-LEN(SUBSTITUTE(AY81,".","")))=2,IFERROR(MID(AY81,IFERROR(FIND(".",AY81,IFERROR(FIND(".",AY81),0)+1),0)+1,999),""),""),1)="0"),FALSE)),"INVALID_VERSION_LEADING_ZERO",IF(AND(IFERROR(TEXT(--IFERROR(LEFT(AY81,IFERROR(FIND(".",AY81),0)-1),""),"0")=IFERROR(LEFT(AY81,IFERROR(FIND(".",AY81),0)-1),""),FALSE),IFERROR(TEXT(--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,"0")=IF((LEN(AY81)-LEN(SUBSTITUTE(AY81,".","")))=1,IFERROR(MID(AY81,IFERROR(FIND(".",AY81),0)+1,999),""),IF((LEN(AY81)-LEN(SUBSTITUTE(AY81,".","")))=2,IFERROR(MID(AY81,IFERROR(FIND(".",AY81),0)+1,IFERROR(FIND(".",AY81,IFERROR(FIND(".",AY81),0)+1),0)-IFERROR(FIND(".",AY81),0)-1),""),"")),FALSE),IF((LEN(AY81)-LEN(SUBSTITUTE(AY81,".","")))=2,IFERROR(TEXT(--IF((LEN(AY81)-LEN(SUBSTITUTE(AY81,".","")))=2,IFERROR(MID(AY81,IFERROR(FIND(".",AY81,IFERROR(FIND(".",AY81),0)+1),0)+1,999),""),""),"0")=IF((LEN(AY81)-LEN(SUBSTITUTE(AY81,".","")))=2,IFERROR(MID(AY81,IFERROR(FIND(".",AY81,IFERROR(FIND(".",AY81),0)+1),0)+1,999),""),""),FALSE),TRUE)),"NONE","INVALID_VERSION"))))</ns0:f>
      </ns0:c>
      <ns0:c r="BC81" s="53">
        <ns0:f>IF(C81="","MISSING_RECORD_STATUS",IF(COUNTIF('Controlled Vocabulary'!$A$2:$A$7,C81)=1,"NONE","INVALID_RECORD_STATUS"))</ns0:f>
      </ns0:c>
      <ns0:c r="BD81" s="53">
        <ns0:f>IF(Z81="","INVALID_APPROVAL_STATUS",IF(COUNTIF('Controlled Vocabulary'!$B$2:$B$7,Z81)=1,"NONE","INVALID_APPROVAL_STATUS"))</ns0:f>
      </ns0:c>
      <ns0:c r="BE81" s="53">
        <ns0:f>IF(BN81="",0,COUNTIFS('Claim–Evidence Links'!$T$2:$T$201,BN81,'Claim–Evidence Links'!$H$2:$H$201,"Active"))</ns0:f>
      </ns0:c>
      <ns0:c r="BF81" s="53">
        <ns0:f>IF(BN81="",0,COUNTIFS('Change History'!$N$2:$N$101,BN81,'Change History'!$H$2:$H$101,"Yes"))</ns0:f>
      </ns0:c>
      <ns0:c r="BG81" s="53">
        <ns0:f>IF(AI81="","CONTROLLED_INPUT_INVALID",IF(AI81="No",IF(COUNTA(AJ81:AQ81)&gt;0,"AI_DETAILS_WITHOUT_AI_USE","NONE"),IF(AI81&lt;&gt;"Yes","CONTROLLED_INPUT_INVALID",IF(AJ81="","AI_ACTIVITY_TYPE_REQUIRED",IF(AND(AL81&lt;&gt;"",COUNTIF('Evidence Items'!$W$2:$W$101,AL81)&gt;0,COUNTIF('Controlled Vocabulary'!$S$2:$S$9,AJ81)&gt;0),"DUPLICATED_AI_ACTIVITY",IF(COUNTIF('Controlled Vocabulary'!$R$2:$R$9,AJ81)=0,"INVALID_AI_ACTIVITY_TYPE",IF(AK81="","AI_TOOL_MODEL_REQUIRED",IF(AN81="Rejected","AI_OUTPUT_REJECTED",IF(AN81="Verified",IF(AO81="","HUMAN_VERIFIER_REQUIRED",IF(AP81="","HUMAN_VERIFICATION_DATE_REQUIRED","NONE")),IF(OR(AN81="Pending",AN81="Verification incomplete"),IF(AND(OR(C81="Draft",C81="Under review",C81="Reopened"),OR(U81="Exploratory only",U81="Review required before use")),IF(AN81="Pending","AI_VERIFICATION_PENDING","AI_VERIFICATION_INCOMPLETE"),"AI_VERIFICATION_REQUIRED"),"AI_VERIFICATION_REQUIRED"))))))))))</ns0:f>
      </ns0:c>
      <ns0:c r="BH81" s="53">
        <ns0:f>IF(D81="","MISSING_EXACT_CLAIM",IF(E81="","MISSING_AFFECTED_DECISION",IF(COUNTA(F81:K81)=0,"MISSING_SCOPE_BOUNDARY",IF(BE81=0,"MISSING_EVIDENCE_RELATIONSHIP",IF(L81="","MISSING_OBSERVATION","NONE")))))</ns0:f>
      </ns0:c>
      <ns0:c r="BI81" s="53">
        <ns0:f>IF(AD81="","REVIEWER_ACCESS_REQUIRED",IF(AD81="No","REVIEWER_ACCESS_REQUIRED",IF(AND(AD81="Conditional",OR(AE81="",AF81="")),"HANDLING_CONDITION_REQUIRED",IF(OR(LEFT(BG81,3)="AI_",LEFT(BG81,6)="HUMAN_"),BG81,"NONE"))))</ns0:f>
      </ns0:c>
      <ns0:c r="BJ81" s="53">
        <ns0:f>IF(M81="","MISSING_INTERPRETATION",IF(N81="","MISSING_ASSUMPTIONS",IF(P81="","MISSING_EVIDENCE_STATE",IF(Q81="","MISSING_CONFIDENCE_BOUNDARY",IF(R81="","MISSING_CONTRADICTION_STATUS",IF(O81="","MISSING_LIMITATIONS",IF(S81="","MISSING_MATERIALITY",IF(T81="","MISSING_REVERSIBILITY",IF(U81="","MISSING_PERMITTED_USE",IF(AS81="","MISSING_FINAL_DISPOSITION","NONE"))))))))))</ns0:f>
      </ns0:c>
      <ns0:c r="BK81" s="53">
        <ns0:f>IF(V81="","MISSING_OWNER",IF(W81="","MISSING_REVIEWER",IF(X81="","MISSING_REVIEW_DATE",IF(OR(Z81="Approved",Z81="Approved with conditions",Z81="Rejected"),IF(AA81="","APPROVER_REQUIRED",IF(AB81="","APPROVAL_DATE_REQUIRED",IF(AND(Z81="Approved with conditions",AC81=""),"APPROVAL_CONDITIONS_REQUIRED","NONE"))),"NONE"))))</ns0:f>
      </ns0:c>
      <ns0:c r="BL81" s="53">
        <ns0:f>IF(Y81="","REOPEN_TRIGGER_REQUIRED",IF(AND(C81="Reopened",BF81=0),"REOPEN_EVENT_REQUIRED","NONE"))</ns0:f>
      </ns0:c>
      <ns0:c r="BM81" s="53">
        <ns0:f>IF(AND(C81="Reopened",OR(Z81="Approved",Z81="Approved with conditions")),"REOPENED_APPROVAL_CONFLICT",IF(OR(AND(C81="Draft",AND(Z81&lt;&gt;"Not submitted",Z81&lt;&gt;"Rejected")),AND(C81="Under review",AND(Z81&lt;&gt;"Pending review",Z81&lt;&gt;"Rejected")),AND(C81="Approved",Z81&lt;&gt;"Approved"),AND(C81="Approved with conditions",Z81&lt;&gt;"Approved with conditions"),AND(C81="Reopened",Z81&lt;&gt;"Reopened"),AND(C81="Retired",AND(Z81&lt;&gt;"Not submitted",Z81&lt;&gt;"Approved",Z81&lt;&gt;"Approved with conditions",Z81&lt;&gt;"Rejected"))),"APPROVAL_STATUS_MISMATCH",IF(C81="Draft","STATUS_DRAFT",IF(C81="Under review","STATUS_UNDER_REVIEW",IF(C81="Reopened","STATUS_REOPENED",IF(C81="Retired","STATUS_RETIRED",IF(AD81="Conditional","CONDITIONAL_EVIDENCE_ACCESS",IF(BG81="AI_VERIFICATION_PENDING","AI_VERIFICATION_PENDING",IF(BG81="AI_VERIFICATION_INCOMPLETE","AI_VERIFICATION_INCOMPLETE",IF(AND(C81="Approved with conditions",Z81="Approved with conditions",AC81&lt;&gt;""),"STATUS_APPROVED_WITH_CONDITIONS",IF(AND(C81="Approved",Z81="Approved"),IF(P81="Unresolved","UNRESOLVED_USE_BOUNDED","STATUS_APPROVED"),"APPROVAL_STATUS_MISMATCH")))))))))))</ns0:f>
      </ns0:c>
      <ns0:c r="BN81" s="53">
        <ns0:f>IF(OR(AX81="",AY81=""),"",AX81&amp;"|"&amp;AY81)</ns0:f>
      </ns0:c>
    </ns0:row>
    <ns0:row r="82">
      <ns0:c r="A82" s="65"/>
      <ns0:c r="B82" s="65"/>
      <ns0:c r="C82" s="66"/>
      <ns0:c r="D82" s="66"/>
      <ns0:c r="E82" s="66"/>
      <ns0:c r="F82" s="66"/>
      <ns0:c r="G82" s="66"/>
      <ns0:c r="H82" s="66"/>
      <ns0:c r="I82" s="66"/>
      <ns0:c r="J82" s="66"/>
      <ns0:c r="K82" s="66"/>
      <ns0:c r="L82" s="66"/>
      <ns0:c r="M82" s="66"/>
      <ns0:c r="N82" s="66"/>
      <ns0:c r="O82" s="66"/>
      <ns0:c r="P82" s="66"/>
      <ns0:c r="Q82" s="66"/>
      <ns0:c r="R82" s="66"/>
      <ns0:c r="S82" s="66"/>
      <ns0:c r="T82" s="66"/>
      <ns0:c r="U82" s="66"/>
      <ns0:c r="V82" s="66"/>
      <ns0:c r="W82" s="66"/>
      <ns0:c r="X82" s="67"/>
      <ns0:c r="Y82" s="66"/>
      <ns0:c r="Z82" s="66"/>
      <ns0:c r="AA82" s="66"/>
      <ns0:c r="AB82" s="67"/>
      <ns0:c r="AC82" s="66"/>
      <ns0:c r="AD82" s="66"/>
      <ns0:c r="AE82" s="66"/>
      <ns0:c r="AF82" s="66"/>
      <ns0:c r="AG82" s="65"/>
      <ns0:c r="AH82" s="65"/>
      <ns0:c r="AI82" s="66"/>
      <ns0:c r="AJ82" s="66"/>
      <ns0:c r="AK82" s="66"/>
      <ns0:c r="AL82" s="66"/>
      <ns0:c r="AM82" s="66"/>
      <ns0:c r="AN82" s="66"/>
      <ns0:c r="AO82" s="66"/>
      <ns0:c r="AP82" s="67"/>
      <ns0:c r="AQ82" s="66"/>
      <ns0:c r="AR82" s="66"/>
      <ns0:c r="AS82" s="66"/>
      <ns0:c r="AT82" s="45">
        <ns0:f>IF(A82="","",IFERROR(VLOOKUP(AU82,'Controlled Vocabulary'!$AA$2:$AD$200,2,FALSE),"Controlled input invalid"))</ns0:f>
      </ns0:c>
      <ns0:c r="AU82" s="45">
        <ns0:f>IF(A82="","",IF(AND(AND(IF(OR(AG82="",AH82=""),0,IFERROR(MATCH(UPPER(TRIM(AG82))&amp;"|"&amp;TRIM(AH82),$BN$2:$BN$101,0),0))&gt;0,AX82=UPPER(TRIM(AG82)),AY82=TRIM(AH82)),D82&lt;&gt;INDEX($D$2:$D$101,IF(OR(AG82="",AH82=""),0,IFERROR(MATCH(UPPER(TRIM(AG82))&amp;"|"&amp;TRIM(AH82),$BN$2:$BN$101,0),0)))),"VERSION_REQUIRED_FOR_CLAIM_CHANGE",IF(AND(AND(IF(OR(AG82="",AH82=""),0,IFERROR(MATCH(UPPER(TRIM(AG82))&amp;"|"&amp;TRIM(AH82),$BN$2:$BN$101,0),0))&gt;0,AX82=UPPER(TRIM(AG82)),AY82=TRIM(AH82)),U82&lt;&gt;INDEX($U$2:$U$101,IF(OR(AG82="",AH82=""),0,IFERROR(MATCH(UPPER(TRIM(AG82))&amp;"|"&amp;TRIM(AH82),$BN$2:$BN$101,0),0)))),"VERSION_REQUIRED_FOR_USE_CHANGE",IF(AND(AND(IF(OR(AG82="",AH82=""),0,IFERROR(MATCH(UPPER(TRIM(AG82))&amp;"|"&amp;TRIM(AH82),$BN$2:$BN$101,0),0))&gt;0,AX82=UPPER(TRIM(AG82)),AY82=TRIM(AH82)),AC82&lt;&gt;INDEX($AC$2:$AC$101,IF(OR(AG82="",AH82=""),0,IFERROR(MATCH(UPPER(TRIM(AG82))&amp;"|"&amp;TRIM(AH82),$BN$2:$BN$101,0),0)))),"VERSION_REQUIRED_FOR_APPROVAL_CHANGE",IF(BA82&lt;&gt;"NONE",BA82,IF(BB82&lt;&gt;"NONE",BB82,IF(BC82&lt;&gt;"NONE",BC82,IF(BD82&lt;&gt;"NONE",BD82,IF(AZ82&gt;1,"DUPLICATE_RECORD_VERSION",IF(OR(BM82="REOPENED_APPROVAL_CONFLICT",BM82="APPROVAL_STATUS_MISMATCH"),BM82,IF(OR(BG82="AI_DETAILS_WITHOUT_AI_USE",BG82="INVALID_AI_ACTIVITY_TYPE",BG82="DUPLICATED_AI_ACTIVITY",BG82="CONTROLLED_INPUT_INVALID"),BG82,IF(BH82&lt;&gt;"NONE",BH82,IF(BI82&lt;&gt;"NONE",BI82,IF(BJ82&lt;&gt;"NONE",BJ82,IF(BK82&lt;&gt;"NONE",BK82,IF(BL82&lt;&gt;"NONE",BL82,BM82))))))))))))))))</ns0:f>
      </ns0:c>
      <ns0:c r="AV82" s="45">
        <ns0:f>IF(A82="","",IFERROR(VLOOKUP(AU82,'Controlled Vocabulary'!$AA$2:$AD$200,3,FALSE),"Blocked"))</ns0:f>
      </ns0:c>
      <ns0:c r="AW82" s="45">
        <ns0:f>IF(A82="","",IFERROR(VLOOKUP(AU82,'Controlled Vocabulary'!$AA$2:$AD$200,4,FALSE),"Review the controlled inputs."))</ns0:f>
      </ns0:c>
      <ns0:c r="AX82" s="53">
        <ns0:f>IF(A82="","",UPPER(TRIM(A82)))</ns0:f>
      </ns0:c>
      <ns0:c r="AY82" s="53">
        <ns0:f>IF(B82="","",TRIM(B82))</ns0:f>
      </ns0:c>
      <ns0:c r="AZ82" s="53">
        <ns0:f>IF(BN82="",0,COUNTIF($BN$2:$BN$101,BN82))</ns0:f>
      </ns0:c>
      <ns0:c r="BA82" s="53">
        <ns0:f>IF(AX82="","MISSING_RECORD_ID",IF(OR(LEN(AX82)&lt;3,LEN(AX82)&gt;64),"INVALID_RECORD_ID_LENGTH",IF(OR(LEFT(AX82,1)="-",RIGHT(AX82,1)="-"),"INVALID_RECORD_ID_BOUNDARY",IF(ISNUMBER(SEARCH("--",AX82)),"CONSECUTIVE_HYPHENS",IF(SUMPRODUCT(--(ROW($1:$64)&lt;=LEN(AX82)),--ISNUMBER(SEARCH(MID(AX82,ROW($1:$64),1),"ABCDEFGHIJKLMNOPQRSTUVWXYZ0123456789-")))=LEN(AX82),"NONE","INVALID_RECORD_ID_CHARACTER")))))</ns0:f>
      </ns0:c>
      <ns0:c r="BB82" s="53">
        <ns0:f>IF(AY82="","MISSING_VERSION",IF(OR(NOT(OR((LEN(AY82)-LEN(SUBSTITUTE(AY82,".","")))=1,(LEN(AY82)-LEN(SUBSTITUTE(AY82,".","")))=2)),IFERROR(LEFT(AY82,IFERROR(FIND(".",AY82),0)-1),"")="",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="",IF((LEN(AY82)-LEN(SUBSTITUTE(AY82,".","")))=2,IF((LEN(AY82)-LEN(SUBSTITUTE(AY82,".","")))=2,IFERROR(MID(AY82,IFERROR(FIND(".",AY82,IFERROR(FIND(".",AY82),0)+1),0)+1,999),""),"")="",FALSE),NOT(IFERROR(ISNUMBER(--IFERROR(LEFT(AY82,IFERROR(FIND(".",AY82),0)-1),"")),FALSE)),NOT(IFERROR(ISNUMBER(--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),FALSE)),IF((LEN(AY82)-LEN(SUBSTITUTE(AY82,".","")))=2,NOT(IFERROR(ISNUMBER(--IF((LEN(AY82)-LEN(SUBSTITUTE(AY82,".","")))=2,IFERROR(MID(AY82,IFERROR(FIND(".",AY82,IFERROR(FIND(".",AY82),0)+1),0)+1,999),""),"")),FALSE)),FALSE)),"INVALID_VERSION",IF(OR(AND(LEN(IFERROR(LEFT(AY82,IFERROR(FIND(".",AY82),0)-1),""))&gt;1,LEFT(IFERROR(LEFT(AY82,IFERROR(FIND(".",AY82),0)-1),""),1)="0"),AND(LEN(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)&gt;1,LEFT(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,1)="0"),IF((LEN(AY82)-LEN(SUBSTITUTE(AY82,".","")))=2,AND(LEN(IF((LEN(AY82)-LEN(SUBSTITUTE(AY82,".","")))=2,IFERROR(MID(AY82,IFERROR(FIND(".",AY82,IFERROR(FIND(".",AY82),0)+1),0)+1,999),""),""))&gt;1,LEFT(IF((LEN(AY82)-LEN(SUBSTITUTE(AY82,".","")))=2,IFERROR(MID(AY82,IFERROR(FIND(".",AY82,IFERROR(FIND(".",AY82),0)+1),0)+1,999),""),""),1)="0"),FALSE)),"INVALID_VERSION_LEADING_ZERO",IF(AND(IFERROR(TEXT(--IFERROR(LEFT(AY82,IFERROR(FIND(".",AY82),0)-1),""),"0")=IFERROR(LEFT(AY82,IFERROR(FIND(".",AY82),0)-1),""),FALSE),IFERROR(TEXT(--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,"0")=IF((LEN(AY82)-LEN(SUBSTITUTE(AY82,".","")))=1,IFERROR(MID(AY82,IFERROR(FIND(".",AY82),0)+1,999),""),IF((LEN(AY82)-LEN(SUBSTITUTE(AY82,".","")))=2,IFERROR(MID(AY82,IFERROR(FIND(".",AY82),0)+1,IFERROR(FIND(".",AY82,IFERROR(FIND(".",AY82),0)+1),0)-IFERROR(FIND(".",AY82),0)-1),""),"")),FALSE),IF((LEN(AY82)-LEN(SUBSTITUTE(AY82,".","")))=2,IFERROR(TEXT(--IF((LEN(AY82)-LEN(SUBSTITUTE(AY82,".","")))=2,IFERROR(MID(AY82,IFERROR(FIND(".",AY82,IFERROR(FIND(".",AY82),0)+1),0)+1,999),""),""),"0")=IF((LEN(AY82)-LEN(SUBSTITUTE(AY82,".","")))=2,IFERROR(MID(AY82,IFERROR(FIND(".",AY82,IFERROR(FIND(".",AY82),0)+1),0)+1,999),""),""),FALSE),TRUE)),"NONE","INVALID_VERSION"))))</ns0:f>
      </ns0:c>
      <ns0:c r="BC82" s="53">
        <ns0:f>IF(C82="","MISSING_RECORD_STATUS",IF(COUNTIF('Controlled Vocabulary'!$A$2:$A$7,C82)=1,"NONE","INVALID_RECORD_STATUS"))</ns0:f>
      </ns0:c>
      <ns0:c r="BD82" s="53">
        <ns0:f>IF(Z82="","INVALID_APPROVAL_STATUS",IF(COUNTIF('Controlled Vocabulary'!$B$2:$B$7,Z82)=1,"NONE","INVALID_APPROVAL_STATUS"))</ns0:f>
      </ns0:c>
      <ns0:c r="BE82" s="53">
        <ns0:f>IF(BN82="",0,COUNTIFS('Claim–Evidence Links'!$T$2:$T$201,BN82,'Claim–Evidence Links'!$H$2:$H$201,"Active"))</ns0:f>
      </ns0:c>
      <ns0:c r="BF82" s="53">
        <ns0:f>IF(BN82="",0,COUNTIFS('Change History'!$N$2:$N$101,BN82,'Change History'!$H$2:$H$101,"Yes"))</ns0:f>
      </ns0:c>
      <ns0:c r="BG82" s="53">
        <ns0:f>IF(AI82="","CONTROLLED_INPUT_INVALID",IF(AI82="No",IF(COUNTA(AJ82:AQ82)&gt;0,"AI_DETAILS_WITHOUT_AI_USE","NONE"),IF(AI82&lt;&gt;"Yes","CONTROLLED_INPUT_INVALID",IF(AJ82="","AI_ACTIVITY_TYPE_REQUIRED",IF(AND(AL82&lt;&gt;"",COUNTIF('Evidence Items'!$W$2:$W$101,AL82)&gt;0,COUNTIF('Controlled Vocabulary'!$S$2:$S$9,AJ82)&gt;0),"DUPLICATED_AI_ACTIVITY",IF(COUNTIF('Controlled Vocabulary'!$R$2:$R$9,AJ82)=0,"INVALID_AI_ACTIVITY_TYPE",IF(AK82="","AI_TOOL_MODEL_REQUIRED",IF(AN82="Rejected","AI_OUTPUT_REJECTED",IF(AN82="Verified",IF(AO82="","HUMAN_VERIFIER_REQUIRED",IF(AP82="","HUMAN_VERIFICATION_DATE_REQUIRED","NONE")),IF(OR(AN82="Pending",AN82="Verification incomplete"),IF(AND(OR(C82="Draft",C82="Under review",C82="Reopened"),OR(U82="Exploratory only",U82="Review required before use")),IF(AN82="Pending","AI_VERIFICATION_PENDING","AI_VERIFICATION_INCOMPLETE"),"AI_VERIFICATION_REQUIRED"),"AI_VERIFICATION_REQUIRED"))))))))))</ns0:f>
      </ns0:c>
      <ns0:c r="BH82" s="53">
        <ns0:f>IF(D82="","MISSING_EXACT_CLAIM",IF(E82="","MISSING_AFFECTED_DECISION",IF(COUNTA(F82:K82)=0,"MISSING_SCOPE_BOUNDARY",IF(BE82=0,"MISSING_EVIDENCE_RELATIONSHIP",IF(L82="","MISSING_OBSERVATION","NONE")))))</ns0:f>
      </ns0:c>
      <ns0:c r="BI82" s="53">
        <ns0:f>IF(AD82="","REVIEWER_ACCESS_REQUIRED",IF(AD82="No","REVIEWER_ACCESS_REQUIRED",IF(AND(AD82="Conditional",OR(AE82="",AF82="")),"HANDLING_CONDITION_REQUIRED",IF(OR(LEFT(BG82,3)="AI_",LEFT(BG82,6)="HUMAN_"),BG82,"NONE"))))</ns0:f>
      </ns0:c>
      <ns0:c r="BJ82" s="53">
        <ns0:f>IF(M82="","MISSING_INTERPRETATION",IF(N82="","MISSING_ASSUMPTIONS",IF(P82="","MISSING_EVIDENCE_STATE",IF(Q82="","MISSING_CONFIDENCE_BOUNDARY",IF(R82="","MISSING_CONTRADICTION_STATUS",IF(O82="","MISSING_LIMITATIONS",IF(S82="","MISSING_MATERIALITY",IF(T82="","MISSING_REVERSIBILITY",IF(U82="","MISSING_PERMITTED_USE",IF(AS82="","MISSING_FINAL_DISPOSITION","NONE"))))))))))</ns0:f>
      </ns0:c>
      <ns0:c r="BK82" s="53">
        <ns0:f>IF(V82="","MISSING_OWNER",IF(W82="","MISSING_REVIEWER",IF(X82="","MISSING_REVIEW_DATE",IF(OR(Z82="Approved",Z82="Approved with conditions",Z82="Rejected"),IF(AA82="","APPROVER_REQUIRED",IF(AB82="","APPROVAL_DATE_REQUIRED",IF(AND(Z82="Approved with conditions",AC82=""),"APPROVAL_CONDITIONS_REQUIRED","NONE"))),"NONE"))))</ns0:f>
      </ns0:c>
      <ns0:c r="BL82" s="53">
        <ns0:f>IF(Y82="","REOPEN_TRIGGER_REQUIRED",IF(AND(C82="Reopened",BF82=0),"REOPEN_EVENT_REQUIRED","NONE"))</ns0:f>
      </ns0:c>
      <ns0:c r="BM82" s="53">
        <ns0:f>IF(AND(C82="Reopened",OR(Z82="Approved",Z82="Approved with conditions")),"REOPENED_APPROVAL_CONFLICT",IF(OR(AND(C82="Draft",AND(Z82&lt;&gt;"Not submitted",Z82&lt;&gt;"Rejected")),AND(C82="Under review",AND(Z82&lt;&gt;"Pending review",Z82&lt;&gt;"Rejected")),AND(C82="Approved",Z82&lt;&gt;"Approved"),AND(C82="Approved with conditions",Z82&lt;&gt;"Approved with conditions"),AND(C82="Reopened",Z82&lt;&gt;"Reopened"),AND(C82="Retired",AND(Z82&lt;&gt;"Not submitted",Z82&lt;&gt;"Approved",Z82&lt;&gt;"Approved with conditions",Z82&lt;&gt;"Rejected"))),"APPROVAL_STATUS_MISMATCH",IF(C82="Draft","STATUS_DRAFT",IF(C82="Under review","STATUS_UNDER_REVIEW",IF(C82="Reopened","STATUS_REOPENED",IF(C82="Retired","STATUS_RETIRED",IF(AD82="Conditional","CONDITIONAL_EVIDENCE_ACCESS",IF(BG82="AI_VERIFICATION_PENDING","AI_VERIFICATION_PENDING",IF(BG82="AI_VERIFICATION_INCOMPLETE","AI_VERIFICATION_INCOMPLETE",IF(AND(C82="Approved with conditions",Z82="Approved with conditions",AC82&lt;&gt;""),"STATUS_APPROVED_WITH_CONDITIONS",IF(AND(C82="Approved",Z82="Approved"),IF(P82="Unresolved","UNRESOLVED_USE_BOUNDED","STATUS_APPROVED"),"APPROVAL_STATUS_MISMATCH")))))))))))</ns0:f>
      </ns0:c>
      <ns0:c r="BN82" s="53">
        <ns0:f>IF(OR(AX82="",AY82=""),"",AX82&amp;"|"&amp;AY82)</ns0:f>
      </ns0:c>
    </ns0:row>
    <ns0:row r="83">
      <ns0:c r="A83" s="65"/>
      <ns0:c r="B83" s="65"/>
      <ns0:c r="C83" s="66"/>
      <ns0:c r="D83" s="66"/>
      <ns0:c r="E83" s="66"/>
      <ns0:c r="F83" s="66"/>
      <ns0:c r="G83" s="66"/>
      <ns0:c r="H83" s="66"/>
      <ns0:c r="I83" s="66"/>
      <ns0:c r="J83" s="66"/>
      <ns0:c r="K83" s="66"/>
      <ns0:c r="L83" s="66"/>
      <ns0:c r="M83" s="66"/>
      <ns0:c r="N83" s="66"/>
      <ns0:c r="O83" s="66"/>
      <ns0:c r="P83" s="66"/>
      <ns0:c r="Q83" s="66"/>
      <ns0:c r="R83" s="66"/>
      <ns0:c r="S83" s="66"/>
      <ns0:c r="T83" s="66"/>
      <ns0:c r="U83" s="66"/>
      <ns0:c r="V83" s="66"/>
      <ns0:c r="W83" s="66"/>
      <ns0:c r="X83" s="67"/>
      <ns0:c r="Y83" s="66"/>
      <ns0:c r="Z83" s="66"/>
      <ns0:c r="AA83" s="66"/>
      <ns0:c r="AB83" s="67"/>
      <ns0:c r="AC83" s="66"/>
      <ns0:c r="AD83" s="66"/>
      <ns0:c r="AE83" s="66"/>
      <ns0:c r="AF83" s="66"/>
      <ns0:c r="AG83" s="65"/>
      <ns0:c r="AH83" s="65"/>
      <ns0:c r="AI83" s="66"/>
      <ns0:c r="AJ83" s="66"/>
      <ns0:c r="AK83" s="66"/>
      <ns0:c r="AL83" s="66"/>
      <ns0:c r="AM83" s="66"/>
      <ns0:c r="AN83" s="66"/>
      <ns0:c r="AO83" s="66"/>
      <ns0:c r="AP83" s="67"/>
      <ns0:c r="AQ83" s="66"/>
      <ns0:c r="AR83" s="66"/>
      <ns0:c r="AS83" s="66"/>
      <ns0:c r="AT83" s="45">
        <ns0:f>IF(A83="","",IFERROR(VLOOKUP(AU83,'Controlled Vocabulary'!$AA$2:$AD$200,2,FALSE),"Controlled input invalid"))</ns0:f>
      </ns0:c>
      <ns0:c r="AU83" s="45">
        <ns0:f>IF(A83="","",IF(AND(AND(IF(OR(AG83="",AH83=""),0,IFERROR(MATCH(UPPER(TRIM(AG83))&amp;"|"&amp;TRIM(AH83),$BN$2:$BN$101,0),0))&gt;0,AX83=UPPER(TRIM(AG83)),AY83=TRIM(AH83)),D83&lt;&gt;INDEX($D$2:$D$101,IF(OR(AG83="",AH83=""),0,IFERROR(MATCH(UPPER(TRIM(AG83))&amp;"|"&amp;TRIM(AH83),$BN$2:$BN$101,0),0)))),"VERSION_REQUIRED_FOR_CLAIM_CHANGE",IF(AND(AND(IF(OR(AG83="",AH83=""),0,IFERROR(MATCH(UPPER(TRIM(AG83))&amp;"|"&amp;TRIM(AH83),$BN$2:$BN$101,0),0))&gt;0,AX83=UPPER(TRIM(AG83)),AY83=TRIM(AH83)),U83&lt;&gt;INDEX($U$2:$U$101,IF(OR(AG83="",AH83=""),0,IFERROR(MATCH(UPPER(TRIM(AG83))&amp;"|"&amp;TRIM(AH83),$BN$2:$BN$101,0),0)))),"VERSION_REQUIRED_FOR_USE_CHANGE",IF(AND(AND(IF(OR(AG83="",AH83=""),0,IFERROR(MATCH(UPPER(TRIM(AG83))&amp;"|"&amp;TRIM(AH83),$BN$2:$BN$101,0),0))&gt;0,AX83=UPPER(TRIM(AG83)),AY83=TRIM(AH83)),AC83&lt;&gt;INDEX($AC$2:$AC$101,IF(OR(AG83="",AH83=""),0,IFERROR(MATCH(UPPER(TRIM(AG83))&amp;"|"&amp;TRIM(AH83),$BN$2:$BN$101,0),0)))),"VERSION_REQUIRED_FOR_APPROVAL_CHANGE",IF(BA83&lt;&gt;"NONE",BA83,IF(BB83&lt;&gt;"NONE",BB83,IF(BC83&lt;&gt;"NONE",BC83,IF(BD83&lt;&gt;"NONE",BD83,IF(AZ83&gt;1,"DUPLICATE_RECORD_VERSION",IF(OR(BM83="REOPENED_APPROVAL_CONFLICT",BM83="APPROVAL_STATUS_MISMATCH"),BM83,IF(OR(BG83="AI_DETAILS_WITHOUT_AI_USE",BG83="INVALID_AI_ACTIVITY_TYPE",BG83="DUPLICATED_AI_ACTIVITY",BG83="CONTROLLED_INPUT_INVALID"),BG83,IF(BH83&lt;&gt;"NONE",BH83,IF(BI83&lt;&gt;"NONE",BI83,IF(BJ83&lt;&gt;"NONE",BJ83,IF(BK83&lt;&gt;"NONE",BK83,IF(BL83&lt;&gt;"NONE",BL83,BM83))))))))))))))))</ns0:f>
      </ns0:c>
      <ns0:c r="AV83" s="45">
        <ns0:f>IF(A83="","",IFERROR(VLOOKUP(AU83,'Controlled Vocabulary'!$AA$2:$AD$200,3,FALSE),"Blocked"))</ns0:f>
      </ns0:c>
      <ns0:c r="AW83" s="45">
        <ns0:f>IF(A83="","",IFERROR(VLOOKUP(AU83,'Controlled Vocabulary'!$AA$2:$AD$200,4,FALSE),"Review the controlled inputs."))</ns0:f>
      </ns0:c>
      <ns0:c r="AX83" s="53">
        <ns0:f>IF(A83="","",UPPER(TRIM(A83)))</ns0:f>
      </ns0:c>
      <ns0:c r="AY83" s="53">
        <ns0:f>IF(B83="","",TRIM(B83))</ns0:f>
      </ns0:c>
      <ns0:c r="AZ83" s="53">
        <ns0:f>IF(BN83="",0,COUNTIF($BN$2:$BN$101,BN83))</ns0:f>
      </ns0:c>
      <ns0:c r="BA83" s="53">
        <ns0:f>IF(AX83="","MISSING_RECORD_ID",IF(OR(LEN(AX83)&lt;3,LEN(AX83)&gt;64),"INVALID_RECORD_ID_LENGTH",IF(OR(LEFT(AX83,1)="-",RIGHT(AX83,1)="-"),"INVALID_RECORD_ID_BOUNDARY",IF(ISNUMBER(SEARCH("--",AX83)),"CONSECUTIVE_HYPHENS",IF(SUMPRODUCT(--(ROW($1:$64)&lt;=LEN(AX83)),--ISNUMBER(SEARCH(MID(AX83,ROW($1:$64),1),"ABCDEFGHIJKLMNOPQRSTUVWXYZ0123456789-")))=LEN(AX83),"NONE","INVALID_RECORD_ID_CHARACTER")))))</ns0:f>
      </ns0:c>
      <ns0:c r="BB83" s="53">
        <ns0:f>IF(AY83="","MISSING_VERSION",IF(OR(NOT(OR((LEN(AY83)-LEN(SUBSTITUTE(AY83,".","")))=1,(LEN(AY83)-LEN(SUBSTITUTE(AY83,".","")))=2)),IFERROR(LEFT(AY83,IFERROR(FIND(".",AY83),0)-1),"")="",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="",IF((LEN(AY83)-LEN(SUBSTITUTE(AY83,".","")))=2,IF((LEN(AY83)-LEN(SUBSTITUTE(AY83,".","")))=2,IFERROR(MID(AY83,IFERROR(FIND(".",AY83,IFERROR(FIND(".",AY83),0)+1),0)+1,999),""),"")="",FALSE),NOT(IFERROR(ISNUMBER(--IFERROR(LEFT(AY83,IFERROR(FIND(".",AY83),0)-1),"")),FALSE)),NOT(IFERROR(ISNUMBER(--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),FALSE)),IF((LEN(AY83)-LEN(SUBSTITUTE(AY83,".","")))=2,NOT(IFERROR(ISNUMBER(--IF((LEN(AY83)-LEN(SUBSTITUTE(AY83,".","")))=2,IFERROR(MID(AY83,IFERROR(FIND(".",AY83,IFERROR(FIND(".",AY83),0)+1),0)+1,999),""),"")),FALSE)),FALSE)),"INVALID_VERSION",IF(OR(AND(LEN(IFERROR(LEFT(AY83,IFERROR(FIND(".",AY83),0)-1),""))&gt;1,LEFT(IFERROR(LEFT(AY83,IFERROR(FIND(".",AY83),0)-1),""),1)="0"),AND(LEN(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)&gt;1,LEFT(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,1)="0"),IF((LEN(AY83)-LEN(SUBSTITUTE(AY83,".","")))=2,AND(LEN(IF((LEN(AY83)-LEN(SUBSTITUTE(AY83,".","")))=2,IFERROR(MID(AY83,IFERROR(FIND(".",AY83,IFERROR(FIND(".",AY83),0)+1),0)+1,999),""),""))&gt;1,LEFT(IF((LEN(AY83)-LEN(SUBSTITUTE(AY83,".","")))=2,IFERROR(MID(AY83,IFERROR(FIND(".",AY83,IFERROR(FIND(".",AY83),0)+1),0)+1,999),""),""),1)="0"),FALSE)),"INVALID_VERSION_LEADING_ZERO",IF(AND(IFERROR(TEXT(--IFERROR(LEFT(AY83,IFERROR(FIND(".",AY83),0)-1),""),"0")=IFERROR(LEFT(AY83,IFERROR(FIND(".",AY83),0)-1),""),FALSE),IFERROR(TEXT(--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,"0")=IF((LEN(AY83)-LEN(SUBSTITUTE(AY83,".","")))=1,IFERROR(MID(AY83,IFERROR(FIND(".",AY83),0)+1,999),""),IF((LEN(AY83)-LEN(SUBSTITUTE(AY83,".","")))=2,IFERROR(MID(AY83,IFERROR(FIND(".",AY83),0)+1,IFERROR(FIND(".",AY83,IFERROR(FIND(".",AY83),0)+1),0)-IFERROR(FIND(".",AY83),0)-1),""),"")),FALSE),IF((LEN(AY83)-LEN(SUBSTITUTE(AY83,".","")))=2,IFERROR(TEXT(--IF((LEN(AY83)-LEN(SUBSTITUTE(AY83,".","")))=2,IFERROR(MID(AY83,IFERROR(FIND(".",AY83,IFERROR(FIND(".",AY83),0)+1),0)+1,999),""),""),"0")=IF((LEN(AY83)-LEN(SUBSTITUTE(AY83,".","")))=2,IFERROR(MID(AY83,IFERROR(FIND(".",AY83,IFERROR(FIND(".",AY83),0)+1),0)+1,999),""),""),FALSE),TRUE)),"NONE","INVALID_VERSION"))))</ns0:f>
      </ns0:c>
      <ns0:c r="BC83" s="53">
        <ns0:f>IF(C83="","MISSING_RECORD_STATUS",IF(COUNTIF('Controlled Vocabulary'!$A$2:$A$7,C83)=1,"NONE","INVALID_RECORD_STATUS"))</ns0:f>
      </ns0:c>
      <ns0:c r="BD83" s="53">
        <ns0:f>IF(Z83="","INVALID_APPROVAL_STATUS",IF(COUNTIF('Controlled Vocabulary'!$B$2:$B$7,Z83)=1,"NONE","INVALID_APPROVAL_STATUS"))</ns0:f>
      </ns0:c>
      <ns0:c r="BE83" s="53">
        <ns0:f>IF(BN83="",0,COUNTIFS('Claim–Evidence Links'!$T$2:$T$201,BN83,'Claim–Evidence Links'!$H$2:$H$201,"Active"))</ns0:f>
      </ns0:c>
      <ns0:c r="BF83" s="53">
        <ns0:f>IF(BN83="",0,COUNTIFS('Change History'!$N$2:$N$101,BN83,'Change History'!$H$2:$H$101,"Yes"))</ns0:f>
      </ns0:c>
      <ns0:c r="BG83" s="53">
        <ns0:f>IF(AI83="","CONTROLLED_INPUT_INVALID",IF(AI83="No",IF(COUNTA(AJ83:AQ83)&gt;0,"AI_DETAILS_WITHOUT_AI_USE","NONE"),IF(AI83&lt;&gt;"Yes","CONTROLLED_INPUT_INVALID",IF(AJ83="","AI_ACTIVITY_TYPE_REQUIRED",IF(AND(AL83&lt;&gt;"",COUNTIF('Evidence Items'!$W$2:$W$101,AL83)&gt;0,COUNTIF('Controlled Vocabulary'!$S$2:$S$9,AJ83)&gt;0),"DUPLICATED_AI_ACTIVITY",IF(COUNTIF('Controlled Vocabulary'!$R$2:$R$9,AJ83)=0,"INVALID_AI_ACTIVITY_TYPE",IF(AK83="","AI_TOOL_MODEL_REQUIRED",IF(AN83="Rejected","AI_OUTPUT_REJECTED",IF(AN83="Verified",IF(AO83="","HUMAN_VERIFIER_REQUIRED",IF(AP83="","HUMAN_VERIFICATION_DATE_REQUIRED","NONE")),IF(OR(AN83="Pending",AN83="Verification incomplete"),IF(AND(OR(C83="Draft",C83="Under review",C83="Reopened"),OR(U83="Exploratory only",U83="Review required before use")),IF(AN83="Pending","AI_VERIFICATION_PENDING","AI_VERIFICATION_INCOMPLETE"),"AI_VERIFICATION_REQUIRED"),"AI_VERIFICATION_REQUIRED"))))))))))</ns0:f>
      </ns0:c>
      <ns0:c r="BH83" s="53">
        <ns0:f>IF(D83="","MISSING_EXACT_CLAIM",IF(E83="","MISSING_AFFECTED_DECISION",IF(COUNTA(F83:K83)=0,"MISSING_SCOPE_BOUNDARY",IF(BE83=0,"MISSING_EVIDENCE_RELATIONSHIP",IF(L83="","MISSING_OBSERVATION","NONE")))))</ns0:f>
      </ns0:c>
      <ns0:c r="BI83" s="53">
        <ns0:f>IF(AD83="","REVIEWER_ACCESS_REQUIRED",IF(AD83="No","REVIEWER_ACCESS_REQUIRED",IF(AND(AD83="Conditional",OR(AE83="",AF83="")),"HANDLING_CONDITION_REQUIRED",IF(OR(LEFT(BG83,3)="AI_",LEFT(BG83,6)="HUMAN_"),BG83,"NONE"))))</ns0:f>
      </ns0:c>
      <ns0:c r="BJ83" s="53">
        <ns0:f>IF(M83="","MISSING_INTERPRETATION",IF(N83="","MISSING_ASSUMPTIONS",IF(P83="","MISSING_EVIDENCE_STATE",IF(Q83="","MISSING_CONFIDENCE_BOUNDARY",IF(R83="","MISSING_CONTRADICTION_STATUS",IF(O83="","MISSING_LIMITATIONS",IF(S83="","MISSING_MATERIALITY",IF(T83="","MISSING_REVERSIBILITY",IF(U83="","MISSING_PERMITTED_USE",IF(AS83="","MISSING_FINAL_DISPOSITION","NONE"))))))))))</ns0:f>
      </ns0:c>
      <ns0:c r="BK83" s="53">
        <ns0:f>IF(V83="","MISSING_OWNER",IF(W83="","MISSING_REVIEWER",IF(X83="","MISSING_REVIEW_DATE",IF(OR(Z83="Approved",Z83="Approved with conditions",Z83="Rejected"),IF(AA83="","APPROVER_REQUIRED",IF(AB83="","APPROVAL_DATE_REQUIRED",IF(AND(Z83="Approved with conditions",AC83=""),"APPROVAL_CONDITIONS_REQUIRED","NONE"))),"NONE"))))</ns0:f>
      </ns0:c>
      <ns0:c r="BL83" s="53">
        <ns0:f>IF(Y83="","REOPEN_TRIGGER_REQUIRED",IF(AND(C83="Reopened",BF83=0),"REOPEN_EVENT_REQUIRED","NONE"))</ns0:f>
      </ns0:c>
      <ns0:c r="BM83" s="53">
        <ns0:f>IF(AND(C83="Reopened",OR(Z83="Approved",Z83="Approved with conditions")),"REOPENED_APPROVAL_CONFLICT",IF(OR(AND(C83="Draft",AND(Z83&lt;&gt;"Not submitted",Z83&lt;&gt;"Rejected")),AND(C83="Under review",AND(Z83&lt;&gt;"Pending review",Z83&lt;&gt;"Rejected")),AND(C83="Approved",Z83&lt;&gt;"Approved"),AND(C83="Approved with conditions",Z83&lt;&gt;"Approved with conditions"),AND(C83="Reopened",Z83&lt;&gt;"Reopened"),AND(C83="Retired",AND(Z83&lt;&gt;"Not submitted",Z83&lt;&gt;"Approved",Z83&lt;&gt;"Approved with conditions",Z83&lt;&gt;"Rejected"))),"APPROVAL_STATUS_MISMATCH",IF(C83="Draft","STATUS_DRAFT",IF(C83="Under review","STATUS_UNDER_REVIEW",IF(C83="Reopened","STATUS_REOPENED",IF(C83="Retired","STATUS_RETIRED",IF(AD83="Conditional","CONDITIONAL_EVIDENCE_ACCESS",IF(BG83="AI_VERIFICATION_PENDING","AI_VERIFICATION_PENDING",IF(BG83="AI_VERIFICATION_INCOMPLETE","AI_VERIFICATION_INCOMPLETE",IF(AND(C83="Approved with conditions",Z83="Approved with conditions",AC83&lt;&gt;""),"STATUS_APPROVED_WITH_CONDITIONS",IF(AND(C83="Approved",Z83="Approved"),IF(P83="Unresolved","UNRESOLVED_USE_BOUNDED","STATUS_APPROVED"),"APPROVAL_STATUS_MISMATCH")))))))))))</ns0:f>
      </ns0:c>
      <ns0:c r="BN83" s="53">
        <ns0:f>IF(OR(AX83="",AY83=""),"",AX83&amp;"|"&amp;AY83)</ns0:f>
      </ns0:c>
    </ns0:row>
    <ns0:row r="84">
      <ns0:c r="A84" s="65"/>
      <ns0:c r="B84" s="65"/>
      <ns0:c r="C84" s="66"/>
      <ns0:c r="D84" s="66"/>
      <ns0:c r="E84" s="66"/>
      <ns0:c r="F84" s="66"/>
      <ns0:c r="G84" s="66"/>
      <ns0:c r="H84" s="66"/>
      <ns0:c r="I84" s="66"/>
      <ns0:c r="J84" s="66"/>
      <ns0:c r="K84" s="66"/>
      <ns0:c r="L84" s="66"/>
      <ns0:c r="M84" s="66"/>
      <ns0:c r="N84" s="66"/>
      <ns0:c r="O84" s="66"/>
      <ns0:c r="P84" s="66"/>
      <ns0:c r="Q84" s="66"/>
      <ns0:c r="R84" s="66"/>
      <ns0:c r="S84" s="66"/>
      <ns0:c r="T84" s="66"/>
      <ns0:c r="U84" s="66"/>
      <ns0:c r="V84" s="66"/>
      <ns0:c r="W84" s="66"/>
      <ns0:c r="X84" s="67"/>
      <ns0:c r="Y84" s="66"/>
      <ns0:c r="Z84" s="66"/>
      <ns0:c r="AA84" s="66"/>
      <ns0:c r="AB84" s="67"/>
      <ns0:c r="AC84" s="66"/>
      <ns0:c r="AD84" s="66"/>
      <ns0:c r="AE84" s="66"/>
      <ns0:c r="AF84" s="66"/>
      <ns0:c r="AG84" s="65"/>
      <ns0:c r="AH84" s="65"/>
      <ns0:c r="AI84" s="66"/>
      <ns0:c r="AJ84" s="66"/>
      <ns0:c r="AK84" s="66"/>
      <ns0:c r="AL84" s="66"/>
      <ns0:c r="AM84" s="66"/>
      <ns0:c r="AN84" s="66"/>
      <ns0:c r="AO84" s="66"/>
      <ns0:c r="AP84" s="67"/>
      <ns0:c r="AQ84" s="66"/>
      <ns0:c r="AR84" s="66"/>
      <ns0:c r="AS84" s="66"/>
      <ns0:c r="AT84" s="45">
        <ns0:f>IF(A84="","",IFERROR(VLOOKUP(AU84,'Controlled Vocabulary'!$AA$2:$AD$200,2,FALSE),"Controlled input invalid"))</ns0:f>
      </ns0:c>
      <ns0:c r="AU84" s="45">
        <ns0:f>IF(A84="","",IF(AND(AND(IF(OR(AG84="",AH84=""),0,IFERROR(MATCH(UPPER(TRIM(AG84))&amp;"|"&amp;TRIM(AH84),$BN$2:$BN$101,0),0))&gt;0,AX84=UPPER(TRIM(AG84)),AY84=TRIM(AH84)),D84&lt;&gt;INDEX($D$2:$D$101,IF(OR(AG84="",AH84=""),0,IFERROR(MATCH(UPPER(TRIM(AG84))&amp;"|"&amp;TRIM(AH84),$BN$2:$BN$101,0),0)))),"VERSION_REQUIRED_FOR_CLAIM_CHANGE",IF(AND(AND(IF(OR(AG84="",AH84=""),0,IFERROR(MATCH(UPPER(TRIM(AG84))&amp;"|"&amp;TRIM(AH84),$BN$2:$BN$101,0),0))&gt;0,AX84=UPPER(TRIM(AG84)),AY84=TRIM(AH84)),U84&lt;&gt;INDEX($U$2:$U$101,IF(OR(AG84="",AH84=""),0,IFERROR(MATCH(UPPER(TRIM(AG84))&amp;"|"&amp;TRIM(AH84),$BN$2:$BN$101,0),0)))),"VERSION_REQUIRED_FOR_USE_CHANGE",IF(AND(AND(IF(OR(AG84="",AH84=""),0,IFERROR(MATCH(UPPER(TRIM(AG84))&amp;"|"&amp;TRIM(AH84),$BN$2:$BN$101,0),0))&gt;0,AX84=UPPER(TRIM(AG84)),AY84=TRIM(AH84)),AC84&lt;&gt;INDEX($AC$2:$AC$101,IF(OR(AG84="",AH84=""),0,IFERROR(MATCH(UPPER(TRIM(AG84))&amp;"|"&amp;TRIM(AH84),$BN$2:$BN$101,0),0)))),"VERSION_REQUIRED_FOR_APPROVAL_CHANGE",IF(BA84&lt;&gt;"NONE",BA84,IF(BB84&lt;&gt;"NONE",BB84,IF(BC84&lt;&gt;"NONE",BC84,IF(BD84&lt;&gt;"NONE",BD84,IF(AZ84&gt;1,"DUPLICATE_RECORD_VERSION",IF(OR(BM84="REOPENED_APPROVAL_CONFLICT",BM84="APPROVAL_STATUS_MISMATCH"),BM84,IF(OR(BG84="AI_DETAILS_WITHOUT_AI_USE",BG84="INVALID_AI_ACTIVITY_TYPE",BG84="DUPLICATED_AI_ACTIVITY",BG84="CONTROLLED_INPUT_INVALID"),BG84,IF(BH84&lt;&gt;"NONE",BH84,IF(BI84&lt;&gt;"NONE",BI84,IF(BJ84&lt;&gt;"NONE",BJ84,IF(BK84&lt;&gt;"NONE",BK84,IF(BL84&lt;&gt;"NONE",BL84,BM84))))))))))))))))</ns0:f>
      </ns0:c>
      <ns0:c r="AV84" s="45">
        <ns0:f>IF(A84="","",IFERROR(VLOOKUP(AU84,'Controlled Vocabulary'!$AA$2:$AD$200,3,FALSE),"Blocked"))</ns0:f>
      </ns0:c>
      <ns0:c r="AW84" s="45">
        <ns0:f>IF(A84="","",IFERROR(VLOOKUP(AU84,'Controlled Vocabulary'!$AA$2:$AD$200,4,FALSE),"Review the controlled inputs."))</ns0:f>
      </ns0:c>
      <ns0:c r="AX84" s="53">
        <ns0:f>IF(A84="","",UPPER(TRIM(A84)))</ns0:f>
      </ns0:c>
      <ns0:c r="AY84" s="53">
        <ns0:f>IF(B84="","",TRIM(B84))</ns0:f>
      </ns0:c>
      <ns0:c r="AZ84" s="53">
        <ns0:f>IF(BN84="",0,COUNTIF($BN$2:$BN$101,BN84))</ns0:f>
      </ns0:c>
      <ns0:c r="BA84" s="53">
        <ns0:f>IF(AX84="","MISSING_RECORD_ID",IF(OR(LEN(AX84)&lt;3,LEN(AX84)&gt;64),"INVALID_RECORD_ID_LENGTH",IF(OR(LEFT(AX84,1)="-",RIGHT(AX84,1)="-"),"INVALID_RECORD_ID_BOUNDARY",IF(ISNUMBER(SEARCH("--",AX84)),"CONSECUTIVE_HYPHENS",IF(SUMPRODUCT(--(ROW($1:$64)&lt;=LEN(AX84)),--ISNUMBER(SEARCH(MID(AX84,ROW($1:$64),1),"ABCDEFGHIJKLMNOPQRSTUVWXYZ0123456789-")))=LEN(AX84),"NONE","INVALID_RECORD_ID_CHARACTER")))))</ns0:f>
      </ns0:c>
      <ns0:c r="BB84" s="53">
        <ns0:f>IF(AY84="","MISSING_VERSION",IF(OR(NOT(OR((LEN(AY84)-LEN(SUBSTITUTE(AY84,".","")))=1,(LEN(AY84)-LEN(SUBSTITUTE(AY84,".","")))=2)),IFERROR(LEFT(AY84,IFERROR(FIND(".",AY84),0)-1),"")="",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="",IF((LEN(AY84)-LEN(SUBSTITUTE(AY84,".","")))=2,IF((LEN(AY84)-LEN(SUBSTITUTE(AY84,".","")))=2,IFERROR(MID(AY84,IFERROR(FIND(".",AY84,IFERROR(FIND(".",AY84),0)+1),0)+1,999),""),"")="",FALSE),NOT(IFERROR(ISNUMBER(--IFERROR(LEFT(AY84,IFERROR(FIND(".",AY84),0)-1),"")),FALSE)),NOT(IFERROR(ISNUMBER(--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),FALSE)),IF((LEN(AY84)-LEN(SUBSTITUTE(AY84,".","")))=2,NOT(IFERROR(ISNUMBER(--IF((LEN(AY84)-LEN(SUBSTITUTE(AY84,".","")))=2,IFERROR(MID(AY84,IFERROR(FIND(".",AY84,IFERROR(FIND(".",AY84),0)+1),0)+1,999),""),"")),FALSE)),FALSE)),"INVALID_VERSION",IF(OR(AND(LEN(IFERROR(LEFT(AY84,IFERROR(FIND(".",AY84),0)-1),""))&gt;1,LEFT(IFERROR(LEFT(AY84,IFERROR(FIND(".",AY84),0)-1),""),1)="0"),AND(LEN(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)&gt;1,LEFT(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,1)="0"),IF((LEN(AY84)-LEN(SUBSTITUTE(AY84,".","")))=2,AND(LEN(IF((LEN(AY84)-LEN(SUBSTITUTE(AY84,".","")))=2,IFERROR(MID(AY84,IFERROR(FIND(".",AY84,IFERROR(FIND(".",AY84),0)+1),0)+1,999),""),""))&gt;1,LEFT(IF((LEN(AY84)-LEN(SUBSTITUTE(AY84,".","")))=2,IFERROR(MID(AY84,IFERROR(FIND(".",AY84,IFERROR(FIND(".",AY84),0)+1),0)+1,999),""),""),1)="0"),FALSE)),"INVALID_VERSION_LEADING_ZERO",IF(AND(IFERROR(TEXT(--IFERROR(LEFT(AY84,IFERROR(FIND(".",AY84),0)-1),""),"0")=IFERROR(LEFT(AY84,IFERROR(FIND(".",AY84),0)-1),""),FALSE),IFERROR(TEXT(--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,"0")=IF((LEN(AY84)-LEN(SUBSTITUTE(AY84,".","")))=1,IFERROR(MID(AY84,IFERROR(FIND(".",AY84),0)+1,999),""),IF((LEN(AY84)-LEN(SUBSTITUTE(AY84,".","")))=2,IFERROR(MID(AY84,IFERROR(FIND(".",AY84),0)+1,IFERROR(FIND(".",AY84,IFERROR(FIND(".",AY84),0)+1),0)-IFERROR(FIND(".",AY84),0)-1),""),"")),FALSE),IF((LEN(AY84)-LEN(SUBSTITUTE(AY84,".","")))=2,IFERROR(TEXT(--IF((LEN(AY84)-LEN(SUBSTITUTE(AY84,".","")))=2,IFERROR(MID(AY84,IFERROR(FIND(".",AY84,IFERROR(FIND(".",AY84),0)+1),0)+1,999),""),""),"0")=IF((LEN(AY84)-LEN(SUBSTITUTE(AY84,".","")))=2,IFERROR(MID(AY84,IFERROR(FIND(".",AY84,IFERROR(FIND(".",AY84),0)+1),0)+1,999),""),""),FALSE),TRUE)),"NONE","INVALID_VERSION"))))</ns0:f>
      </ns0:c>
      <ns0:c r="BC84" s="53">
        <ns0:f>IF(C84="","MISSING_RECORD_STATUS",IF(COUNTIF('Controlled Vocabulary'!$A$2:$A$7,C84)=1,"NONE","INVALID_RECORD_STATUS"))</ns0:f>
      </ns0:c>
      <ns0:c r="BD84" s="53">
        <ns0:f>IF(Z84="","INVALID_APPROVAL_STATUS",IF(COUNTIF('Controlled Vocabulary'!$B$2:$B$7,Z84)=1,"NONE","INVALID_APPROVAL_STATUS"))</ns0:f>
      </ns0:c>
      <ns0:c r="BE84" s="53">
        <ns0:f>IF(BN84="",0,COUNTIFS('Claim–Evidence Links'!$T$2:$T$201,BN84,'Claim–Evidence Links'!$H$2:$H$201,"Active"))</ns0:f>
      </ns0:c>
      <ns0:c r="BF84" s="53">
        <ns0:f>IF(BN84="",0,COUNTIFS('Change History'!$N$2:$N$101,BN84,'Change History'!$H$2:$H$101,"Yes"))</ns0:f>
      </ns0:c>
      <ns0:c r="BG84" s="53">
        <ns0:f>IF(AI84="","CONTROLLED_INPUT_INVALID",IF(AI84="No",IF(COUNTA(AJ84:AQ84)&gt;0,"AI_DETAILS_WITHOUT_AI_USE","NONE"),IF(AI84&lt;&gt;"Yes","CONTROLLED_INPUT_INVALID",IF(AJ84="","AI_ACTIVITY_TYPE_REQUIRED",IF(AND(AL84&lt;&gt;"",COUNTIF('Evidence Items'!$W$2:$W$101,AL84)&gt;0,COUNTIF('Controlled Vocabulary'!$S$2:$S$9,AJ84)&gt;0),"DUPLICATED_AI_ACTIVITY",IF(COUNTIF('Controlled Vocabulary'!$R$2:$R$9,AJ84)=0,"INVALID_AI_ACTIVITY_TYPE",IF(AK84="","AI_TOOL_MODEL_REQUIRED",IF(AN84="Rejected","AI_OUTPUT_REJECTED",IF(AN84="Verified",IF(AO84="","HUMAN_VERIFIER_REQUIRED",IF(AP84="","HUMAN_VERIFICATION_DATE_REQUIRED","NONE")),IF(OR(AN84="Pending",AN84="Verification incomplete"),IF(AND(OR(C84="Draft",C84="Under review",C84="Reopened"),OR(U84="Exploratory only",U84="Review required before use")),IF(AN84="Pending","AI_VERIFICATION_PENDING","AI_VERIFICATION_INCOMPLETE"),"AI_VERIFICATION_REQUIRED"),"AI_VERIFICATION_REQUIRED"))))))))))</ns0:f>
      </ns0:c>
      <ns0:c r="BH84" s="53">
        <ns0:f>IF(D84="","MISSING_EXACT_CLAIM",IF(E84="","MISSING_AFFECTED_DECISION",IF(COUNTA(F84:K84)=0,"MISSING_SCOPE_BOUNDARY",IF(BE84=0,"MISSING_EVIDENCE_RELATIONSHIP",IF(L84="","MISSING_OBSERVATION","NONE")))))</ns0:f>
      </ns0:c>
      <ns0:c r="BI84" s="53">
        <ns0:f>IF(AD84="","REVIEWER_ACCESS_REQUIRED",IF(AD84="No","REVIEWER_ACCESS_REQUIRED",IF(AND(AD84="Conditional",OR(AE84="",AF84="")),"HANDLING_CONDITION_REQUIRED",IF(OR(LEFT(BG84,3)="AI_",LEFT(BG84,6)="HUMAN_"),BG84,"NONE"))))</ns0:f>
      </ns0:c>
      <ns0:c r="BJ84" s="53">
        <ns0:f>IF(M84="","MISSING_INTERPRETATION",IF(N84="","MISSING_ASSUMPTIONS",IF(P84="","MISSING_EVIDENCE_STATE",IF(Q84="","MISSING_CONFIDENCE_BOUNDARY",IF(R84="","MISSING_CONTRADICTION_STATUS",IF(O84="","MISSING_LIMITATIONS",IF(S84="","MISSING_MATERIALITY",IF(T84="","MISSING_REVERSIBILITY",IF(U84="","MISSING_PERMITTED_USE",IF(AS84="","MISSING_FINAL_DISPOSITION","NONE"))))))))))</ns0:f>
      </ns0:c>
      <ns0:c r="BK84" s="53">
        <ns0:f>IF(V84="","MISSING_OWNER",IF(W84="","MISSING_REVIEWER",IF(X84="","MISSING_REVIEW_DATE",IF(OR(Z84="Approved",Z84="Approved with conditions",Z84="Rejected"),IF(AA84="","APPROVER_REQUIRED",IF(AB84="","APPROVAL_DATE_REQUIRED",IF(AND(Z84="Approved with conditions",AC84=""),"APPROVAL_CONDITIONS_REQUIRED","NONE"))),"NONE"))))</ns0:f>
      </ns0:c>
      <ns0:c r="BL84" s="53">
        <ns0:f>IF(Y84="","REOPEN_TRIGGER_REQUIRED",IF(AND(C84="Reopened",BF84=0),"REOPEN_EVENT_REQUIRED","NONE"))</ns0:f>
      </ns0:c>
      <ns0:c r="BM84" s="53">
        <ns0:f>IF(AND(C84="Reopened",OR(Z84="Approved",Z84="Approved with conditions")),"REOPENED_APPROVAL_CONFLICT",IF(OR(AND(C84="Draft",AND(Z84&lt;&gt;"Not submitted",Z84&lt;&gt;"Rejected")),AND(C84="Under review",AND(Z84&lt;&gt;"Pending review",Z84&lt;&gt;"Rejected")),AND(C84="Approved",Z84&lt;&gt;"Approved"),AND(C84="Approved with conditions",Z84&lt;&gt;"Approved with conditions"),AND(C84="Reopened",Z84&lt;&gt;"Reopened"),AND(C84="Retired",AND(Z84&lt;&gt;"Not submitted",Z84&lt;&gt;"Approved",Z84&lt;&gt;"Approved with conditions",Z84&lt;&gt;"Rejected"))),"APPROVAL_STATUS_MISMATCH",IF(C84="Draft","STATUS_DRAFT",IF(C84="Under review","STATUS_UNDER_REVIEW",IF(C84="Reopened","STATUS_REOPENED",IF(C84="Retired","STATUS_RETIRED",IF(AD84="Conditional","CONDITIONAL_EVIDENCE_ACCESS",IF(BG84="AI_VERIFICATION_PENDING","AI_VERIFICATION_PENDING",IF(BG84="AI_VERIFICATION_INCOMPLETE","AI_VERIFICATION_INCOMPLETE",IF(AND(C84="Approved with conditions",Z84="Approved with conditions",AC84&lt;&gt;""),"STATUS_APPROVED_WITH_CONDITIONS",IF(AND(C84="Approved",Z84="Approved"),IF(P84="Unresolved","UNRESOLVED_USE_BOUNDED","STATUS_APPROVED"),"APPROVAL_STATUS_MISMATCH")))))))))))</ns0:f>
      </ns0:c>
      <ns0:c r="BN84" s="53">
        <ns0:f>IF(OR(AX84="",AY84=""),"",AX84&amp;"|"&amp;AY84)</ns0:f>
      </ns0:c>
    </ns0:row>
    <ns0:row r="85">
      <ns0:c r="A85" s="65"/>
      <ns0:c r="B85" s="65"/>
      <ns0:c r="C85" s="66"/>
      <ns0:c r="D85" s="66"/>
      <ns0:c r="E85" s="66"/>
      <ns0:c r="F85" s="66"/>
      <ns0:c r="G85" s="66"/>
      <ns0:c r="H85" s="66"/>
      <ns0:c r="I85" s="66"/>
      <ns0:c r="J85" s="66"/>
      <ns0:c r="K85" s="66"/>
      <ns0:c r="L85" s="66"/>
      <ns0:c r="M85" s="66"/>
      <ns0:c r="N85" s="66"/>
      <ns0:c r="O85" s="66"/>
      <ns0:c r="P85" s="66"/>
      <ns0:c r="Q85" s="66"/>
      <ns0:c r="R85" s="66"/>
      <ns0:c r="S85" s="66"/>
      <ns0:c r="T85" s="66"/>
      <ns0:c r="U85" s="66"/>
      <ns0:c r="V85" s="66"/>
      <ns0:c r="W85" s="66"/>
      <ns0:c r="X85" s="67"/>
      <ns0:c r="Y85" s="66"/>
      <ns0:c r="Z85" s="66"/>
      <ns0:c r="AA85" s="66"/>
      <ns0:c r="AB85" s="67"/>
      <ns0:c r="AC85" s="66"/>
      <ns0:c r="AD85" s="66"/>
      <ns0:c r="AE85" s="66"/>
      <ns0:c r="AF85" s="66"/>
      <ns0:c r="AG85" s="65"/>
      <ns0:c r="AH85" s="65"/>
      <ns0:c r="AI85" s="66"/>
      <ns0:c r="AJ85" s="66"/>
      <ns0:c r="AK85" s="66"/>
      <ns0:c r="AL85" s="66"/>
      <ns0:c r="AM85" s="66"/>
      <ns0:c r="AN85" s="66"/>
      <ns0:c r="AO85" s="66"/>
      <ns0:c r="AP85" s="67"/>
      <ns0:c r="AQ85" s="66"/>
      <ns0:c r="AR85" s="66"/>
      <ns0:c r="AS85" s="66"/>
      <ns0:c r="AT85" s="45">
        <ns0:f>IF(A85="","",IFERROR(VLOOKUP(AU85,'Controlled Vocabulary'!$AA$2:$AD$200,2,FALSE),"Controlled input invalid"))</ns0:f>
      </ns0:c>
      <ns0:c r="AU85" s="45">
        <ns0:f>IF(A85="","",IF(AND(AND(IF(OR(AG85="",AH85=""),0,IFERROR(MATCH(UPPER(TRIM(AG85))&amp;"|"&amp;TRIM(AH85),$BN$2:$BN$101,0),0))&gt;0,AX85=UPPER(TRIM(AG85)),AY85=TRIM(AH85)),D85&lt;&gt;INDEX($D$2:$D$101,IF(OR(AG85="",AH85=""),0,IFERROR(MATCH(UPPER(TRIM(AG85))&amp;"|"&amp;TRIM(AH85),$BN$2:$BN$101,0),0)))),"VERSION_REQUIRED_FOR_CLAIM_CHANGE",IF(AND(AND(IF(OR(AG85="",AH85=""),0,IFERROR(MATCH(UPPER(TRIM(AG85))&amp;"|"&amp;TRIM(AH85),$BN$2:$BN$101,0),0))&gt;0,AX85=UPPER(TRIM(AG85)),AY85=TRIM(AH85)),U85&lt;&gt;INDEX($U$2:$U$101,IF(OR(AG85="",AH85=""),0,IFERROR(MATCH(UPPER(TRIM(AG85))&amp;"|"&amp;TRIM(AH85),$BN$2:$BN$101,0),0)))),"VERSION_REQUIRED_FOR_USE_CHANGE",IF(AND(AND(IF(OR(AG85="",AH85=""),0,IFERROR(MATCH(UPPER(TRIM(AG85))&amp;"|"&amp;TRIM(AH85),$BN$2:$BN$101,0),0))&gt;0,AX85=UPPER(TRIM(AG85)),AY85=TRIM(AH85)),AC85&lt;&gt;INDEX($AC$2:$AC$101,IF(OR(AG85="",AH85=""),0,IFERROR(MATCH(UPPER(TRIM(AG85))&amp;"|"&amp;TRIM(AH85),$BN$2:$BN$101,0),0)))),"VERSION_REQUIRED_FOR_APPROVAL_CHANGE",IF(BA85&lt;&gt;"NONE",BA85,IF(BB85&lt;&gt;"NONE",BB85,IF(BC85&lt;&gt;"NONE",BC85,IF(BD85&lt;&gt;"NONE",BD85,IF(AZ85&gt;1,"DUPLICATE_RECORD_VERSION",IF(OR(BM85="REOPENED_APPROVAL_CONFLICT",BM85="APPROVAL_STATUS_MISMATCH"),BM85,IF(OR(BG85="AI_DETAILS_WITHOUT_AI_USE",BG85="INVALID_AI_ACTIVITY_TYPE",BG85="DUPLICATED_AI_ACTIVITY",BG85="CONTROLLED_INPUT_INVALID"),BG85,IF(BH85&lt;&gt;"NONE",BH85,IF(BI85&lt;&gt;"NONE",BI85,IF(BJ85&lt;&gt;"NONE",BJ85,IF(BK85&lt;&gt;"NONE",BK85,IF(BL85&lt;&gt;"NONE",BL85,BM85))))))))))))))))</ns0:f>
      </ns0:c>
      <ns0:c r="AV85" s="45">
        <ns0:f>IF(A85="","",IFERROR(VLOOKUP(AU85,'Controlled Vocabulary'!$AA$2:$AD$200,3,FALSE),"Blocked"))</ns0:f>
      </ns0:c>
      <ns0:c r="AW85" s="45">
        <ns0:f>IF(A85="","",IFERROR(VLOOKUP(AU85,'Controlled Vocabulary'!$AA$2:$AD$200,4,FALSE),"Review the controlled inputs."))</ns0:f>
      </ns0:c>
      <ns0:c r="AX85" s="53">
        <ns0:f>IF(A85="","",UPPER(TRIM(A85)))</ns0:f>
      </ns0:c>
      <ns0:c r="AY85" s="53">
        <ns0:f>IF(B85="","",TRIM(B85))</ns0:f>
      </ns0:c>
      <ns0:c r="AZ85" s="53">
        <ns0:f>IF(BN85="",0,COUNTIF($BN$2:$BN$101,BN85))</ns0:f>
      </ns0:c>
      <ns0:c r="BA85" s="53">
        <ns0:f>IF(AX85="","MISSING_RECORD_ID",IF(OR(LEN(AX85)&lt;3,LEN(AX85)&gt;64),"INVALID_RECORD_ID_LENGTH",IF(OR(LEFT(AX85,1)="-",RIGHT(AX85,1)="-"),"INVALID_RECORD_ID_BOUNDARY",IF(ISNUMBER(SEARCH("--",AX85)),"CONSECUTIVE_HYPHENS",IF(SUMPRODUCT(--(ROW($1:$64)&lt;=LEN(AX85)),--ISNUMBER(SEARCH(MID(AX85,ROW($1:$64),1),"ABCDEFGHIJKLMNOPQRSTUVWXYZ0123456789-")))=LEN(AX85),"NONE","INVALID_RECORD_ID_CHARACTER")))))</ns0:f>
      </ns0:c>
      <ns0:c r="BB85" s="53">
        <ns0:f>IF(AY85="","MISSING_VERSION",IF(OR(NOT(OR((LEN(AY85)-LEN(SUBSTITUTE(AY85,".","")))=1,(LEN(AY85)-LEN(SUBSTITUTE(AY85,".","")))=2)),IFERROR(LEFT(AY85,IFERROR(FIND(".",AY85),0)-1),"")="",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="",IF((LEN(AY85)-LEN(SUBSTITUTE(AY85,".","")))=2,IF((LEN(AY85)-LEN(SUBSTITUTE(AY85,".","")))=2,IFERROR(MID(AY85,IFERROR(FIND(".",AY85,IFERROR(FIND(".",AY85),0)+1),0)+1,999),""),"")="",FALSE),NOT(IFERROR(ISNUMBER(--IFERROR(LEFT(AY85,IFERROR(FIND(".",AY85),0)-1),"")),FALSE)),NOT(IFERROR(ISNUMBER(--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),FALSE)),IF((LEN(AY85)-LEN(SUBSTITUTE(AY85,".","")))=2,NOT(IFERROR(ISNUMBER(--IF((LEN(AY85)-LEN(SUBSTITUTE(AY85,".","")))=2,IFERROR(MID(AY85,IFERROR(FIND(".",AY85,IFERROR(FIND(".",AY85),0)+1),0)+1,999),""),"")),FALSE)),FALSE)),"INVALID_VERSION",IF(OR(AND(LEN(IFERROR(LEFT(AY85,IFERROR(FIND(".",AY85),0)-1),""))&gt;1,LEFT(IFERROR(LEFT(AY85,IFERROR(FIND(".",AY85),0)-1),""),1)="0"),AND(LEN(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)&gt;1,LEFT(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,1)="0"),IF((LEN(AY85)-LEN(SUBSTITUTE(AY85,".","")))=2,AND(LEN(IF((LEN(AY85)-LEN(SUBSTITUTE(AY85,".","")))=2,IFERROR(MID(AY85,IFERROR(FIND(".",AY85,IFERROR(FIND(".",AY85),0)+1),0)+1,999),""),""))&gt;1,LEFT(IF((LEN(AY85)-LEN(SUBSTITUTE(AY85,".","")))=2,IFERROR(MID(AY85,IFERROR(FIND(".",AY85,IFERROR(FIND(".",AY85),0)+1),0)+1,999),""),""),1)="0"),FALSE)),"INVALID_VERSION_LEADING_ZERO",IF(AND(IFERROR(TEXT(--IFERROR(LEFT(AY85,IFERROR(FIND(".",AY85),0)-1),""),"0")=IFERROR(LEFT(AY85,IFERROR(FIND(".",AY85),0)-1),""),FALSE),IFERROR(TEXT(--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,"0")=IF((LEN(AY85)-LEN(SUBSTITUTE(AY85,".","")))=1,IFERROR(MID(AY85,IFERROR(FIND(".",AY85),0)+1,999),""),IF((LEN(AY85)-LEN(SUBSTITUTE(AY85,".","")))=2,IFERROR(MID(AY85,IFERROR(FIND(".",AY85),0)+1,IFERROR(FIND(".",AY85,IFERROR(FIND(".",AY85),0)+1),0)-IFERROR(FIND(".",AY85),0)-1),""),"")),FALSE),IF((LEN(AY85)-LEN(SUBSTITUTE(AY85,".","")))=2,IFERROR(TEXT(--IF((LEN(AY85)-LEN(SUBSTITUTE(AY85,".","")))=2,IFERROR(MID(AY85,IFERROR(FIND(".",AY85,IFERROR(FIND(".",AY85),0)+1),0)+1,999),""),""),"0")=IF((LEN(AY85)-LEN(SUBSTITUTE(AY85,".","")))=2,IFERROR(MID(AY85,IFERROR(FIND(".",AY85,IFERROR(FIND(".",AY85),0)+1),0)+1,999),""),""),FALSE),TRUE)),"NONE","INVALID_VERSION"))))</ns0:f>
      </ns0:c>
      <ns0:c r="BC85" s="53">
        <ns0:f>IF(C85="","MISSING_RECORD_STATUS",IF(COUNTIF('Controlled Vocabulary'!$A$2:$A$7,C85)=1,"NONE","INVALID_RECORD_STATUS"))</ns0:f>
      </ns0:c>
      <ns0:c r="BD85" s="53">
        <ns0:f>IF(Z85="","INVALID_APPROVAL_STATUS",IF(COUNTIF('Controlled Vocabulary'!$B$2:$B$7,Z85)=1,"NONE","INVALID_APPROVAL_STATUS"))</ns0:f>
      </ns0:c>
      <ns0:c r="BE85" s="53">
        <ns0:f>IF(BN85="",0,COUNTIFS('Claim–Evidence Links'!$T$2:$T$201,BN85,'Claim–Evidence Links'!$H$2:$H$201,"Active"))</ns0:f>
      </ns0:c>
      <ns0:c r="BF85" s="53">
        <ns0:f>IF(BN85="",0,COUNTIFS('Change History'!$N$2:$N$101,BN85,'Change History'!$H$2:$H$101,"Yes"))</ns0:f>
      </ns0:c>
      <ns0:c r="BG85" s="53">
        <ns0:f>IF(AI85="","CONTROLLED_INPUT_INVALID",IF(AI85="No",IF(COUNTA(AJ85:AQ85)&gt;0,"AI_DETAILS_WITHOUT_AI_USE","NONE"),IF(AI85&lt;&gt;"Yes","CONTROLLED_INPUT_INVALID",IF(AJ85="","AI_ACTIVITY_TYPE_REQUIRED",IF(AND(AL85&lt;&gt;"",COUNTIF('Evidence Items'!$W$2:$W$101,AL85)&gt;0,COUNTIF('Controlled Vocabulary'!$S$2:$S$9,AJ85)&gt;0),"DUPLICATED_AI_ACTIVITY",IF(COUNTIF('Controlled Vocabulary'!$R$2:$R$9,AJ85)=0,"INVALID_AI_ACTIVITY_TYPE",IF(AK85="","AI_TOOL_MODEL_REQUIRED",IF(AN85="Rejected","AI_OUTPUT_REJECTED",IF(AN85="Verified",IF(AO85="","HUMAN_VERIFIER_REQUIRED",IF(AP85="","HUMAN_VERIFICATION_DATE_REQUIRED","NONE")),IF(OR(AN85="Pending",AN85="Verification incomplete"),IF(AND(OR(C85="Draft",C85="Under review",C85="Reopened"),OR(U85="Exploratory only",U85="Review required before use")),IF(AN85="Pending","AI_VERIFICATION_PENDING","AI_VERIFICATION_INCOMPLETE"),"AI_VERIFICATION_REQUIRED"),"AI_VERIFICATION_REQUIRED"))))))))))</ns0:f>
      </ns0:c>
      <ns0:c r="BH85" s="53">
        <ns0:f>IF(D85="","MISSING_EXACT_CLAIM",IF(E85="","MISSING_AFFECTED_DECISION",IF(COUNTA(F85:K85)=0,"MISSING_SCOPE_BOUNDARY",IF(BE85=0,"MISSING_EVIDENCE_RELATIONSHIP",IF(L85="","MISSING_OBSERVATION","NONE")))))</ns0:f>
      </ns0:c>
      <ns0:c r="BI85" s="53">
        <ns0:f>IF(AD85="","REVIEWER_ACCESS_REQUIRED",IF(AD85="No","REVIEWER_ACCESS_REQUIRED",IF(AND(AD85="Conditional",OR(AE85="",AF85="")),"HANDLING_CONDITION_REQUIRED",IF(OR(LEFT(BG85,3)="AI_",LEFT(BG85,6)="HUMAN_"),BG85,"NONE"))))</ns0:f>
      </ns0:c>
      <ns0:c r="BJ85" s="53">
        <ns0:f>IF(M85="","MISSING_INTERPRETATION",IF(N85="","MISSING_ASSUMPTIONS",IF(P85="","MISSING_EVIDENCE_STATE",IF(Q85="","MISSING_CONFIDENCE_BOUNDARY",IF(R85="","MISSING_CONTRADICTION_STATUS",IF(O85="","MISSING_LIMITATIONS",IF(S85="","MISSING_MATERIALITY",IF(T85="","MISSING_REVERSIBILITY",IF(U85="","MISSING_PERMITTED_USE",IF(AS85="","MISSING_FINAL_DISPOSITION","NONE"))))))))))</ns0:f>
      </ns0:c>
      <ns0:c r="BK85" s="53">
        <ns0:f>IF(V85="","MISSING_OWNER",IF(W85="","MISSING_REVIEWER",IF(X85="","MISSING_REVIEW_DATE",IF(OR(Z85="Approved",Z85="Approved with conditions",Z85="Rejected"),IF(AA85="","APPROVER_REQUIRED",IF(AB85="","APPROVAL_DATE_REQUIRED",IF(AND(Z85="Approved with conditions",AC85=""),"APPROVAL_CONDITIONS_REQUIRED","NONE"))),"NONE"))))</ns0:f>
      </ns0:c>
      <ns0:c r="BL85" s="53">
        <ns0:f>IF(Y85="","REOPEN_TRIGGER_REQUIRED",IF(AND(C85="Reopened",BF85=0),"REOPEN_EVENT_REQUIRED","NONE"))</ns0:f>
      </ns0:c>
      <ns0:c r="BM85" s="53">
        <ns0:f>IF(AND(C85="Reopened",OR(Z85="Approved",Z85="Approved with conditions")),"REOPENED_APPROVAL_CONFLICT",IF(OR(AND(C85="Draft",AND(Z85&lt;&gt;"Not submitted",Z85&lt;&gt;"Rejected")),AND(C85="Under review",AND(Z85&lt;&gt;"Pending review",Z85&lt;&gt;"Rejected")),AND(C85="Approved",Z85&lt;&gt;"Approved"),AND(C85="Approved with conditions",Z85&lt;&gt;"Approved with conditions"),AND(C85="Reopened",Z85&lt;&gt;"Reopened"),AND(C85="Retired",AND(Z85&lt;&gt;"Not submitted",Z85&lt;&gt;"Approved",Z85&lt;&gt;"Approved with conditions",Z85&lt;&gt;"Rejected"))),"APPROVAL_STATUS_MISMATCH",IF(C85="Draft","STATUS_DRAFT",IF(C85="Under review","STATUS_UNDER_REVIEW",IF(C85="Reopened","STATUS_REOPENED",IF(C85="Retired","STATUS_RETIRED",IF(AD85="Conditional","CONDITIONAL_EVIDENCE_ACCESS",IF(BG85="AI_VERIFICATION_PENDING","AI_VERIFICATION_PENDING",IF(BG85="AI_VERIFICATION_INCOMPLETE","AI_VERIFICATION_INCOMPLETE",IF(AND(C85="Approved with conditions",Z85="Approved with conditions",AC85&lt;&gt;""),"STATUS_APPROVED_WITH_CONDITIONS",IF(AND(C85="Approved",Z85="Approved"),IF(P85="Unresolved","UNRESOLVED_USE_BOUNDED","STATUS_APPROVED"),"APPROVAL_STATUS_MISMATCH")))))))))))</ns0:f>
      </ns0:c>
      <ns0:c r="BN85" s="53">
        <ns0:f>IF(OR(AX85="",AY85=""),"",AX85&amp;"|"&amp;AY85)</ns0:f>
      </ns0:c>
    </ns0:row>
    <ns0:row r="86">
      <ns0:c r="A86" s="65"/>
      <ns0:c r="B86" s="65"/>
      <ns0:c r="C86" s="66"/>
      <ns0:c r="D86" s="66"/>
      <ns0:c r="E86" s="66"/>
      <ns0:c r="F86" s="66"/>
      <ns0:c r="G86" s="66"/>
      <ns0:c r="H86" s="66"/>
      <ns0:c r="I86" s="66"/>
      <ns0:c r="J86" s="66"/>
      <ns0:c r="K86" s="66"/>
      <ns0:c r="L86" s="66"/>
      <ns0:c r="M86" s="66"/>
      <ns0:c r="N86" s="66"/>
      <ns0:c r="O86" s="66"/>
      <ns0:c r="P86" s="66"/>
      <ns0:c r="Q86" s="66"/>
      <ns0:c r="R86" s="66"/>
      <ns0:c r="S86" s="66"/>
      <ns0:c r="T86" s="66"/>
      <ns0:c r="U86" s="66"/>
      <ns0:c r="V86" s="66"/>
      <ns0:c r="W86" s="66"/>
      <ns0:c r="X86" s="67"/>
      <ns0:c r="Y86" s="66"/>
      <ns0:c r="Z86" s="66"/>
      <ns0:c r="AA86" s="66"/>
      <ns0:c r="AB86" s="67"/>
      <ns0:c r="AC86" s="66"/>
      <ns0:c r="AD86" s="66"/>
      <ns0:c r="AE86" s="66"/>
      <ns0:c r="AF86" s="66"/>
      <ns0:c r="AG86" s="65"/>
      <ns0:c r="AH86" s="65"/>
      <ns0:c r="AI86" s="66"/>
      <ns0:c r="AJ86" s="66"/>
      <ns0:c r="AK86" s="66"/>
      <ns0:c r="AL86" s="66"/>
      <ns0:c r="AM86" s="66"/>
      <ns0:c r="AN86" s="66"/>
      <ns0:c r="AO86" s="66"/>
      <ns0:c r="AP86" s="67"/>
      <ns0:c r="AQ86" s="66"/>
      <ns0:c r="AR86" s="66"/>
      <ns0:c r="AS86" s="66"/>
      <ns0:c r="AT86" s="45">
        <ns0:f>IF(A86="","",IFERROR(VLOOKUP(AU86,'Controlled Vocabulary'!$AA$2:$AD$200,2,FALSE),"Controlled input invalid"))</ns0:f>
      </ns0:c>
      <ns0:c r="AU86" s="45">
        <ns0:f>IF(A86="","",IF(AND(AND(IF(OR(AG86="",AH86=""),0,IFERROR(MATCH(UPPER(TRIM(AG86))&amp;"|"&amp;TRIM(AH86),$BN$2:$BN$101,0),0))&gt;0,AX86=UPPER(TRIM(AG86)),AY86=TRIM(AH86)),D86&lt;&gt;INDEX($D$2:$D$101,IF(OR(AG86="",AH86=""),0,IFERROR(MATCH(UPPER(TRIM(AG86))&amp;"|"&amp;TRIM(AH86),$BN$2:$BN$101,0),0)))),"VERSION_REQUIRED_FOR_CLAIM_CHANGE",IF(AND(AND(IF(OR(AG86="",AH86=""),0,IFERROR(MATCH(UPPER(TRIM(AG86))&amp;"|"&amp;TRIM(AH86),$BN$2:$BN$101,0),0))&gt;0,AX86=UPPER(TRIM(AG86)),AY86=TRIM(AH86)),U86&lt;&gt;INDEX($U$2:$U$101,IF(OR(AG86="",AH86=""),0,IFERROR(MATCH(UPPER(TRIM(AG86))&amp;"|"&amp;TRIM(AH86),$BN$2:$BN$101,0),0)))),"VERSION_REQUIRED_FOR_USE_CHANGE",IF(AND(AND(IF(OR(AG86="",AH86=""),0,IFERROR(MATCH(UPPER(TRIM(AG86))&amp;"|"&amp;TRIM(AH86),$BN$2:$BN$101,0),0))&gt;0,AX86=UPPER(TRIM(AG86)),AY86=TRIM(AH86)),AC86&lt;&gt;INDEX($AC$2:$AC$101,IF(OR(AG86="",AH86=""),0,IFERROR(MATCH(UPPER(TRIM(AG86))&amp;"|"&amp;TRIM(AH86),$BN$2:$BN$101,0),0)))),"VERSION_REQUIRED_FOR_APPROVAL_CHANGE",IF(BA86&lt;&gt;"NONE",BA86,IF(BB86&lt;&gt;"NONE",BB86,IF(BC86&lt;&gt;"NONE",BC86,IF(BD86&lt;&gt;"NONE",BD86,IF(AZ86&gt;1,"DUPLICATE_RECORD_VERSION",IF(OR(BM86="REOPENED_APPROVAL_CONFLICT",BM86="APPROVAL_STATUS_MISMATCH"),BM86,IF(OR(BG86="AI_DETAILS_WITHOUT_AI_USE",BG86="INVALID_AI_ACTIVITY_TYPE",BG86="DUPLICATED_AI_ACTIVITY",BG86="CONTROLLED_INPUT_INVALID"),BG86,IF(BH86&lt;&gt;"NONE",BH86,IF(BI86&lt;&gt;"NONE",BI86,IF(BJ86&lt;&gt;"NONE",BJ86,IF(BK86&lt;&gt;"NONE",BK86,IF(BL86&lt;&gt;"NONE",BL86,BM86))))))))))))))))</ns0:f>
      </ns0:c>
      <ns0:c r="AV86" s="45">
        <ns0:f>IF(A86="","",IFERROR(VLOOKUP(AU86,'Controlled Vocabulary'!$AA$2:$AD$200,3,FALSE),"Blocked"))</ns0:f>
      </ns0:c>
      <ns0:c r="AW86" s="45">
        <ns0:f>IF(A86="","",IFERROR(VLOOKUP(AU86,'Controlled Vocabulary'!$AA$2:$AD$200,4,FALSE),"Review the controlled inputs."))</ns0:f>
      </ns0:c>
      <ns0:c r="AX86" s="53">
        <ns0:f>IF(A86="","",UPPER(TRIM(A86)))</ns0:f>
      </ns0:c>
      <ns0:c r="AY86" s="53">
        <ns0:f>IF(B86="","",TRIM(B86))</ns0:f>
      </ns0:c>
      <ns0:c r="AZ86" s="53">
        <ns0:f>IF(BN86="",0,COUNTIF($BN$2:$BN$101,BN86))</ns0:f>
      </ns0:c>
      <ns0:c r="BA86" s="53">
        <ns0:f>IF(AX86="","MISSING_RECORD_ID",IF(OR(LEN(AX86)&lt;3,LEN(AX86)&gt;64),"INVALID_RECORD_ID_LENGTH",IF(OR(LEFT(AX86,1)="-",RIGHT(AX86,1)="-"),"INVALID_RECORD_ID_BOUNDARY",IF(ISNUMBER(SEARCH("--",AX86)),"CONSECUTIVE_HYPHENS",IF(SUMPRODUCT(--(ROW($1:$64)&lt;=LEN(AX86)),--ISNUMBER(SEARCH(MID(AX86,ROW($1:$64),1),"ABCDEFGHIJKLMNOPQRSTUVWXYZ0123456789-")))=LEN(AX86),"NONE","INVALID_RECORD_ID_CHARACTER")))))</ns0:f>
      </ns0:c>
      <ns0:c r="BB86" s="53">
        <ns0:f>IF(AY86="","MISSING_VERSION",IF(OR(NOT(OR((LEN(AY86)-LEN(SUBSTITUTE(AY86,".","")))=1,(LEN(AY86)-LEN(SUBSTITUTE(AY86,".","")))=2)),IFERROR(LEFT(AY86,IFERROR(FIND(".",AY86),0)-1),"")="",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="",IF((LEN(AY86)-LEN(SUBSTITUTE(AY86,".","")))=2,IF((LEN(AY86)-LEN(SUBSTITUTE(AY86,".","")))=2,IFERROR(MID(AY86,IFERROR(FIND(".",AY86,IFERROR(FIND(".",AY86),0)+1),0)+1,999),""),"")="",FALSE),NOT(IFERROR(ISNUMBER(--IFERROR(LEFT(AY86,IFERROR(FIND(".",AY86),0)-1),"")),FALSE)),NOT(IFERROR(ISNUMBER(--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),FALSE)),IF((LEN(AY86)-LEN(SUBSTITUTE(AY86,".","")))=2,NOT(IFERROR(ISNUMBER(--IF((LEN(AY86)-LEN(SUBSTITUTE(AY86,".","")))=2,IFERROR(MID(AY86,IFERROR(FIND(".",AY86,IFERROR(FIND(".",AY86),0)+1),0)+1,999),""),"")),FALSE)),FALSE)),"INVALID_VERSION",IF(OR(AND(LEN(IFERROR(LEFT(AY86,IFERROR(FIND(".",AY86),0)-1),""))&gt;1,LEFT(IFERROR(LEFT(AY86,IFERROR(FIND(".",AY86),0)-1),""),1)="0"),AND(LEN(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)&gt;1,LEFT(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,1)="0"),IF((LEN(AY86)-LEN(SUBSTITUTE(AY86,".","")))=2,AND(LEN(IF((LEN(AY86)-LEN(SUBSTITUTE(AY86,".","")))=2,IFERROR(MID(AY86,IFERROR(FIND(".",AY86,IFERROR(FIND(".",AY86),0)+1),0)+1,999),""),""))&gt;1,LEFT(IF((LEN(AY86)-LEN(SUBSTITUTE(AY86,".","")))=2,IFERROR(MID(AY86,IFERROR(FIND(".",AY86,IFERROR(FIND(".",AY86),0)+1),0)+1,999),""),""),1)="0"),FALSE)),"INVALID_VERSION_LEADING_ZERO",IF(AND(IFERROR(TEXT(--IFERROR(LEFT(AY86,IFERROR(FIND(".",AY86),0)-1),""),"0")=IFERROR(LEFT(AY86,IFERROR(FIND(".",AY86),0)-1),""),FALSE),IFERROR(TEXT(--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,"0")=IF((LEN(AY86)-LEN(SUBSTITUTE(AY86,".","")))=1,IFERROR(MID(AY86,IFERROR(FIND(".",AY86),0)+1,999),""),IF((LEN(AY86)-LEN(SUBSTITUTE(AY86,".","")))=2,IFERROR(MID(AY86,IFERROR(FIND(".",AY86),0)+1,IFERROR(FIND(".",AY86,IFERROR(FIND(".",AY86),0)+1),0)-IFERROR(FIND(".",AY86),0)-1),""),"")),FALSE),IF((LEN(AY86)-LEN(SUBSTITUTE(AY86,".","")))=2,IFERROR(TEXT(--IF((LEN(AY86)-LEN(SUBSTITUTE(AY86,".","")))=2,IFERROR(MID(AY86,IFERROR(FIND(".",AY86,IFERROR(FIND(".",AY86),0)+1),0)+1,999),""),""),"0")=IF((LEN(AY86)-LEN(SUBSTITUTE(AY86,".","")))=2,IFERROR(MID(AY86,IFERROR(FIND(".",AY86,IFERROR(FIND(".",AY86),0)+1),0)+1,999),""),""),FALSE),TRUE)),"NONE","INVALID_VERSION"))))</ns0:f>
      </ns0:c>
      <ns0:c r="BC86" s="53">
        <ns0:f>IF(C86="","MISSING_RECORD_STATUS",IF(COUNTIF('Controlled Vocabulary'!$A$2:$A$7,C86)=1,"NONE","INVALID_RECORD_STATUS"))</ns0:f>
      </ns0:c>
      <ns0:c r="BD86" s="53">
        <ns0:f>IF(Z86="","INVALID_APPROVAL_STATUS",IF(COUNTIF('Controlled Vocabulary'!$B$2:$B$7,Z86)=1,"NONE","INVALID_APPROVAL_STATUS"))</ns0:f>
      </ns0:c>
      <ns0:c r="BE86" s="53">
        <ns0:f>IF(BN86="",0,COUNTIFS('Claim–Evidence Links'!$T$2:$T$201,BN86,'Claim–Evidence Links'!$H$2:$H$201,"Active"))</ns0:f>
      </ns0:c>
      <ns0:c r="BF86" s="53">
        <ns0:f>IF(BN86="",0,COUNTIFS('Change History'!$N$2:$N$101,BN86,'Change History'!$H$2:$H$101,"Yes"))</ns0:f>
      </ns0:c>
      <ns0:c r="BG86" s="53">
        <ns0:f>IF(AI86="","CONTROLLED_INPUT_INVALID",IF(AI86="No",IF(COUNTA(AJ86:AQ86)&gt;0,"AI_DETAILS_WITHOUT_AI_USE","NONE"),IF(AI86&lt;&gt;"Yes","CONTROLLED_INPUT_INVALID",IF(AJ86="","AI_ACTIVITY_TYPE_REQUIRED",IF(AND(AL86&lt;&gt;"",COUNTIF('Evidence Items'!$W$2:$W$101,AL86)&gt;0,COUNTIF('Controlled Vocabulary'!$S$2:$S$9,AJ86)&gt;0),"DUPLICATED_AI_ACTIVITY",IF(COUNTIF('Controlled Vocabulary'!$R$2:$R$9,AJ86)=0,"INVALID_AI_ACTIVITY_TYPE",IF(AK86="","AI_TOOL_MODEL_REQUIRED",IF(AN86="Rejected","AI_OUTPUT_REJECTED",IF(AN86="Verified",IF(AO86="","HUMAN_VERIFIER_REQUIRED",IF(AP86="","HUMAN_VERIFICATION_DATE_REQUIRED","NONE")),IF(OR(AN86="Pending",AN86="Verification incomplete"),IF(AND(OR(C86="Draft",C86="Under review",C86="Reopened"),OR(U86="Exploratory only",U86="Review required before use")),IF(AN86="Pending","AI_VERIFICATION_PENDING","AI_VERIFICATION_INCOMPLETE"),"AI_VERIFICATION_REQUIRED"),"AI_VERIFICATION_REQUIRED"))))))))))</ns0:f>
      </ns0:c>
      <ns0:c r="BH86" s="53">
        <ns0:f>IF(D86="","MISSING_EXACT_CLAIM",IF(E86="","MISSING_AFFECTED_DECISION",IF(COUNTA(F86:K86)=0,"MISSING_SCOPE_BOUNDARY",IF(BE86=0,"MISSING_EVIDENCE_RELATIONSHIP",IF(L86="","MISSING_OBSERVATION","NONE")))))</ns0:f>
      </ns0:c>
      <ns0:c r="BI86" s="53">
        <ns0:f>IF(AD86="","REVIEWER_ACCESS_REQUIRED",IF(AD86="No","REVIEWER_ACCESS_REQUIRED",IF(AND(AD86="Conditional",OR(AE86="",AF86="")),"HANDLING_CONDITION_REQUIRED",IF(OR(LEFT(BG86,3)="AI_",LEFT(BG86,6)="HUMAN_"),BG86,"NONE"))))</ns0:f>
      </ns0:c>
      <ns0:c r="BJ86" s="53">
        <ns0:f>IF(M86="","MISSING_INTERPRETATION",IF(N86="","MISSING_ASSUMPTIONS",IF(P86="","MISSING_EVIDENCE_STATE",IF(Q86="","MISSING_CONFIDENCE_BOUNDARY",IF(R86="","MISSING_CONTRADICTION_STATUS",IF(O86="","MISSING_LIMITATIONS",IF(S86="","MISSING_MATERIALITY",IF(T86="","MISSING_REVERSIBILITY",IF(U86="","MISSING_PERMITTED_USE",IF(AS86="","MISSING_FINAL_DISPOSITION","NONE"))))))))))</ns0:f>
      </ns0:c>
      <ns0:c r="BK86" s="53">
        <ns0:f>IF(V86="","MISSING_OWNER",IF(W86="","MISSING_REVIEWER",IF(X86="","MISSING_REVIEW_DATE",IF(OR(Z86="Approved",Z86="Approved with conditions",Z86="Rejected"),IF(AA86="","APPROVER_REQUIRED",IF(AB86="","APPROVAL_DATE_REQUIRED",IF(AND(Z86="Approved with conditions",AC86=""),"APPROVAL_CONDITIONS_REQUIRED","NONE"))),"NONE"))))</ns0:f>
      </ns0:c>
      <ns0:c r="BL86" s="53">
        <ns0:f>IF(Y86="","REOPEN_TRIGGER_REQUIRED",IF(AND(C86="Reopened",BF86=0),"REOPEN_EVENT_REQUIRED","NONE"))</ns0:f>
      </ns0:c>
      <ns0:c r="BM86" s="53">
        <ns0:f>IF(AND(C86="Reopened",OR(Z86="Approved",Z86="Approved with conditions")),"REOPENED_APPROVAL_CONFLICT",IF(OR(AND(C86="Draft",AND(Z86&lt;&gt;"Not submitted",Z86&lt;&gt;"Rejected")),AND(C86="Under review",AND(Z86&lt;&gt;"Pending review",Z86&lt;&gt;"Rejected")),AND(C86="Approved",Z86&lt;&gt;"Approved"),AND(C86="Approved with conditions",Z86&lt;&gt;"Approved with conditions"),AND(C86="Reopened",Z86&lt;&gt;"Reopened"),AND(C86="Retired",AND(Z86&lt;&gt;"Not submitted",Z86&lt;&gt;"Approved",Z86&lt;&gt;"Approved with conditions",Z86&lt;&gt;"Rejected"))),"APPROVAL_STATUS_MISMATCH",IF(C86="Draft","STATUS_DRAFT",IF(C86="Under review","STATUS_UNDER_REVIEW",IF(C86="Reopened","STATUS_REOPENED",IF(C86="Retired","STATUS_RETIRED",IF(AD86="Conditional","CONDITIONAL_EVIDENCE_ACCESS",IF(BG86="AI_VERIFICATION_PENDING","AI_VERIFICATION_PENDING",IF(BG86="AI_VERIFICATION_INCOMPLETE","AI_VERIFICATION_INCOMPLETE",IF(AND(C86="Approved with conditions",Z86="Approved with conditions",AC86&lt;&gt;""),"STATUS_APPROVED_WITH_CONDITIONS",IF(AND(C86="Approved",Z86="Approved"),IF(P86="Unresolved","UNRESOLVED_USE_BOUNDED","STATUS_APPROVED"),"APPROVAL_STATUS_MISMATCH")))))))))))</ns0:f>
      </ns0:c>
      <ns0:c r="BN86" s="53">
        <ns0:f>IF(OR(AX86="",AY86=""),"",AX86&amp;"|"&amp;AY86)</ns0:f>
      </ns0:c>
    </ns0:row>
    <ns0:row r="87">
      <ns0:c r="A87" s="65"/>
      <ns0:c r="B87" s="65"/>
      <ns0:c r="C87" s="66"/>
      <ns0:c r="D87" s="66"/>
      <ns0:c r="E87" s="66"/>
      <ns0:c r="F87" s="66"/>
      <ns0:c r="G87" s="66"/>
      <ns0:c r="H87" s="66"/>
      <ns0:c r="I87" s="66"/>
      <ns0:c r="J87" s="66"/>
      <ns0:c r="K87" s="66"/>
      <ns0:c r="L87" s="66"/>
      <ns0:c r="M87" s="66"/>
      <ns0:c r="N87" s="66"/>
      <ns0:c r="O87" s="66"/>
      <ns0:c r="P87" s="66"/>
      <ns0:c r="Q87" s="66"/>
      <ns0:c r="R87" s="66"/>
      <ns0:c r="S87" s="66"/>
      <ns0:c r="T87" s="66"/>
      <ns0:c r="U87" s="66"/>
      <ns0:c r="V87" s="66"/>
      <ns0:c r="W87" s="66"/>
      <ns0:c r="X87" s="67"/>
      <ns0:c r="Y87" s="66"/>
      <ns0:c r="Z87" s="66"/>
      <ns0:c r="AA87" s="66"/>
      <ns0:c r="AB87" s="67"/>
      <ns0:c r="AC87" s="66"/>
      <ns0:c r="AD87" s="66"/>
      <ns0:c r="AE87" s="66"/>
      <ns0:c r="AF87" s="66"/>
      <ns0:c r="AG87" s="65"/>
      <ns0:c r="AH87" s="65"/>
      <ns0:c r="AI87" s="66"/>
      <ns0:c r="AJ87" s="66"/>
      <ns0:c r="AK87" s="66"/>
      <ns0:c r="AL87" s="66"/>
      <ns0:c r="AM87" s="66"/>
      <ns0:c r="AN87" s="66"/>
      <ns0:c r="AO87" s="66"/>
      <ns0:c r="AP87" s="67"/>
      <ns0:c r="AQ87" s="66"/>
      <ns0:c r="AR87" s="66"/>
      <ns0:c r="AS87" s="66"/>
      <ns0:c r="AT87" s="45">
        <ns0:f>IF(A87="","",IFERROR(VLOOKUP(AU87,'Controlled Vocabulary'!$AA$2:$AD$200,2,FALSE),"Controlled input invalid"))</ns0:f>
      </ns0:c>
      <ns0:c r="AU87" s="45">
        <ns0:f>IF(A87="","",IF(AND(AND(IF(OR(AG87="",AH87=""),0,IFERROR(MATCH(UPPER(TRIM(AG87))&amp;"|"&amp;TRIM(AH87),$BN$2:$BN$101,0),0))&gt;0,AX87=UPPER(TRIM(AG87)),AY87=TRIM(AH87)),D87&lt;&gt;INDEX($D$2:$D$101,IF(OR(AG87="",AH87=""),0,IFERROR(MATCH(UPPER(TRIM(AG87))&amp;"|"&amp;TRIM(AH87),$BN$2:$BN$101,0),0)))),"VERSION_REQUIRED_FOR_CLAIM_CHANGE",IF(AND(AND(IF(OR(AG87="",AH87=""),0,IFERROR(MATCH(UPPER(TRIM(AG87))&amp;"|"&amp;TRIM(AH87),$BN$2:$BN$101,0),0))&gt;0,AX87=UPPER(TRIM(AG87)),AY87=TRIM(AH87)),U87&lt;&gt;INDEX($U$2:$U$101,IF(OR(AG87="",AH87=""),0,IFERROR(MATCH(UPPER(TRIM(AG87))&amp;"|"&amp;TRIM(AH87),$BN$2:$BN$101,0),0)))),"VERSION_REQUIRED_FOR_USE_CHANGE",IF(AND(AND(IF(OR(AG87="",AH87=""),0,IFERROR(MATCH(UPPER(TRIM(AG87))&amp;"|"&amp;TRIM(AH87),$BN$2:$BN$101,0),0))&gt;0,AX87=UPPER(TRIM(AG87)),AY87=TRIM(AH87)),AC87&lt;&gt;INDEX($AC$2:$AC$101,IF(OR(AG87="",AH87=""),0,IFERROR(MATCH(UPPER(TRIM(AG87))&amp;"|"&amp;TRIM(AH87),$BN$2:$BN$101,0),0)))),"VERSION_REQUIRED_FOR_APPROVAL_CHANGE",IF(BA87&lt;&gt;"NONE",BA87,IF(BB87&lt;&gt;"NONE",BB87,IF(BC87&lt;&gt;"NONE",BC87,IF(BD87&lt;&gt;"NONE",BD87,IF(AZ87&gt;1,"DUPLICATE_RECORD_VERSION",IF(OR(BM87="REOPENED_APPROVAL_CONFLICT",BM87="APPROVAL_STATUS_MISMATCH"),BM87,IF(OR(BG87="AI_DETAILS_WITHOUT_AI_USE",BG87="INVALID_AI_ACTIVITY_TYPE",BG87="DUPLICATED_AI_ACTIVITY",BG87="CONTROLLED_INPUT_INVALID"),BG87,IF(BH87&lt;&gt;"NONE",BH87,IF(BI87&lt;&gt;"NONE",BI87,IF(BJ87&lt;&gt;"NONE",BJ87,IF(BK87&lt;&gt;"NONE",BK87,IF(BL87&lt;&gt;"NONE",BL87,BM87))))))))))))))))</ns0:f>
      </ns0:c>
      <ns0:c r="AV87" s="45">
        <ns0:f>IF(A87="","",IFERROR(VLOOKUP(AU87,'Controlled Vocabulary'!$AA$2:$AD$200,3,FALSE),"Blocked"))</ns0:f>
      </ns0:c>
      <ns0:c r="AW87" s="45">
        <ns0:f>IF(A87="","",IFERROR(VLOOKUP(AU87,'Controlled Vocabulary'!$AA$2:$AD$200,4,FALSE),"Review the controlled inputs."))</ns0:f>
      </ns0:c>
      <ns0:c r="AX87" s="53">
        <ns0:f>IF(A87="","",UPPER(TRIM(A87)))</ns0:f>
      </ns0:c>
      <ns0:c r="AY87" s="53">
        <ns0:f>IF(B87="","",TRIM(B87))</ns0:f>
      </ns0:c>
      <ns0:c r="AZ87" s="53">
        <ns0:f>IF(BN87="",0,COUNTIF($BN$2:$BN$101,BN87))</ns0:f>
      </ns0:c>
      <ns0:c r="BA87" s="53">
        <ns0:f>IF(AX87="","MISSING_RECORD_ID",IF(OR(LEN(AX87)&lt;3,LEN(AX87)&gt;64),"INVALID_RECORD_ID_LENGTH",IF(OR(LEFT(AX87,1)="-",RIGHT(AX87,1)="-"),"INVALID_RECORD_ID_BOUNDARY",IF(ISNUMBER(SEARCH("--",AX87)),"CONSECUTIVE_HYPHENS",IF(SUMPRODUCT(--(ROW($1:$64)&lt;=LEN(AX87)),--ISNUMBER(SEARCH(MID(AX87,ROW($1:$64),1),"ABCDEFGHIJKLMNOPQRSTUVWXYZ0123456789-")))=LEN(AX87),"NONE","INVALID_RECORD_ID_CHARACTER")))))</ns0:f>
      </ns0:c>
      <ns0:c r="BB87" s="53">
        <ns0:f>IF(AY87="","MISSING_VERSION",IF(OR(NOT(OR((LEN(AY87)-LEN(SUBSTITUTE(AY87,".","")))=1,(LEN(AY87)-LEN(SUBSTITUTE(AY87,".","")))=2)),IFERROR(LEFT(AY87,IFERROR(FIND(".",AY87),0)-1),"")="",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="",IF((LEN(AY87)-LEN(SUBSTITUTE(AY87,".","")))=2,IF((LEN(AY87)-LEN(SUBSTITUTE(AY87,".","")))=2,IFERROR(MID(AY87,IFERROR(FIND(".",AY87,IFERROR(FIND(".",AY87),0)+1),0)+1,999),""),"")="",FALSE),NOT(IFERROR(ISNUMBER(--IFERROR(LEFT(AY87,IFERROR(FIND(".",AY87),0)-1),"")),FALSE)),NOT(IFERROR(ISNUMBER(--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),FALSE)),IF((LEN(AY87)-LEN(SUBSTITUTE(AY87,".","")))=2,NOT(IFERROR(ISNUMBER(--IF((LEN(AY87)-LEN(SUBSTITUTE(AY87,".","")))=2,IFERROR(MID(AY87,IFERROR(FIND(".",AY87,IFERROR(FIND(".",AY87),0)+1),0)+1,999),""),"")),FALSE)),FALSE)),"INVALID_VERSION",IF(OR(AND(LEN(IFERROR(LEFT(AY87,IFERROR(FIND(".",AY87),0)-1),""))&gt;1,LEFT(IFERROR(LEFT(AY87,IFERROR(FIND(".",AY87),0)-1),""),1)="0"),AND(LEN(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)&gt;1,LEFT(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,1)="0"),IF((LEN(AY87)-LEN(SUBSTITUTE(AY87,".","")))=2,AND(LEN(IF((LEN(AY87)-LEN(SUBSTITUTE(AY87,".","")))=2,IFERROR(MID(AY87,IFERROR(FIND(".",AY87,IFERROR(FIND(".",AY87),0)+1),0)+1,999),""),""))&gt;1,LEFT(IF((LEN(AY87)-LEN(SUBSTITUTE(AY87,".","")))=2,IFERROR(MID(AY87,IFERROR(FIND(".",AY87,IFERROR(FIND(".",AY87),0)+1),0)+1,999),""),""),1)="0"),FALSE)),"INVALID_VERSION_LEADING_ZERO",IF(AND(IFERROR(TEXT(--IFERROR(LEFT(AY87,IFERROR(FIND(".",AY87),0)-1),""),"0")=IFERROR(LEFT(AY87,IFERROR(FIND(".",AY87),0)-1),""),FALSE),IFERROR(TEXT(--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,"0")=IF((LEN(AY87)-LEN(SUBSTITUTE(AY87,".","")))=1,IFERROR(MID(AY87,IFERROR(FIND(".",AY87),0)+1,999),""),IF((LEN(AY87)-LEN(SUBSTITUTE(AY87,".","")))=2,IFERROR(MID(AY87,IFERROR(FIND(".",AY87),0)+1,IFERROR(FIND(".",AY87,IFERROR(FIND(".",AY87),0)+1),0)-IFERROR(FIND(".",AY87),0)-1),""),"")),FALSE),IF((LEN(AY87)-LEN(SUBSTITUTE(AY87,".","")))=2,IFERROR(TEXT(--IF((LEN(AY87)-LEN(SUBSTITUTE(AY87,".","")))=2,IFERROR(MID(AY87,IFERROR(FIND(".",AY87,IFERROR(FIND(".",AY87),0)+1),0)+1,999),""),""),"0")=IF((LEN(AY87)-LEN(SUBSTITUTE(AY87,".","")))=2,IFERROR(MID(AY87,IFERROR(FIND(".",AY87,IFERROR(FIND(".",AY87),0)+1),0)+1,999),""),""),FALSE),TRUE)),"NONE","INVALID_VERSION"))))</ns0:f>
      </ns0:c>
      <ns0:c r="BC87" s="53">
        <ns0:f>IF(C87="","MISSING_RECORD_STATUS",IF(COUNTIF('Controlled Vocabulary'!$A$2:$A$7,C87)=1,"NONE","INVALID_RECORD_STATUS"))</ns0:f>
      </ns0:c>
      <ns0:c r="BD87" s="53">
        <ns0:f>IF(Z87="","INVALID_APPROVAL_STATUS",IF(COUNTIF('Controlled Vocabulary'!$B$2:$B$7,Z87)=1,"NONE","INVALID_APPROVAL_STATUS"))</ns0:f>
      </ns0:c>
      <ns0:c r="BE87" s="53">
        <ns0:f>IF(BN87="",0,COUNTIFS('Claim–Evidence Links'!$T$2:$T$201,BN87,'Claim–Evidence Links'!$H$2:$H$201,"Active"))</ns0:f>
      </ns0:c>
      <ns0:c r="BF87" s="53">
        <ns0:f>IF(BN87="",0,COUNTIFS('Change History'!$N$2:$N$101,BN87,'Change History'!$H$2:$H$101,"Yes"))</ns0:f>
      </ns0:c>
      <ns0:c r="BG87" s="53">
        <ns0:f>IF(AI87="","CONTROLLED_INPUT_INVALID",IF(AI87="No",IF(COUNTA(AJ87:AQ87)&gt;0,"AI_DETAILS_WITHOUT_AI_USE","NONE"),IF(AI87&lt;&gt;"Yes","CONTROLLED_INPUT_INVALID",IF(AJ87="","AI_ACTIVITY_TYPE_REQUIRED",IF(AND(AL87&lt;&gt;"",COUNTIF('Evidence Items'!$W$2:$W$101,AL87)&gt;0,COUNTIF('Controlled Vocabulary'!$S$2:$S$9,AJ87)&gt;0),"DUPLICATED_AI_ACTIVITY",IF(COUNTIF('Controlled Vocabulary'!$R$2:$R$9,AJ87)=0,"INVALID_AI_ACTIVITY_TYPE",IF(AK87="","AI_TOOL_MODEL_REQUIRED",IF(AN87="Rejected","AI_OUTPUT_REJECTED",IF(AN87="Verified",IF(AO87="","HUMAN_VERIFIER_REQUIRED",IF(AP87="","HUMAN_VERIFICATION_DATE_REQUIRED","NONE")),IF(OR(AN87="Pending",AN87="Verification incomplete"),IF(AND(OR(C87="Draft",C87="Under review",C87="Reopened"),OR(U87="Exploratory only",U87="Review required before use")),IF(AN87="Pending","AI_VERIFICATION_PENDING","AI_VERIFICATION_INCOMPLETE"),"AI_VERIFICATION_REQUIRED"),"AI_VERIFICATION_REQUIRED"))))))))))</ns0:f>
      </ns0:c>
      <ns0:c r="BH87" s="53">
        <ns0:f>IF(D87="","MISSING_EXACT_CLAIM",IF(E87="","MISSING_AFFECTED_DECISION",IF(COUNTA(F87:K87)=0,"MISSING_SCOPE_BOUNDARY",IF(BE87=0,"MISSING_EVIDENCE_RELATIONSHIP",IF(L87="","MISSING_OBSERVATION","NONE")))))</ns0:f>
      </ns0:c>
      <ns0:c r="BI87" s="53">
        <ns0:f>IF(AD87="","REVIEWER_ACCESS_REQUIRED",IF(AD87="No","REVIEWER_ACCESS_REQUIRED",IF(AND(AD87="Conditional",OR(AE87="",AF87="")),"HANDLING_CONDITION_REQUIRED",IF(OR(LEFT(BG87,3)="AI_",LEFT(BG87,6)="HUMAN_"),BG87,"NONE"))))</ns0:f>
      </ns0:c>
      <ns0:c r="BJ87" s="53">
        <ns0:f>IF(M87="","MISSING_INTERPRETATION",IF(N87="","MISSING_ASSUMPTIONS",IF(P87="","MISSING_EVIDENCE_STATE",IF(Q87="","MISSING_CONFIDENCE_BOUNDARY",IF(R87="","MISSING_CONTRADICTION_STATUS",IF(O87="","MISSING_LIMITATIONS",IF(S87="","MISSING_MATERIALITY",IF(T87="","MISSING_REVERSIBILITY",IF(U87="","MISSING_PERMITTED_USE",IF(AS87="","MISSING_FINAL_DISPOSITION","NONE"))))))))))</ns0:f>
      </ns0:c>
      <ns0:c r="BK87" s="53">
        <ns0:f>IF(V87="","MISSING_OWNER",IF(W87="","MISSING_REVIEWER",IF(X87="","MISSING_REVIEW_DATE",IF(OR(Z87="Approved",Z87="Approved with conditions",Z87="Rejected"),IF(AA87="","APPROVER_REQUIRED",IF(AB87="","APPROVAL_DATE_REQUIRED",IF(AND(Z87="Approved with conditions",AC87=""),"APPROVAL_CONDITIONS_REQUIRED","NONE"))),"NONE"))))</ns0:f>
      </ns0:c>
      <ns0:c r="BL87" s="53">
        <ns0:f>IF(Y87="","REOPEN_TRIGGER_REQUIRED",IF(AND(C87="Reopened",BF87=0),"REOPEN_EVENT_REQUIRED","NONE"))</ns0:f>
      </ns0:c>
      <ns0:c r="BM87" s="53">
        <ns0:f>IF(AND(C87="Reopened",OR(Z87="Approved",Z87="Approved with conditions")),"REOPENED_APPROVAL_CONFLICT",IF(OR(AND(C87="Draft",AND(Z87&lt;&gt;"Not submitted",Z87&lt;&gt;"Rejected")),AND(C87="Under review",AND(Z87&lt;&gt;"Pending review",Z87&lt;&gt;"Rejected")),AND(C87="Approved",Z87&lt;&gt;"Approved"),AND(C87="Approved with conditions",Z87&lt;&gt;"Approved with conditions"),AND(C87="Reopened",Z87&lt;&gt;"Reopened"),AND(C87="Retired",AND(Z87&lt;&gt;"Not submitted",Z87&lt;&gt;"Approved",Z87&lt;&gt;"Approved with conditions",Z87&lt;&gt;"Rejected"))),"APPROVAL_STATUS_MISMATCH",IF(C87="Draft","STATUS_DRAFT",IF(C87="Under review","STATUS_UNDER_REVIEW",IF(C87="Reopened","STATUS_REOPENED",IF(C87="Retired","STATUS_RETIRED",IF(AD87="Conditional","CONDITIONAL_EVIDENCE_ACCESS",IF(BG87="AI_VERIFICATION_PENDING","AI_VERIFICATION_PENDING",IF(BG87="AI_VERIFICATION_INCOMPLETE","AI_VERIFICATION_INCOMPLETE",IF(AND(C87="Approved with conditions",Z87="Approved with conditions",AC87&lt;&gt;""),"STATUS_APPROVED_WITH_CONDITIONS",IF(AND(C87="Approved",Z87="Approved"),IF(P87="Unresolved","UNRESOLVED_USE_BOUNDED","STATUS_APPROVED"),"APPROVAL_STATUS_MISMATCH")))))))))))</ns0:f>
      </ns0:c>
      <ns0:c r="BN87" s="53">
        <ns0:f>IF(OR(AX87="",AY87=""),"",AX87&amp;"|"&amp;AY87)</ns0:f>
      </ns0:c>
    </ns0:row>
    <ns0:row r="88">
      <ns0:c r="A88" s="65"/>
      <ns0:c r="B88" s="65"/>
      <ns0:c r="C88" s="66"/>
      <ns0:c r="D88" s="66"/>
      <ns0:c r="E88" s="66"/>
      <ns0:c r="F88" s="66"/>
      <ns0:c r="G88" s="66"/>
      <ns0:c r="H88" s="66"/>
      <ns0:c r="I88" s="66"/>
      <ns0:c r="J88" s="66"/>
      <ns0:c r="K88" s="66"/>
      <ns0:c r="L88" s="66"/>
      <ns0:c r="M88" s="66"/>
      <ns0:c r="N88" s="66"/>
      <ns0:c r="O88" s="66"/>
      <ns0:c r="P88" s="66"/>
      <ns0:c r="Q88" s="66"/>
      <ns0:c r="R88" s="66"/>
      <ns0:c r="S88" s="66"/>
      <ns0:c r="T88" s="66"/>
      <ns0:c r="U88" s="66"/>
      <ns0:c r="V88" s="66"/>
      <ns0:c r="W88" s="66"/>
      <ns0:c r="X88" s="67"/>
      <ns0:c r="Y88" s="66"/>
      <ns0:c r="Z88" s="66"/>
      <ns0:c r="AA88" s="66"/>
      <ns0:c r="AB88" s="67"/>
      <ns0:c r="AC88" s="66"/>
      <ns0:c r="AD88" s="66"/>
      <ns0:c r="AE88" s="66"/>
      <ns0:c r="AF88" s="66"/>
      <ns0:c r="AG88" s="65"/>
      <ns0:c r="AH88" s="65"/>
      <ns0:c r="AI88" s="66"/>
      <ns0:c r="AJ88" s="66"/>
      <ns0:c r="AK88" s="66"/>
      <ns0:c r="AL88" s="66"/>
      <ns0:c r="AM88" s="66"/>
      <ns0:c r="AN88" s="66"/>
      <ns0:c r="AO88" s="66"/>
      <ns0:c r="AP88" s="67"/>
      <ns0:c r="AQ88" s="66"/>
      <ns0:c r="AR88" s="66"/>
      <ns0:c r="AS88" s="66"/>
      <ns0:c r="AT88" s="45">
        <ns0:f>IF(A88="","",IFERROR(VLOOKUP(AU88,'Controlled Vocabulary'!$AA$2:$AD$200,2,FALSE),"Controlled input invalid"))</ns0:f>
      </ns0:c>
      <ns0:c r="AU88" s="45">
        <ns0:f>IF(A88="","",IF(AND(AND(IF(OR(AG88="",AH88=""),0,IFERROR(MATCH(UPPER(TRIM(AG88))&amp;"|"&amp;TRIM(AH88),$BN$2:$BN$101,0),0))&gt;0,AX88=UPPER(TRIM(AG88)),AY88=TRIM(AH88)),D88&lt;&gt;INDEX($D$2:$D$101,IF(OR(AG88="",AH88=""),0,IFERROR(MATCH(UPPER(TRIM(AG88))&amp;"|"&amp;TRIM(AH88),$BN$2:$BN$101,0),0)))),"VERSION_REQUIRED_FOR_CLAIM_CHANGE",IF(AND(AND(IF(OR(AG88="",AH88=""),0,IFERROR(MATCH(UPPER(TRIM(AG88))&amp;"|"&amp;TRIM(AH88),$BN$2:$BN$101,0),0))&gt;0,AX88=UPPER(TRIM(AG88)),AY88=TRIM(AH88)),U88&lt;&gt;INDEX($U$2:$U$101,IF(OR(AG88="",AH88=""),0,IFERROR(MATCH(UPPER(TRIM(AG88))&amp;"|"&amp;TRIM(AH88),$BN$2:$BN$101,0),0)))),"VERSION_REQUIRED_FOR_USE_CHANGE",IF(AND(AND(IF(OR(AG88="",AH88=""),0,IFERROR(MATCH(UPPER(TRIM(AG88))&amp;"|"&amp;TRIM(AH88),$BN$2:$BN$101,0),0))&gt;0,AX88=UPPER(TRIM(AG88)),AY88=TRIM(AH88)),AC88&lt;&gt;INDEX($AC$2:$AC$101,IF(OR(AG88="",AH88=""),0,IFERROR(MATCH(UPPER(TRIM(AG88))&amp;"|"&amp;TRIM(AH88),$BN$2:$BN$101,0),0)))),"VERSION_REQUIRED_FOR_APPROVAL_CHANGE",IF(BA88&lt;&gt;"NONE",BA88,IF(BB88&lt;&gt;"NONE",BB88,IF(BC88&lt;&gt;"NONE",BC88,IF(BD88&lt;&gt;"NONE",BD88,IF(AZ88&gt;1,"DUPLICATE_RECORD_VERSION",IF(OR(BM88="REOPENED_APPROVAL_CONFLICT",BM88="APPROVAL_STATUS_MISMATCH"),BM88,IF(OR(BG88="AI_DETAILS_WITHOUT_AI_USE",BG88="INVALID_AI_ACTIVITY_TYPE",BG88="DUPLICATED_AI_ACTIVITY",BG88="CONTROLLED_INPUT_INVALID"),BG88,IF(BH88&lt;&gt;"NONE",BH88,IF(BI88&lt;&gt;"NONE",BI88,IF(BJ88&lt;&gt;"NONE",BJ88,IF(BK88&lt;&gt;"NONE",BK88,IF(BL88&lt;&gt;"NONE",BL88,BM88))))))))))))))))</ns0:f>
      </ns0:c>
      <ns0:c r="AV88" s="45">
        <ns0:f>IF(A88="","",IFERROR(VLOOKUP(AU88,'Controlled Vocabulary'!$AA$2:$AD$200,3,FALSE),"Blocked"))</ns0:f>
      </ns0:c>
      <ns0:c r="AW88" s="45">
        <ns0:f>IF(A88="","",IFERROR(VLOOKUP(AU88,'Controlled Vocabulary'!$AA$2:$AD$200,4,FALSE),"Review the controlled inputs."))</ns0:f>
      </ns0:c>
      <ns0:c r="AX88" s="53">
        <ns0:f>IF(A88="","",UPPER(TRIM(A88)))</ns0:f>
      </ns0:c>
      <ns0:c r="AY88" s="53">
        <ns0:f>IF(B88="","",TRIM(B88))</ns0:f>
      </ns0:c>
      <ns0:c r="AZ88" s="53">
        <ns0:f>IF(BN88="",0,COUNTIF($BN$2:$BN$101,BN88))</ns0:f>
      </ns0:c>
      <ns0:c r="BA88" s="53">
        <ns0:f>IF(AX88="","MISSING_RECORD_ID",IF(OR(LEN(AX88)&lt;3,LEN(AX88)&gt;64),"INVALID_RECORD_ID_LENGTH",IF(OR(LEFT(AX88,1)="-",RIGHT(AX88,1)="-"),"INVALID_RECORD_ID_BOUNDARY",IF(ISNUMBER(SEARCH("--",AX88)),"CONSECUTIVE_HYPHENS",IF(SUMPRODUCT(--(ROW($1:$64)&lt;=LEN(AX88)),--ISNUMBER(SEARCH(MID(AX88,ROW($1:$64),1),"ABCDEFGHIJKLMNOPQRSTUVWXYZ0123456789-")))=LEN(AX88),"NONE","INVALID_RECORD_ID_CHARACTER")))))</ns0:f>
      </ns0:c>
      <ns0:c r="BB88" s="53">
        <ns0:f>IF(AY88="","MISSING_VERSION",IF(OR(NOT(OR((LEN(AY88)-LEN(SUBSTITUTE(AY88,".","")))=1,(LEN(AY88)-LEN(SUBSTITUTE(AY88,".","")))=2)),IFERROR(LEFT(AY88,IFERROR(FIND(".",AY88),0)-1),"")="",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="",IF((LEN(AY88)-LEN(SUBSTITUTE(AY88,".","")))=2,IF((LEN(AY88)-LEN(SUBSTITUTE(AY88,".","")))=2,IFERROR(MID(AY88,IFERROR(FIND(".",AY88,IFERROR(FIND(".",AY88),0)+1),0)+1,999),""),"")="",FALSE),NOT(IFERROR(ISNUMBER(--IFERROR(LEFT(AY88,IFERROR(FIND(".",AY88),0)-1),"")),FALSE)),NOT(IFERROR(ISNUMBER(--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),FALSE)),IF((LEN(AY88)-LEN(SUBSTITUTE(AY88,".","")))=2,NOT(IFERROR(ISNUMBER(--IF((LEN(AY88)-LEN(SUBSTITUTE(AY88,".","")))=2,IFERROR(MID(AY88,IFERROR(FIND(".",AY88,IFERROR(FIND(".",AY88),0)+1),0)+1,999),""),"")),FALSE)),FALSE)),"INVALID_VERSION",IF(OR(AND(LEN(IFERROR(LEFT(AY88,IFERROR(FIND(".",AY88),0)-1),""))&gt;1,LEFT(IFERROR(LEFT(AY88,IFERROR(FIND(".",AY88),0)-1),""),1)="0"),AND(LEN(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)&gt;1,LEFT(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,1)="0"),IF((LEN(AY88)-LEN(SUBSTITUTE(AY88,".","")))=2,AND(LEN(IF((LEN(AY88)-LEN(SUBSTITUTE(AY88,".","")))=2,IFERROR(MID(AY88,IFERROR(FIND(".",AY88,IFERROR(FIND(".",AY88),0)+1),0)+1,999),""),""))&gt;1,LEFT(IF((LEN(AY88)-LEN(SUBSTITUTE(AY88,".","")))=2,IFERROR(MID(AY88,IFERROR(FIND(".",AY88,IFERROR(FIND(".",AY88),0)+1),0)+1,999),""),""),1)="0"),FALSE)),"INVALID_VERSION_LEADING_ZERO",IF(AND(IFERROR(TEXT(--IFERROR(LEFT(AY88,IFERROR(FIND(".",AY88),0)-1),""),"0")=IFERROR(LEFT(AY88,IFERROR(FIND(".",AY88),0)-1),""),FALSE),IFERROR(TEXT(--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,"0")=IF((LEN(AY88)-LEN(SUBSTITUTE(AY88,".","")))=1,IFERROR(MID(AY88,IFERROR(FIND(".",AY88),0)+1,999),""),IF((LEN(AY88)-LEN(SUBSTITUTE(AY88,".","")))=2,IFERROR(MID(AY88,IFERROR(FIND(".",AY88),0)+1,IFERROR(FIND(".",AY88,IFERROR(FIND(".",AY88),0)+1),0)-IFERROR(FIND(".",AY88),0)-1),""),"")),FALSE),IF((LEN(AY88)-LEN(SUBSTITUTE(AY88,".","")))=2,IFERROR(TEXT(--IF((LEN(AY88)-LEN(SUBSTITUTE(AY88,".","")))=2,IFERROR(MID(AY88,IFERROR(FIND(".",AY88,IFERROR(FIND(".",AY88),0)+1),0)+1,999),""),""),"0")=IF((LEN(AY88)-LEN(SUBSTITUTE(AY88,".","")))=2,IFERROR(MID(AY88,IFERROR(FIND(".",AY88,IFERROR(FIND(".",AY88),0)+1),0)+1,999),""),""),FALSE),TRUE)),"NONE","INVALID_VERSION"))))</ns0:f>
      </ns0:c>
      <ns0:c r="BC88" s="53">
        <ns0:f>IF(C88="","MISSING_RECORD_STATUS",IF(COUNTIF('Controlled Vocabulary'!$A$2:$A$7,C88)=1,"NONE","INVALID_RECORD_STATUS"))</ns0:f>
      </ns0:c>
      <ns0:c r="BD88" s="53">
        <ns0:f>IF(Z88="","INVALID_APPROVAL_STATUS",IF(COUNTIF('Controlled Vocabulary'!$B$2:$B$7,Z88)=1,"NONE","INVALID_APPROVAL_STATUS"))</ns0:f>
      </ns0:c>
      <ns0:c r="BE88" s="53">
        <ns0:f>IF(BN88="",0,COUNTIFS('Claim–Evidence Links'!$T$2:$T$201,BN88,'Claim–Evidence Links'!$H$2:$H$201,"Active"))</ns0:f>
      </ns0:c>
      <ns0:c r="BF88" s="53">
        <ns0:f>IF(BN88="",0,COUNTIFS('Change History'!$N$2:$N$101,BN88,'Change History'!$H$2:$H$101,"Yes"))</ns0:f>
      </ns0:c>
      <ns0:c r="BG88" s="53">
        <ns0:f>IF(AI88="","CONTROLLED_INPUT_INVALID",IF(AI88="No",IF(COUNTA(AJ88:AQ88)&gt;0,"AI_DETAILS_WITHOUT_AI_USE","NONE"),IF(AI88&lt;&gt;"Yes","CONTROLLED_INPUT_INVALID",IF(AJ88="","AI_ACTIVITY_TYPE_REQUIRED",IF(AND(AL88&lt;&gt;"",COUNTIF('Evidence Items'!$W$2:$W$101,AL88)&gt;0,COUNTIF('Controlled Vocabulary'!$S$2:$S$9,AJ88)&gt;0),"DUPLICATED_AI_ACTIVITY",IF(COUNTIF('Controlled Vocabulary'!$R$2:$R$9,AJ88)=0,"INVALID_AI_ACTIVITY_TYPE",IF(AK88="","AI_TOOL_MODEL_REQUIRED",IF(AN88="Rejected","AI_OUTPUT_REJECTED",IF(AN88="Verified",IF(AO88="","HUMAN_VERIFIER_REQUIRED",IF(AP88="","HUMAN_VERIFICATION_DATE_REQUIRED","NONE")),IF(OR(AN88="Pending",AN88="Verification incomplete"),IF(AND(OR(C88="Draft",C88="Under review",C88="Reopened"),OR(U88="Exploratory only",U88="Review required before use")),IF(AN88="Pending","AI_VERIFICATION_PENDING","AI_VERIFICATION_INCOMPLETE"),"AI_VERIFICATION_REQUIRED"),"AI_VERIFICATION_REQUIRED"))))))))))</ns0:f>
      </ns0:c>
      <ns0:c r="BH88" s="53">
        <ns0:f>IF(D88="","MISSING_EXACT_CLAIM",IF(E88="","MISSING_AFFECTED_DECISION",IF(COUNTA(F88:K88)=0,"MISSING_SCOPE_BOUNDARY",IF(BE88=0,"MISSING_EVIDENCE_RELATIONSHIP",IF(L88="","MISSING_OBSERVATION","NONE")))))</ns0:f>
      </ns0:c>
      <ns0:c r="BI88" s="53">
        <ns0:f>IF(AD88="","REVIEWER_ACCESS_REQUIRED",IF(AD88="No","REVIEWER_ACCESS_REQUIRED",IF(AND(AD88="Conditional",OR(AE88="",AF88="")),"HANDLING_CONDITION_REQUIRED",IF(OR(LEFT(BG88,3)="AI_",LEFT(BG88,6)="HUMAN_"),BG88,"NONE"))))</ns0:f>
      </ns0:c>
      <ns0:c r="BJ88" s="53">
        <ns0:f>IF(M88="","MISSING_INTERPRETATION",IF(N88="","MISSING_ASSUMPTIONS",IF(P88="","MISSING_EVIDENCE_STATE",IF(Q88="","MISSING_CONFIDENCE_BOUNDARY",IF(R88="","MISSING_CONTRADICTION_STATUS",IF(O88="","MISSING_LIMITATIONS",IF(S88="","MISSING_MATERIALITY",IF(T88="","MISSING_REVERSIBILITY",IF(U88="","MISSING_PERMITTED_USE",IF(AS88="","MISSING_FINAL_DISPOSITION","NONE"))))))))))</ns0:f>
      </ns0:c>
      <ns0:c r="BK88" s="53">
        <ns0:f>IF(V88="","MISSING_OWNER",IF(W88="","MISSING_REVIEWER",IF(X88="","MISSING_REVIEW_DATE",IF(OR(Z88="Approved",Z88="Approved with conditions",Z88="Rejected"),IF(AA88="","APPROVER_REQUIRED",IF(AB88="","APPROVAL_DATE_REQUIRED",IF(AND(Z88="Approved with conditions",AC88=""),"APPROVAL_CONDITIONS_REQUIRED","NONE"))),"NONE"))))</ns0:f>
      </ns0:c>
      <ns0:c r="BL88" s="53">
        <ns0:f>IF(Y88="","REOPEN_TRIGGER_REQUIRED",IF(AND(C88="Reopened",BF88=0),"REOPEN_EVENT_REQUIRED","NONE"))</ns0:f>
      </ns0:c>
      <ns0:c r="BM88" s="53">
        <ns0:f>IF(AND(C88="Reopened",OR(Z88="Approved",Z88="Approved with conditions")),"REOPENED_APPROVAL_CONFLICT",IF(OR(AND(C88="Draft",AND(Z88&lt;&gt;"Not submitted",Z88&lt;&gt;"Rejected")),AND(C88="Under review",AND(Z88&lt;&gt;"Pending review",Z88&lt;&gt;"Rejected")),AND(C88="Approved",Z88&lt;&gt;"Approved"),AND(C88="Approved with conditions",Z88&lt;&gt;"Approved with conditions"),AND(C88="Reopened",Z88&lt;&gt;"Reopened"),AND(C88="Retired",AND(Z88&lt;&gt;"Not submitted",Z88&lt;&gt;"Approved",Z88&lt;&gt;"Approved with conditions",Z88&lt;&gt;"Rejected"))),"APPROVAL_STATUS_MISMATCH",IF(C88="Draft","STATUS_DRAFT",IF(C88="Under review","STATUS_UNDER_REVIEW",IF(C88="Reopened","STATUS_REOPENED",IF(C88="Retired","STATUS_RETIRED",IF(AD88="Conditional","CONDITIONAL_EVIDENCE_ACCESS",IF(BG88="AI_VERIFICATION_PENDING","AI_VERIFICATION_PENDING",IF(BG88="AI_VERIFICATION_INCOMPLETE","AI_VERIFICATION_INCOMPLETE",IF(AND(C88="Approved with conditions",Z88="Approved with conditions",AC88&lt;&gt;""),"STATUS_APPROVED_WITH_CONDITIONS",IF(AND(C88="Approved",Z88="Approved"),IF(P88="Unresolved","UNRESOLVED_USE_BOUNDED","STATUS_APPROVED"),"APPROVAL_STATUS_MISMATCH")))))))))))</ns0:f>
      </ns0:c>
      <ns0:c r="BN88" s="53">
        <ns0:f>IF(OR(AX88="",AY88=""),"",AX88&amp;"|"&amp;AY88)</ns0:f>
      </ns0:c>
    </ns0:row>
    <ns0:row r="89">
      <ns0:c r="A89" s="65"/>
      <ns0:c r="B89" s="65"/>
      <ns0:c r="C89" s="66"/>
      <ns0:c r="D89" s="66"/>
      <ns0:c r="E89" s="66"/>
      <ns0:c r="F89" s="66"/>
      <ns0:c r="G89" s="66"/>
      <ns0:c r="H89" s="66"/>
      <ns0:c r="I89" s="66"/>
      <ns0:c r="J89" s="66"/>
      <ns0:c r="K89" s="66"/>
      <ns0:c r="L89" s="66"/>
      <ns0:c r="M89" s="66"/>
      <ns0:c r="N89" s="66"/>
      <ns0:c r="O89" s="66"/>
      <ns0:c r="P89" s="66"/>
      <ns0:c r="Q89" s="66"/>
      <ns0:c r="R89" s="66"/>
      <ns0:c r="S89" s="66"/>
      <ns0:c r="T89" s="66"/>
      <ns0:c r="U89" s="66"/>
      <ns0:c r="V89" s="66"/>
      <ns0:c r="W89" s="66"/>
      <ns0:c r="X89" s="67"/>
      <ns0:c r="Y89" s="66"/>
      <ns0:c r="Z89" s="66"/>
      <ns0:c r="AA89" s="66"/>
      <ns0:c r="AB89" s="67"/>
      <ns0:c r="AC89" s="66"/>
      <ns0:c r="AD89" s="66"/>
      <ns0:c r="AE89" s="66"/>
      <ns0:c r="AF89" s="66"/>
      <ns0:c r="AG89" s="65"/>
      <ns0:c r="AH89" s="65"/>
      <ns0:c r="AI89" s="66"/>
      <ns0:c r="AJ89" s="66"/>
      <ns0:c r="AK89" s="66"/>
      <ns0:c r="AL89" s="66"/>
      <ns0:c r="AM89" s="66"/>
      <ns0:c r="AN89" s="66"/>
      <ns0:c r="AO89" s="66"/>
      <ns0:c r="AP89" s="67"/>
      <ns0:c r="AQ89" s="66"/>
      <ns0:c r="AR89" s="66"/>
      <ns0:c r="AS89" s="66"/>
      <ns0:c r="AT89" s="45">
        <ns0:f>IF(A89="","",IFERROR(VLOOKUP(AU89,'Controlled Vocabulary'!$AA$2:$AD$200,2,FALSE),"Controlled input invalid"))</ns0:f>
      </ns0:c>
      <ns0:c r="AU89" s="45">
        <ns0:f>IF(A89="","",IF(AND(AND(IF(OR(AG89="",AH89=""),0,IFERROR(MATCH(UPPER(TRIM(AG89))&amp;"|"&amp;TRIM(AH89),$BN$2:$BN$101,0),0))&gt;0,AX89=UPPER(TRIM(AG89)),AY89=TRIM(AH89)),D89&lt;&gt;INDEX($D$2:$D$101,IF(OR(AG89="",AH89=""),0,IFERROR(MATCH(UPPER(TRIM(AG89))&amp;"|"&amp;TRIM(AH89),$BN$2:$BN$101,0),0)))),"VERSION_REQUIRED_FOR_CLAIM_CHANGE",IF(AND(AND(IF(OR(AG89="",AH89=""),0,IFERROR(MATCH(UPPER(TRIM(AG89))&amp;"|"&amp;TRIM(AH89),$BN$2:$BN$101,0),0))&gt;0,AX89=UPPER(TRIM(AG89)),AY89=TRIM(AH89)),U89&lt;&gt;INDEX($U$2:$U$101,IF(OR(AG89="",AH89=""),0,IFERROR(MATCH(UPPER(TRIM(AG89))&amp;"|"&amp;TRIM(AH89),$BN$2:$BN$101,0),0)))),"VERSION_REQUIRED_FOR_USE_CHANGE",IF(AND(AND(IF(OR(AG89="",AH89=""),0,IFERROR(MATCH(UPPER(TRIM(AG89))&amp;"|"&amp;TRIM(AH89),$BN$2:$BN$101,0),0))&gt;0,AX89=UPPER(TRIM(AG89)),AY89=TRIM(AH89)),AC89&lt;&gt;INDEX($AC$2:$AC$101,IF(OR(AG89="",AH89=""),0,IFERROR(MATCH(UPPER(TRIM(AG89))&amp;"|"&amp;TRIM(AH89),$BN$2:$BN$101,0),0)))),"VERSION_REQUIRED_FOR_APPROVAL_CHANGE",IF(BA89&lt;&gt;"NONE",BA89,IF(BB89&lt;&gt;"NONE",BB89,IF(BC89&lt;&gt;"NONE",BC89,IF(BD89&lt;&gt;"NONE",BD89,IF(AZ89&gt;1,"DUPLICATE_RECORD_VERSION",IF(OR(BM89="REOPENED_APPROVAL_CONFLICT",BM89="APPROVAL_STATUS_MISMATCH"),BM89,IF(OR(BG89="AI_DETAILS_WITHOUT_AI_USE",BG89="INVALID_AI_ACTIVITY_TYPE",BG89="DUPLICATED_AI_ACTIVITY",BG89="CONTROLLED_INPUT_INVALID"),BG89,IF(BH89&lt;&gt;"NONE",BH89,IF(BI89&lt;&gt;"NONE",BI89,IF(BJ89&lt;&gt;"NONE",BJ89,IF(BK89&lt;&gt;"NONE",BK89,IF(BL89&lt;&gt;"NONE",BL89,BM89))))))))))))))))</ns0:f>
      </ns0:c>
      <ns0:c r="AV89" s="45">
        <ns0:f>IF(A89="","",IFERROR(VLOOKUP(AU89,'Controlled Vocabulary'!$AA$2:$AD$200,3,FALSE),"Blocked"))</ns0:f>
      </ns0:c>
      <ns0:c r="AW89" s="45">
        <ns0:f>IF(A89="","",IFERROR(VLOOKUP(AU89,'Controlled Vocabulary'!$AA$2:$AD$200,4,FALSE),"Review the controlled inputs."))</ns0:f>
      </ns0:c>
      <ns0:c r="AX89" s="53">
        <ns0:f>IF(A89="","",UPPER(TRIM(A89)))</ns0:f>
      </ns0:c>
      <ns0:c r="AY89" s="53">
        <ns0:f>IF(B89="","",TRIM(B89))</ns0:f>
      </ns0:c>
      <ns0:c r="AZ89" s="53">
        <ns0:f>IF(BN89="",0,COUNTIF($BN$2:$BN$101,BN89))</ns0:f>
      </ns0:c>
      <ns0:c r="BA89" s="53">
        <ns0:f>IF(AX89="","MISSING_RECORD_ID",IF(OR(LEN(AX89)&lt;3,LEN(AX89)&gt;64),"INVALID_RECORD_ID_LENGTH",IF(OR(LEFT(AX89,1)="-",RIGHT(AX89,1)="-"),"INVALID_RECORD_ID_BOUNDARY",IF(ISNUMBER(SEARCH("--",AX89)),"CONSECUTIVE_HYPHENS",IF(SUMPRODUCT(--(ROW($1:$64)&lt;=LEN(AX89)),--ISNUMBER(SEARCH(MID(AX89,ROW($1:$64),1),"ABCDEFGHIJKLMNOPQRSTUVWXYZ0123456789-")))=LEN(AX89),"NONE","INVALID_RECORD_ID_CHARACTER")))))</ns0:f>
      </ns0:c>
      <ns0:c r="BB89" s="53">
        <ns0:f>IF(AY89="","MISSING_VERSION",IF(OR(NOT(OR((LEN(AY89)-LEN(SUBSTITUTE(AY89,".","")))=1,(LEN(AY89)-LEN(SUBSTITUTE(AY89,".","")))=2)),IFERROR(LEFT(AY89,IFERROR(FIND(".",AY89),0)-1),"")="",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="",IF((LEN(AY89)-LEN(SUBSTITUTE(AY89,".","")))=2,IF((LEN(AY89)-LEN(SUBSTITUTE(AY89,".","")))=2,IFERROR(MID(AY89,IFERROR(FIND(".",AY89,IFERROR(FIND(".",AY89),0)+1),0)+1,999),""),"")="",FALSE),NOT(IFERROR(ISNUMBER(--IFERROR(LEFT(AY89,IFERROR(FIND(".",AY89),0)-1),"")),FALSE)),NOT(IFERROR(ISNUMBER(--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),FALSE)),IF((LEN(AY89)-LEN(SUBSTITUTE(AY89,".","")))=2,NOT(IFERROR(ISNUMBER(--IF((LEN(AY89)-LEN(SUBSTITUTE(AY89,".","")))=2,IFERROR(MID(AY89,IFERROR(FIND(".",AY89,IFERROR(FIND(".",AY89),0)+1),0)+1,999),""),"")),FALSE)),FALSE)),"INVALID_VERSION",IF(OR(AND(LEN(IFERROR(LEFT(AY89,IFERROR(FIND(".",AY89),0)-1),""))&gt;1,LEFT(IFERROR(LEFT(AY89,IFERROR(FIND(".",AY89),0)-1),""),1)="0"),AND(LEN(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)&gt;1,LEFT(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,1)="0"),IF((LEN(AY89)-LEN(SUBSTITUTE(AY89,".","")))=2,AND(LEN(IF((LEN(AY89)-LEN(SUBSTITUTE(AY89,".","")))=2,IFERROR(MID(AY89,IFERROR(FIND(".",AY89,IFERROR(FIND(".",AY89),0)+1),0)+1,999),""),""))&gt;1,LEFT(IF((LEN(AY89)-LEN(SUBSTITUTE(AY89,".","")))=2,IFERROR(MID(AY89,IFERROR(FIND(".",AY89,IFERROR(FIND(".",AY89),0)+1),0)+1,999),""),""),1)="0"),FALSE)),"INVALID_VERSION_LEADING_ZERO",IF(AND(IFERROR(TEXT(--IFERROR(LEFT(AY89,IFERROR(FIND(".",AY89),0)-1),""),"0")=IFERROR(LEFT(AY89,IFERROR(FIND(".",AY89),0)-1),""),FALSE),IFERROR(TEXT(--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,"0")=IF((LEN(AY89)-LEN(SUBSTITUTE(AY89,".","")))=1,IFERROR(MID(AY89,IFERROR(FIND(".",AY89),0)+1,999),""),IF((LEN(AY89)-LEN(SUBSTITUTE(AY89,".","")))=2,IFERROR(MID(AY89,IFERROR(FIND(".",AY89),0)+1,IFERROR(FIND(".",AY89,IFERROR(FIND(".",AY89),0)+1),0)-IFERROR(FIND(".",AY89),0)-1),""),"")),FALSE),IF((LEN(AY89)-LEN(SUBSTITUTE(AY89,".","")))=2,IFERROR(TEXT(--IF((LEN(AY89)-LEN(SUBSTITUTE(AY89,".","")))=2,IFERROR(MID(AY89,IFERROR(FIND(".",AY89,IFERROR(FIND(".",AY89),0)+1),0)+1,999),""),""),"0")=IF((LEN(AY89)-LEN(SUBSTITUTE(AY89,".","")))=2,IFERROR(MID(AY89,IFERROR(FIND(".",AY89,IFERROR(FIND(".",AY89),0)+1),0)+1,999),""),""),FALSE),TRUE)),"NONE","INVALID_VERSION"))))</ns0:f>
      </ns0:c>
      <ns0:c r="BC89" s="53">
        <ns0:f>IF(C89="","MISSING_RECORD_STATUS",IF(COUNTIF('Controlled Vocabulary'!$A$2:$A$7,C89)=1,"NONE","INVALID_RECORD_STATUS"))</ns0:f>
      </ns0:c>
      <ns0:c r="BD89" s="53">
        <ns0:f>IF(Z89="","INVALID_APPROVAL_STATUS",IF(COUNTIF('Controlled Vocabulary'!$B$2:$B$7,Z89)=1,"NONE","INVALID_APPROVAL_STATUS"))</ns0:f>
      </ns0:c>
      <ns0:c r="BE89" s="53">
        <ns0:f>IF(BN89="",0,COUNTIFS('Claim–Evidence Links'!$T$2:$T$201,BN89,'Claim–Evidence Links'!$H$2:$H$201,"Active"))</ns0:f>
      </ns0:c>
      <ns0:c r="BF89" s="53">
        <ns0:f>IF(BN89="",0,COUNTIFS('Change History'!$N$2:$N$101,BN89,'Change History'!$H$2:$H$101,"Yes"))</ns0:f>
      </ns0:c>
      <ns0:c r="BG89" s="53">
        <ns0:f>IF(AI89="","CONTROLLED_INPUT_INVALID",IF(AI89="No",IF(COUNTA(AJ89:AQ89)&gt;0,"AI_DETAILS_WITHOUT_AI_USE","NONE"),IF(AI89&lt;&gt;"Yes","CONTROLLED_INPUT_INVALID",IF(AJ89="","AI_ACTIVITY_TYPE_REQUIRED",IF(AND(AL89&lt;&gt;"",COUNTIF('Evidence Items'!$W$2:$W$101,AL89)&gt;0,COUNTIF('Controlled Vocabulary'!$S$2:$S$9,AJ89)&gt;0),"DUPLICATED_AI_ACTIVITY",IF(COUNTIF('Controlled Vocabulary'!$R$2:$R$9,AJ89)=0,"INVALID_AI_ACTIVITY_TYPE",IF(AK89="","AI_TOOL_MODEL_REQUIRED",IF(AN89="Rejected","AI_OUTPUT_REJECTED",IF(AN89="Verified",IF(AO89="","HUMAN_VERIFIER_REQUIRED",IF(AP89="","HUMAN_VERIFICATION_DATE_REQUIRED","NONE")),IF(OR(AN89="Pending",AN89="Verification incomplete"),IF(AND(OR(C89="Draft",C89="Under review",C89="Reopened"),OR(U89="Exploratory only",U89="Review required before use")),IF(AN89="Pending","AI_VERIFICATION_PENDING","AI_VERIFICATION_INCOMPLETE"),"AI_VERIFICATION_REQUIRED"),"AI_VERIFICATION_REQUIRED"))))))))))</ns0:f>
      </ns0:c>
      <ns0:c r="BH89" s="53">
        <ns0:f>IF(D89="","MISSING_EXACT_CLAIM",IF(E89="","MISSING_AFFECTED_DECISION",IF(COUNTA(F89:K89)=0,"MISSING_SCOPE_BOUNDARY",IF(BE89=0,"MISSING_EVIDENCE_RELATIONSHIP",IF(L89="","MISSING_OBSERVATION","NONE")))))</ns0:f>
      </ns0:c>
      <ns0:c r="BI89" s="53">
        <ns0:f>IF(AD89="","REVIEWER_ACCESS_REQUIRED",IF(AD89="No","REVIEWER_ACCESS_REQUIRED",IF(AND(AD89="Conditional",OR(AE89="",AF89="")),"HANDLING_CONDITION_REQUIRED",IF(OR(LEFT(BG89,3)="AI_",LEFT(BG89,6)="HUMAN_"),BG89,"NONE"))))</ns0:f>
      </ns0:c>
      <ns0:c r="BJ89" s="53">
        <ns0:f>IF(M89="","MISSING_INTERPRETATION",IF(N89="","MISSING_ASSUMPTIONS",IF(P89="","MISSING_EVIDENCE_STATE",IF(Q89="","MISSING_CONFIDENCE_BOUNDARY",IF(R89="","MISSING_CONTRADICTION_STATUS",IF(O89="","MISSING_LIMITATIONS",IF(S89="","MISSING_MATERIALITY",IF(T89="","MISSING_REVERSIBILITY",IF(U89="","MISSING_PERMITTED_USE",IF(AS89="","MISSING_FINAL_DISPOSITION","NONE"))))))))))</ns0:f>
      </ns0:c>
      <ns0:c r="BK89" s="53">
        <ns0:f>IF(V89="","MISSING_OWNER",IF(W89="","MISSING_REVIEWER",IF(X89="","MISSING_REVIEW_DATE",IF(OR(Z89="Approved",Z89="Approved with conditions",Z89="Rejected"),IF(AA89="","APPROVER_REQUIRED",IF(AB89="","APPROVAL_DATE_REQUIRED",IF(AND(Z89="Approved with conditions",AC89=""),"APPROVAL_CONDITIONS_REQUIRED","NONE"))),"NONE"))))</ns0:f>
      </ns0:c>
      <ns0:c r="BL89" s="53">
        <ns0:f>IF(Y89="","REOPEN_TRIGGER_REQUIRED",IF(AND(C89="Reopened",BF89=0),"REOPEN_EVENT_REQUIRED","NONE"))</ns0:f>
      </ns0:c>
      <ns0:c r="BM89" s="53">
        <ns0:f>IF(AND(C89="Reopened",OR(Z89="Approved",Z89="Approved with conditions")),"REOPENED_APPROVAL_CONFLICT",IF(OR(AND(C89="Draft",AND(Z89&lt;&gt;"Not submitted",Z89&lt;&gt;"Rejected")),AND(C89="Under review",AND(Z89&lt;&gt;"Pending review",Z89&lt;&gt;"Rejected")),AND(C89="Approved",Z89&lt;&gt;"Approved"),AND(C89="Approved with conditions",Z89&lt;&gt;"Approved with conditions"),AND(C89="Reopened",Z89&lt;&gt;"Reopened"),AND(C89="Retired",AND(Z89&lt;&gt;"Not submitted",Z89&lt;&gt;"Approved",Z89&lt;&gt;"Approved with conditions",Z89&lt;&gt;"Rejected"))),"APPROVAL_STATUS_MISMATCH",IF(C89="Draft","STATUS_DRAFT",IF(C89="Under review","STATUS_UNDER_REVIEW",IF(C89="Reopened","STATUS_REOPENED",IF(C89="Retired","STATUS_RETIRED",IF(AD89="Conditional","CONDITIONAL_EVIDENCE_ACCESS",IF(BG89="AI_VERIFICATION_PENDING","AI_VERIFICATION_PENDING",IF(BG89="AI_VERIFICATION_INCOMPLETE","AI_VERIFICATION_INCOMPLETE",IF(AND(C89="Approved with conditions",Z89="Approved with conditions",AC89&lt;&gt;""),"STATUS_APPROVED_WITH_CONDITIONS",IF(AND(C89="Approved",Z89="Approved"),IF(P89="Unresolved","UNRESOLVED_USE_BOUNDED","STATUS_APPROVED"),"APPROVAL_STATUS_MISMATCH")))))))))))</ns0:f>
      </ns0:c>
      <ns0:c r="BN89" s="53">
        <ns0:f>IF(OR(AX89="",AY89=""),"",AX89&amp;"|"&amp;AY89)</ns0:f>
      </ns0:c>
    </ns0:row>
    <ns0:row r="90">
      <ns0:c r="A90" s="65"/>
      <ns0:c r="B90" s="65"/>
      <ns0:c r="C90" s="66"/>
      <ns0:c r="D90" s="66"/>
      <ns0:c r="E90" s="66"/>
      <ns0:c r="F90" s="66"/>
      <ns0:c r="G90" s="66"/>
      <ns0:c r="H90" s="66"/>
      <ns0:c r="I90" s="66"/>
      <ns0:c r="J90" s="66"/>
      <ns0:c r="K90" s="66"/>
      <ns0:c r="L90" s="66"/>
      <ns0:c r="M90" s="66"/>
      <ns0:c r="N90" s="66"/>
      <ns0:c r="O90" s="66"/>
      <ns0:c r="P90" s="66"/>
      <ns0:c r="Q90" s="66"/>
      <ns0:c r="R90" s="66"/>
      <ns0:c r="S90" s="66"/>
      <ns0:c r="T90" s="66"/>
      <ns0:c r="U90" s="66"/>
      <ns0:c r="V90" s="66"/>
      <ns0:c r="W90" s="66"/>
      <ns0:c r="X90" s="67"/>
      <ns0:c r="Y90" s="66"/>
      <ns0:c r="Z90" s="66"/>
      <ns0:c r="AA90" s="66"/>
      <ns0:c r="AB90" s="67"/>
      <ns0:c r="AC90" s="66"/>
      <ns0:c r="AD90" s="66"/>
      <ns0:c r="AE90" s="66"/>
      <ns0:c r="AF90" s="66"/>
      <ns0:c r="AG90" s="65"/>
      <ns0:c r="AH90" s="65"/>
      <ns0:c r="AI90" s="66"/>
      <ns0:c r="AJ90" s="66"/>
      <ns0:c r="AK90" s="66"/>
      <ns0:c r="AL90" s="66"/>
      <ns0:c r="AM90" s="66"/>
      <ns0:c r="AN90" s="66"/>
      <ns0:c r="AO90" s="66"/>
      <ns0:c r="AP90" s="67"/>
      <ns0:c r="AQ90" s="66"/>
      <ns0:c r="AR90" s="66"/>
      <ns0:c r="AS90" s="66"/>
      <ns0:c r="AT90" s="45">
        <ns0:f>IF(A90="","",IFERROR(VLOOKUP(AU90,'Controlled Vocabulary'!$AA$2:$AD$200,2,FALSE),"Controlled input invalid"))</ns0:f>
      </ns0:c>
      <ns0:c r="AU90" s="45">
        <ns0:f>IF(A90="","",IF(AND(AND(IF(OR(AG90="",AH90=""),0,IFERROR(MATCH(UPPER(TRIM(AG90))&amp;"|"&amp;TRIM(AH90),$BN$2:$BN$101,0),0))&gt;0,AX90=UPPER(TRIM(AG90)),AY90=TRIM(AH90)),D90&lt;&gt;INDEX($D$2:$D$101,IF(OR(AG90="",AH90=""),0,IFERROR(MATCH(UPPER(TRIM(AG90))&amp;"|"&amp;TRIM(AH90),$BN$2:$BN$101,0),0)))),"VERSION_REQUIRED_FOR_CLAIM_CHANGE",IF(AND(AND(IF(OR(AG90="",AH90=""),0,IFERROR(MATCH(UPPER(TRIM(AG90))&amp;"|"&amp;TRIM(AH90),$BN$2:$BN$101,0),0))&gt;0,AX90=UPPER(TRIM(AG90)),AY90=TRIM(AH90)),U90&lt;&gt;INDEX($U$2:$U$101,IF(OR(AG90="",AH90=""),0,IFERROR(MATCH(UPPER(TRIM(AG90))&amp;"|"&amp;TRIM(AH90),$BN$2:$BN$101,0),0)))),"VERSION_REQUIRED_FOR_USE_CHANGE",IF(AND(AND(IF(OR(AG90="",AH90=""),0,IFERROR(MATCH(UPPER(TRIM(AG90))&amp;"|"&amp;TRIM(AH90),$BN$2:$BN$101,0),0))&gt;0,AX90=UPPER(TRIM(AG90)),AY90=TRIM(AH90)),AC90&lt;&gt;INDEX($AC$2:$AC$101,IF(OR(AG90="",AH90=""),0,IFERROR(MATCH(UPPER(TRIM(AG90))&amp;"|"&amp;TRIM(AH90),$BN$2:$BN$101,0),0)))),"VERSION_REQUIRED_FOR_APPROVAL_CHANGE",IF(BA90&lt;&gt;"NONE",BA90,IF(BB90&lt;&gt;"NONE",BB90,IF(BC90&lt;&gt;"NONE",BC90,IF(BD90&lt;&gt;"NONE",BD90,IF(AZ90&gt;1,"DUPLICATE_RECORD_VERSION",IF(OR(BM90="REOPENED_APPROVAL_CONFLICT",BM90="APPROVAL_STATUS_MISMATCH"),BM90,IF(OR(BG90="AI_DETAILS_WITHOUT_AI_USE",BG90="INVALID_AI_ACTIVITY_TYPE",BG90="DUPLICATED_AI_ACTIVITY",BG90="CONTROLLED_INPUT_INVALID"),BG90,IF(BH90&lt;&gt;"NONE",BH90,IF(BI90&lt;&gt;"NONE",BI90,IF(BJ90&lt;&gt;"NONE",BJ90,IF(BK90&lt;&gt;"NONE",BK90,IF(BL90&lt;&gt;"NONE",BL90,BM90))))))))))))))))</ns0:f>
      </ns0:c>
      <ns0:c r="AV90" s="45">
        <ns0:f>IF(A90="","",IFERROR(VLOOKUP(AU90,'Controlled Vocabulary'!$AA$2:$AD$200,3,FALSE),"Blocked"))</ns0:f>
      </ns0:c>
      <ns0:c r="AW90" s="45">
        <ns0:f>IF(A90="","",IFERROR(VLOOKUP(AU90,'Controlled Vocabulary'!$AA$2:$AD$200,4,FALSE),"Review the controlled inputs."))</ns0:f>
      </ns0:c>
      <ns0:c r="AX90" s="53">
        <ns0:f>IF(A90="","",UPPER(TRIM(A90)))</ns0:f>
      </ns0:c>
      <ns0:c r="AY90" s="53">
        <ns0:f>IF(B90="","",TRIM(B90))</ns0:f>
      </ns0:c>
      <ns0:c r="AZ90" s="53">
        <ns0:f>IF(BN90="",0,COUNTIF($BN$2:$BN$101,BN90))</ns0:f>
      </ns0:c>
      <ns0:c r="BA90" s="53">
        <ns0:f>IF(AX90="","MISSING_RECORD_ID",IF(OR(LEN(AX90)&lt;3,LEN(AX90)&gt;64),"INVALID_RECORD_ID_LENGTH",IF(OR(LEFT(AX90,1)="-",RIGHT(AX90,1)="-"),"INVALID_RECORD_ID_BOUNDARY",IF(ISNUMBER(SEARCH("--",AX90)),"CONSECUTIVE_HYPHENS",IF(SUMPRODUCT(--(ROW($1:$64)&lt;=LEN(AX90)),--ISNUMBER(SEARCH(MID(AX90,ROW($1:$64),1),"ABCDEFGHIJKLMNOPQRSTUVWXYZ0123456789-")))=LEN(AX90),"NONE","INVALID_RECORD_ID_CHARACTER")))))</ns0:f>
      </ns0:c>
      <ns0:c r="BB90" s="53">
        <ns0:f>IF(AY90="","MISSING_VERSION",IF(OR(NOT(OR((LEN(AY90)-LEN(SUBSTITUTE(AY90,".","")))=1,(LEN(AY90)-LEN(SUBSTITUTE(AY90,".","")))=2)),IFERROR(LEFT(AY90,IFERROR(FIND(".",AY90),0)-1),"")="",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="",IF((LEN(AY90)-LEN(SUBSTITUTE(AY90,".","")))=2,IF((LEN(AY90)-LEN(SUBSTITUTE(AY90,".","")))=2,IFERROR(MID(AY90,IFERROR(FIND(".",AY90,IFERROR(FIND(".",AY90),0)+1),0)+1,999),""),"")="",FALSE),NOT(IFERROR(ISNUMBER(--IFERROR(LEFT(AY90,IFERROR(FIND(".",AY90),0)-1),"")),FALSE)),NOT(IFERROR(ISNUMBER(--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),FALSE)),IF((LEN(AY90)-LEN(SUBSTITUTE(AY90,".","")))=2,NOT(IFERROR(ISNUMBER(--IF((LEN(AY90)-LEN(SUBSTITUTE(AY90,".","")))=2,IFERROR(MID(AY90,IFERROR(FIND(".",AY90,IFERROR(FIND(".",AY90),0)+1),0)+1,999),""),"")),FALSE)),FALSE)),"INVALID_VERSION",IF(OR(AND(LEN(IFERROR(LEFT(AY90,IFERROR(FIND(".",AY90),0)-1),""))&gt;1,LEFT(IFERROR(LEFT(AY90,IFERROR(FIND(".",AY90),0)-1),""),1)="0"),AND(LEN(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)&gt;1,LEFT(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,1)="0"),IF((LEN(AY90)-LEN(SUBSTITUTE(AY90,".","")))=2,AND(LEN(IF((LEN(AY90)-LEN(SUBSTITUTE(AY90,".","")))=2,IFERROR(MID(AY90,IFERROR(FIND(".",AY90,IFERROR(FIND(".",AY90),0)+1),0)+1,999),""),""))&gt;1,LEFT(IF((LEN(AY90)-LEN(SUBSTITUTE(AY90,".","")))=2,IFERROR(MID(AY90,IFERROR(FIND(".",AY90,IFERROR(FIND(".",AY90),0)+1),0)+1,999),""),""),1)="0"),FALSE)),"INVALID_VERSION_LEADING_ZERO",IF(AND(IFERROR(TEXT(--IFERROR(LEFT(AY90,IFERROR(FIND(".",AY90),0)-1),""),"0")=IFERROR(LEFT(AY90,IFERROR(FIND(".",AY90),0)-1),""),FALSE),IFERROR(TEXT(--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,"0")=IF((LEN(AY90)-LEN(SUBSTITUTE(AY90,".","")))=1,IFERROR(MID(AY90,IFERROR(FIND(".",AY90),0)+1,999),""),IF((LEN(AY90)-LEN(SUBSTITUTE(AY90,".","")))=2,IFERROR(MID(AY90,IFERROR(FIND(".",AY90),0)+1,IFERROR(FIND(".",AY90,IFERROR(FIND(".",AY90),0)+1),0)-IFERROR(FIND(".",AY90),0)-1),""),"")),FALSE),IF((LEN(AY90)-LEN(SUBSTITUTE(AY90,".","")))=2,IFERROR(TEXT(--IF((LEN(AY90)-LEN(SUBSTITUTE(AY90,".","")))=2,IFERROR(MID(AY90,IFERROR(FIND(".",AY90,IFERROR(FIND(".",AY90),0)+1),0)+1,999),""),""),"0")=IF((LEN(AY90)-LEN(SUBSTITUTE(AY90,".","")))=2,IFERROR(MID(AY90,IFERROR(FIND(".",AY90,IFERROR(FIND(".",AY90),0)+1),0)+1,999),""),""),FALSE),TRUE)),"NONE","INVALID_VERSION"))))</ns0:f>
      </ns0:c>
      <ns0:c r="BC90" s="53">
        <ns0:f>IF(C90="","MISSING_RECORD_STATUS",IF(COUNTIF('Controlled Vocabulary'!$A$2:$A$7,C90)=1,"NONE","INVALID_RECORD_STATUS"))</ns0:f>
      </ns0:c>
      <ns0:c r="BD90" s="53">
        <ns0:f>IF(Z90="","INVALID_APPROVAL_STATUS",IF(COUNTIF('Controlled Vocabulary'!$B$2:$B$7,Z90)=1,"NONE","INVALID_APPROVAL_STATUS"))</ns0:f>
      </ns0:c>
      <ns0:c r="BE90" s="53">
        <ns0:f>IF(BN90="",0,COUNTIFS('Claim–Evidence Links'!$T$2:$T$201,BN90,'Claim–Evidence Links'!$H$2:$H$201,"Active"))</ns0:f>
      </ns0:c>
      <ns0:c r="BF90" s="53">
        <ns0:f>IF(BN90="",0,COUNTIFS('Change History'!$N$2:$N$101,BN90,'Change History'!$H$2:$H$101,"Yes"))</ns0:f>
      </ns0:c>
      <ns0:c r="BG90" s="53">
        <ns0:f>IF(AI90="","CONTROLLED_INPUT_INVALID",IF(AI90="No",IF(COUNTA(AJ90:AQ90)&gt;0,"AI_DETAILS_WITHOUT_AI_USE","NONE"),IF(AI90&lt;&gt;"Yes","CONTROLLED_INPUT_INVALID",IF(AJ90="","AI_ACTIVITY_TYPE_REQUIRED",IF(AND(AL90&lt;&gt;"",COUNTIF('Evidence Items'!$W$2:$W$101,AL90)&gt;0,COUNTIF('Controlled Vocabulary'!$S$2:$S$9,AJ90)&gt;0),"DUPLICATED_AI_ACTIVITY",IF(COUNTIF('Controlled Vocabulary'!$R$2:$R$9,AJ90)=0,"INVALID_AI_ACTIVITY_TYPE",IF(AK90="","AI_TOOL_MODEL_REQUIRED",IF(AN90="Rejected","AI_OUTPUT_REJECTED",IF(AN90="Verified",IF(AO90="","HUMAN_VERIFIER_REQUIRED",IF(AP90="","HUMAN_VERIFICATION_DATE_REQUIRED","NONE")),IF(OR(AN90="Pending",AN90="Verification incomplete"),IF(AND(OR(C90="Draft",C90="Under review",C90="Reopened"),OR(U90="Exploratory only",U90="Review required before use")),IF(AN90="Pending","AI_VERIFICATION_PENDING","AI_VERIFICATION_INCOMPLETE"),"AI_VERIFICATION_REQUIRED"),"AI_VERIFICATION_REQUIRED"))))))))))</ns0:f>
      </ns0:c>
      <ns0:c r="BH90" s="53">
        <ns0:f>IF(D90="","MISSING_EXACT_CLAIM",IF(E90="","MISSING_AFFECTED_DECISION",IF(COUNTA(F90:K90)=0,"MISSING_SCOPE_BOUNDARY",IF(BE90=0,"MISSING_EVIDENCE_RELATIONSHIP",IF(L90="","MISSING_OBSERVATION","NONE")))))</ns0:f>
      </ns0:c>
      <ns0:c r="BI90" s="53">
        <ns0:f>IF(AD90="","REVIEWER_ACCESS_REQUIRED",IF(AD90="No","REVIEWER_ACCESS_REQUIRED",IF(AND(AD90="Conditional",OR(AE90="",AF90="")),"HANDLING_CONDITION_REQUIRED",IF(OR(LEFT(BG90,3)="AI_",LEFT(BG90,6)="HUMAN_"),BG90,"NONE"))))</ns0:f>
      </ns0:c>
      <ns0:c r="BJ90" s="53">
        <ns0:f>IF(M90="","MISSING_INTERPRETATION",IF(N90="","MISSING_ASSUMPTIONS",IF(P90="","MISSING_EVIDENCE_STATE",IF(Q90="","MISSING_CONFIDENCE_BOUNDARY",IF(R90="","MISSING_CONTRADICTION_STATUS",IF(O90="","MISSING_LIMITATIONS",IF(S90="","MISSING_MATERIALITY",IF(T90="","MISSING_REVERSIBILITY",IF(U90="","MISSING_PERMITTED_USE",IF(AS90="","MISSING_FINAL_DISPOSITION","NONE"))))))))))</ns0:f>
      </ns0:c>
      <ns0:c r="BK90" s="53">
        <ns0:f>IF(V90="","MISSING_OWNER",IF(W90="","MISSING_REVIEWER",IF(X90="","MISSING_REVIEW_DATE",IF(OR(Z90="Approved",Z90="Approved with conditions",Z90="Rejected"),IF(AA90="","APPROVER_REQUIRED",IF(AB90="","APPROVAL_DATE_REQUIRED",IF(AND(Z90="Approved with conditions",AC90=""),"APPROVAL_CONDITIONS_REQUIRED","NONE"))),"NONE"))))</ns0:f>
      </ns0:c>
      <ns0:c r="BL90" s="53">
        <ns0:f>IF(Y90="","REOPEN_TRIGGER_REQUIRED",IF(AND(C90="Reopened",BF90=0),"REOPEN_EVENT_REQUIRED","NONE"))</ns0:f>
      </ns0:c>
      <ns0:c r="BM90" s="53">
        <ns0:f>IF(AND(C90="Reopened",OR(Z90="Approved",Z90="Approved with conditions")),"REOPENED_APPROVAL_CONFLICT",IF(OR(AND(C90="Draft",AND(Z90&lt;&gt;"Not submitted",Z90&lt;&gt;"Rejected")),AND(C90="Under review",AND(Z90&lt;&gt;"Pending review",Z90&lt;&gt;"Rejected")),AND(C90="Approved",Z90&lt;&gt;"Approved"),AND(C90="Approved with conditions",Z90&lt;&gt;"Approved with conditions"),AND(C90="Reopened",Z90&lt;&gt;"Reopened"),AND(C90="Retired",AND(Z90&lt;&gt;"Not submitted",Z90&lt;&gt;"Approved",Z90&lt;&gt;"Approved with conditions",Z90&lt;&gt;"Rejected"))),"APPROVAL_STATUS_MISMATCH",IF(C90="Draft","STATUS_DRAFT",IF(C90="Under review","STATUS_UNDER_REVIEW",IF(C90="Reopened","STATUS_REOPENED",IF(C90="Retired","STATUS_RETIRED",IF(AD90="Conditional","CONDITIONAL_EVIDENCE_ACCESS",IF(BG90="AI_VERIFICATION_PENDING","AI_VERIFICATION_PENDING",IF(BG90="AI_VERIFICATION_INCOMPLETE","AI_VERIFICATION_INCOMPLETE",IF(AND(C90="Approved with conditions",Z90="Approved with conditions",AC90&lt;&gt;""),"STATUS_APPROVED_WITH_CONDITIONS",IF(AND(C90="Approved",Z90="Approved"),IF(P90="Unresolved","UNRESOLVED_USE_BOUNDED","STATUS_APPROVED"),"APPROVAL_STATUS_MISMATCH")))))))))))</ns0:f>
      </ns0:c>
      <ns0:c r="BN90" s="53">
        <ns0:f>IF(OR(AX90="",AY90=""),"",AX90&amp;"|"&amp;AY90)</ns0:f>
      </ns0:c>
    </ns0:row>
    <ns0:row r="91">
      <ns0:c r="A91" s="65"/>
      <ns0:c r="B91" s="65"/>
      <ns0:c r="C91" s="66"/>
      <ns0:c r="D91" s="66"/>
      <ns0:c r="E91" s="66"/>
      <ns0:c r="F91" s="66"/>
      <ns0:c r="G91" s="66"/>
      <ns0:c r="H91" s="66"/>
      <ns0:c r="I91" s="66"/>
      <ns0:c r="J91" s="66"/>
      <ns0:c r="K91" s="66"/>
      <ns0:c r="L91" s="66"/>
      <ns0:c r="M91" s="66"/>
      <ns0:c r="N91" s="66"/>
      <ns0:c r="O91" s="66"/>
      <ns0:c r="P91" s="66"/>
      <ns0:c r="Q91" s="66"/>
      <ns0:c r="R91" s="66"/>
      <ns0:c r="S91" s="66"/>
      <ns0:c r="T91" s="66"/>
      <ns0:c r="U91" s="66"/>
      <ns0:c r="V91" s="66"/>
      <ns0:c r="W91" s="66"/>
      <ns0:c r="X91" s="67"/>
      <ns0:c r="Y91" s="66"/>
      <ns0:c r="Z91" s="66"/>
      <ns0:c r="AA91" s="66"/>
      <ns0:c r="AB91" s="67"/>
      <ns0:c r="AC91" s="66"/>
      <ns0:c r="AD91" s="66"/>
      <ns0:c r="AE91" s="66"/>
      <ns0:c r="AF91" s="66"/>
      <ns0:c r="AG91" s="65"/>
      <ns0:c r="AH91" s="65"/>
      <ns0:c r="AI91" s="66"/>
      <ns0:c r="AJ91" s="66"/>
      <ns0:c r="AK91" s="66"/>
      <ns0:c r="AL91" s="66"/>
      <ns0:c r="AM91" s="66"/>
      <ns0:c r="AN91" s="66"/>
      <ns0:c r="AO91" s="66"/>
      <ns0:c r="AP91" s="67"/>
      <ns0:c r="AQ91" s="66"/>
      <ns0:c r="AR91" s="66"/>
      <ns0:c r="AS91" s="66"/>
      <ns0:c r="AT91" s="45">
        <ns0:f>IF(A91="","",IFERROR(VLOOKUP(AU91,'Controlled Vocabulary'!$AA$2:$AD$200,2,FALSE),"Controlled input invalid"))</ns0:f>
      </ns0:c>
      <ns0:c r="AU91" s="45">
        <ns0:f>IF(A91="","",IF(AND(AND(IF(OR(AG91="",AH91=""),0,IFERROR(MATCH(UPPER(TRIM(AG91))&amp;"|"&amp;TRIM(AH91),$BN$2:$BN$101,0),0))&gt;0,AX91=UPPER(TRIM(AG91)),AY91=TRIM(AH91)),D91&lt;&gt;INDEX($D$2:$D$101,IF(OR(AG91="",AH91=""),0,IFERROR(MATCH(UPPER(TRIM(AG91))&amp;"|"&amp;TRIM(AH91),$BN$2:$BN$101,0),0)))),"VERSION_REQUIRED_FOR_CLAIM_CHANGE",IF(AND(AND(IF(OR(AG91="",AH91=""),0,IFERROR(MATCH(UPPER(TRIM(AG91))&amp;"|"&amp;TRIM(AH91),$BN$2:$BN$101,0),0))&gt;0,AX91=UPPER(TRIM(AG91)),AY91=TRIM(AH91)),U91&lt;&gt;INDEX($U$2:$U$101,IF(OR(AG91="",AH91=""),0,IFERROR(MATCH(UPPER(TRIM(AG91))&amp;"|"&amp;TRIM(AH91),$BN$2:$BN$101,0),0)))),"VERSION_REQUIRED_FOR_USE_CHANGE",IF(AND(AND(IF(OR(AG91="",AH91=""),0,IFERROR(MATCH(UPPER(TRIM(AG91))&amp;"|"&amp;TRIM(AH91),$BN$2:$BN$101,0),0))&gt;0,AX91=UPPER(TRIM(AG91)),AY91=TRIM(AH91)),AC91&lt;&gt;INDEX($AC$2:$AC$101,IF(OR(AG91="",AH91=""),0,IFERROR(MATCH(UPPER(TRIM(AG91))&amp;"|"&amp;TRIM(AH91),$BN$2:$BN$101,0),0)))),"VERSION_REQUIRED_FOR_APPROVAL_CHANGE",IF(BA91&lt;&gt;"NONE",BA91,IF(BB91&lt;&gt;"NONE",BB91,IF(BC91&lt;&gt;"NONE",BC91,IF(BD91&lt;&gt;"NONE",BD91,IF(AZ91&gt;1,"DUPLICATE_RECORD_VERSION",IF(OR(BM91="REOPENED_APPROVAL_CONFLICT",BM91="APPROVAL_STATUS_MISMATCH"),BM91,IF(OR(BG91="AI_DETAILS_WITHOUT_AI_USE",BG91="INVALID_AI_ACTIVITY_TYPE",BG91="DUPLICATED_AI_ACTIVITY",BG91="CONTROLLED_INPUT_INVALID"),BG91,IF(BH91&lt;&gt;"NONE",BH91,IF(BI91&lt;&gt;"NONE",BI91,IF(BJ91&lt;&gt;"NONE",BJ91,IF(BK91&lt;&gt;"NONE",BK91,IF(BL91&lt;&gt;"NONE",BL91,BM91))))))))))))))))</ns0:f>
      </ns0:c>
      <ns0:c r="AV91" s="45">
        <ns0:f>IF(A91="","",IFERROR(VLOOKUP(AU91,'Controlled Vocabulary'!$AA$2:$AD$200,3,FALSE),"Blocked"))</ns0:f>
      </ns0:c>
      <ns0:c r="AW91" s="45">
        <ns0:f>IF(A91="","",IFERROR(VLOOKUP(AU91,'Controlled Vocabulary'!$AA$2:$AD$200,4,FALSE),"Review the controlled inputs."))</ns0:f>
      </ns0:c>
      <ns0:c r="AX91" s="53">
        <ns0:f>IF(A91="","",UPPER(TRIM(A91)))</ns0:f>
      </ns0:c>
      <ns0:c r="AY91" s="53">
        <ns0:f>IF(B91="","",TRIM(B91))</ns0:f>
      </ns0:c>
      <ns0:c r="AZ91" s="53">
        <ns0:f>IF(BN91="",0,COUNTIF($BN$2:$BN$101,BN91))</ns0:f>
      </ns0:c>
      <ns0:c r="BA91" s="53">
        <ns0:f>IF(AX91="","MISSING_RECORD_ID",IF(OR(LEN(AX91)&lt;3,LEN(AX91)&gt;64),"INVALID_RECORD_ID_LENGTH",IF(OR(LEFT(AX91,1)="-",RIGHT(AX91,1)="-"),"INVALID_RECORD_ID_BOUNDARY",IF(ISNUMBER(SEARCH("--",AX91)),"CONSECUTIVE_HYPHENS",IF(SUMPRODUCT(--(ROW($1:$64)&lt;=LEN(AX91)),--ISNUMBER(SEARCH(MID(AX91,ROW($1:$64),1),"ABCDEFGHIJKLMNOPQRSTUVWXYZ0123456789-")))=LEN(AX91),"NONE","INVALID_RECORD_ID_CHARACTER")))))</ns0:f>
      </ns0:c>
      <ns0:c r="BB91" s="53">
        <ns0:f>IF(AY91="","MISSING_VERSION",IF(OR(NOT(OR((LEN(AY91)-LEN(SUBSTITUTE(AY91,".","")))=1,(LEN(AY91)-LEN(SUBSTITUTE(AY91,".","")))=2)),IFERROR(LEFT(AY91,IFERROR(FIND(".",AY91),0)-1),"")="",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="",IF((LEN(AY91)-LEN(SUBSTITUTE(AY91,".","")))=2,IF((LEN(AY91)-LEN(SUBSTITUTE(AY91,".","")))=2,IFERROR(MID(AY91,IFERROR(FIND(".",AY91,IFERROR(FIND(".",AY91),0)+1),0)+1,999),""),"")="",FALSE),NOT(IFERROR(ISNUMBER(--IFERROR(LEFT(AY91,IFERROR(FIND(".",AY91),0)-1),"")),FALSE)),NOT(IFERROR(ISNUMBER(--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),FALSE)),IF((LEN(AY91)-LEN(SUBSTITUTE(AY91,".","")))=2,NOT(IFERROR(ISNUMBER(--IF((LEN(AY91)-LEN(SUBSTITUTE(AY91,".","")))=2,IFERROR(MID(AY91,IFERROR(FIND(".",AY91,IFERROR(FIND(".",AY91),0)+1),0)+1,999),""),"")),FALSE)),FALSE)),"INVALID_VERSION",IF(OR(AND(LEN(IFERROR(LEFT(AY91,IFERROR(FIND(".",AY91),0)-1),""))&gt;1,LEFT(IFERROR(LEFT(AY91,IFERROR(FIND(".",AY91),0)-1),""),1)="0"),AND(LEN(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)&gt;1,LEFT(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,1)="0"),IF((LEN(AY91)-LEN(SUBSTITUTE(AY91,".","")))=2,AND(LEN(IF((LEN(AY91)-LEN(SUBSTITUTE(AY91,".","")))=2,IFERROR(MID(AY91,IFERROR(FIND(".",AY91,IFERROR(FIND(".",AY91),0)+1),0)+1,999),""),""))&gt;1,LEFT(IF((LEN(AY91)-LEN(SUBSTITUTE(AY91,".","")))=2,IFERROR(MID(AY91,IFERROR(FIND(".",AY91,IFERROR(FIND(".",AY91),0)+1),0)+1,999),""),""),1)="0"),FALSE)),"INVALID_VERSION_LEADING_ZERO",IF(AND(IFERROR(TEXT(--IFERROR(LEFT(AY91,IFERROR(FIND(".",AY91),0)-1),""),"0")=IFERROR(LEFT(AY91,IFERROR(FIND(".",AY91),0)-1),""),FALSE),IFERROR(TEXT(--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,"0")=IF((LEN(AY91)-LEN(SUBSTITUTE(AY91,".","")))=1,IFERROR(MID(AY91,IFERROR(FIND(".",AY91),0)+1,999),""),IF((LEN(AY91)-LEN(SUBSTITUTE(AY91,".","")))=2,IFERROR(MID(AY91,IFERROR(FIND(".",AY91),0)+1,IFERROR(FIND(".",AY91,IFERROR(FIND(".",AY91),0)+1),0)-IFERROR(FIND(".",AY91),0)-1),""),"")),FALSE),IF((LEN(AY91)-LEN(SUBSTITUTE(AY91,".","")))=2,IFERROR(TEXT(--IF((LEN(AY91)-LEN(SUBSTITUTE(AY91,".","")))=2,IFERROR(MID(AY91,IFERROR(FIND(".",AY91,IFERROR(FIND(".",AY91),0)+1),0)+1,999),""),""),"0")=IF((LEN(AY91)-LEN(SUBSTITUTE(AY91,".","")))=2,IFERROR(MID(AY91,IFERROR(FIND(".",AY91,IFERROR(FIND(".",AY91),0)+1),0)+1,999),""),""),FALSE),TRUE)),"NONE","INVALID_VERSION"))))</ns0:f>
      </ns0:c>
      <ns0:c r="BC91" s="53">
        <ns0:f>IF(C91="","MISSING_RECORD_STATUS",IF(COUNTIF('Controlled Vocabulary'!$A$2:$A$7,C91)=1,"NONE","INVALID_RECORD_STATUS"))</ns0:f>
      </ns0:c>
      <ns0:c r="BD91" s="53">
        <ns0:f>IF(Z91="","INVALID_APPROVAL_STATUS",IF(COUNTIF('Controlled Vocabulary'!$B$2:$B$7,Z91)=1,"NONE","INVALID_APPROVAL_STATUS"))</ns0:f>
      </ns0:c>
      <ns0:c r="BE91" s="53">
        <ns0:f>IF(BN91="",0,COUNTIFS('Claim–Evidence Links'!$T$2:$T$201,BN91,'Claim–Evidence Links'!$H$2:$H$201,"Active"))</ns0:f>
      </ns0:c>
      <ns0:c r="BF91" s="53">
        <ns0:f>IF(BN91="",0,COUNTIFS('Change History'!$N$2:$N$101,BN91,'Change History'!$H$2:$H$101,"Yes"))</ns0:f>
      </ns0:c>
      <ns0:c r="BG91" s="53">
        <ns0:f>IF(AI91="","CONTROLLED_INPUT_INVALID",IF(AI91="No",IF(COUNTA(AJ91:AQ91)&gt;0,"AI_DETAILS_WITHOUT_AI_USE","NONE"),IF(AI91&lt;&gt;"Yes","CONTROLLED_INPUT_INVALID",IF(AJ91="","AI_ACTIVITY_TYPE_REQUIRED",IF(AND(AL91&lt;&gt;"",COUNTIF('Evidence Items'!$W$2:$W$101,AL91)&gt;0,COUNTIF('Controlled Vocabulary'!$S$2:$S$9,AJ91)&gt;0),"DUPLICATED_AI_ACTIVITY",IF(COUNTIF('Controlled Vocabulary'!$R$2:$R$9,AJ91)=0,"INVALID_AI_ACTIVITY_TYPE",IF(AK91="","AI_TOOL_MODEL_REQUIRED",IF(AN91="Rejected","AI_OUTPUT_REJECTED",IF(AN91="Verified",IF(AO91="","HUMAN_VERIFIER_REQUIRED",IF(AP91="","HUMAN_VERIFICATION_DATE_REQUIRED","NONE")),IF(OR(AN91="Pending",AN91="Verification incomplete"),IF(AND(OR(C91="Draft",C91="Under review",C91="Reopened"),OR(U91="Exploratory only",U91="Review required before use")),IF(AN91="Pending","AI_VERIFICATION_PENDING","AI_VERIFICATION_INCOMPLETE"),"AI_VERIFICATION_REQUIRED"),"AI_VERIFICATION_REQUIRED"))))))))))</ns0:f>
      </ns0:c>
      <ns0:c r="BH91" s="53">
        <ns0:f>IF(D91="","MISSING_EXACT_CLAIM",IF(E91="","MISSING_AFFECTED_DECISION",IF(COUNTA(F91:K91)=0,"MISSING_SCOPE_BOUNDARY",IF(BE91=0,"MISSING_EVIDENCE_RELATIONSHIP",IF(L91="","MISSING_OBSERVATION","NONE")))))</ns0:f>
      </ns0:c>
      <ns0:c r="BI91" s="53">
        <ns0:f>IF(AD91="","REVIEWER_ACCESS_REQUIRED",IF(AD91="No","REVIEWER_ACCESS_REQUIRED",IF(AND(AD91="Conditional",OR(AE91="",AF91="")),"HANDLING_CONDITION_REQUIRED",IF(OR(LEFT(BG91,3)="AI_",LEFT(BG91,6)="HUMAN_"),BG91,"NONE"))))</ns0:f>
      </ns0:c>
      <ns0:c r="BJ91" s="53">
        <ns0:f>IF(M91="","MISSING_INTERPRETATION",IF(N91="","MISSING_ASSUMPTIONS",IF(P91="","MISSING_EVIDENCE_STATE",IF(Q91="","MISSING_CONFIDENCE_BOUNDARY",IF(R91="","MISSING_CONTRADICTION_STATUS",IF(O91="","MISSING_LIMITATIONS",IF(S91="","MISSING_MATERIALITY",IF(T91="","MISSING_REVERSIBILITY",IF(U91="","MISSING_PERMITTED_USE",IF(AS91="","MISSING_FINAL_DISPOSITION","NONE"))))))))))</ns0:f>
      </ns0:c>
      <ns0:c r="BK91" s="53">
        <ns0:f>IF(V91="","MISSING_OWNER",IF(W91="","MISSING_REVIEWER",IF(X91="","MISSING_REVIEW_DATE",IF(OR(Z91="Approved",Z91="Approved with conditions",Z91="Rejected"),IF(AA91="","APPROVER_REQUIRED",IF(AB91="","APPROVAL_DATE_REQUIRED",IF(AND(Z91="Approved with conditions",AC91=""),"APPROVAL_CONDITIONS_REQUIRED","NONE"))),"NONE"))))</ns0:f>
      </ns0:c>
      <ns0:c r="BL91" s="53">
        <ns0:f>IF(Y91="","REOPEN_TRIGGER_REQUIRED",IF(AND(C91="Reopened",BF91=0),"REOPEN_EVENT_REQUIRED","NONE"))</ns0:f>
      </ns0:c>
      <ns0:c r="BM91" s="53">
        <ns0:f>IF(AND(C91="Reopened",OR(Z91="Approved",Z91="Approved with conditions")),"REOPENED_APPROVAL_CONFLICT",IF(OR(AND(C91="Draft",AND(Z91&lt;&gt;"Not submitted",Z91&lt;&gt;"Rejected")),AND(C91="Under review",AND(Z91&lt;&gt;"Pending review",Z91&lt;&gt;"Rejected")),AND(C91="Approved",Z91&lt;&gt;"Approved"),AND(C91="Approved with conditions",Z91&lt;&gt;"Approved with conditions"),AND(C91="Reopened",Z91&lt;&gt;"Reopened"),AND(C91="Retired",AND(Z91&lt;&gt;"Not submitted",Z91&lt;&gt;"Approved",Z91&lt;&gt;"Approved with conditions",Z91&lt;&gt;"Rejected"))),"APPROVAL_STATUS_MISMATCH",IF(C91="Draft","STATUS_DRAFT",IF(C91="Under review","STATUS_UNDER_REVIEW",IF(C91="Reopened","STATUS_REOPENED",IF(C91="Retired","STATUS_RETIRED",IF(AD91="Conditional","CONDITIONAL_EVIDENCE_ACCESS",IF(BG91="AI_VERIFICATION_PENDING","AI_VERIFICATION_PENDING",IF(BG91="AI_VERIFICATION_INCOMPLETE","AI_VERIFICATION_INCOMPLETE",IF(AND(C91="Approved with conditions",Z91="Approved with conditions",AC91&lt;&gt;""),"STATUS_APPROVED_WITH_CONDITIONS",IF(AND(C91="Approved",Z91="Approved"),IF(P91="Unresolved","UNRESOLVED_USE_BOUNDED","STATUS_APPROVED"),"APPROVAL_STATUS_MISMATCH")))))))))))</ns0:f>
      </ns0:c>
      <ns0:c r="BN91" s="53">
        <ns0:f>IF(OR(AX91="",AY91=""),"",AX91&amp;"|"&amp;AY91)</ns0:f>
      </ns0:c>
    </ns0:row>
    <ns0:row r="92">
      <ns0:c r="A92" s="65"/>
      <ns0:c r="B92" s="65"/>
      <ns0:c r="C92" s="66"/>
      <ns0:c r="D92" s="66"/>
      <ns0:c r="E92" s="66"/>
      <ns0:c r="F92" s="66"/>
      <ns0:c r="G92" s="66"/>
      <ns0:c r="H92" s="66"/>
      <ns0:c r="I92" s="66"/>
      <ns0:c r="J92" s="66"/>
      <ns0:c r="K92" s="66"/>
      <ns0:c r="L92" s="66"/>
      <ns0:c r="M92" s="66"/>
      <ns0:c r="N92" s="66"/>
      <ns0:c r="O92" s="66"/>
      <ns0:c r="P92" s="66"/>
      <ns0:c r="Q92" s="66"/>
      <ns0:c r="R92" s="66"/>
      <ns0:c r="S92" s="66"/>
      <ns0:c r="T92" s="66"/>
      <ns0:c r="U92" s="66"/>
      <ns0:c r="V92" s="66"/>
      <ns0:c r="W92" s="66"/>
      <ns0:c r="X92" s="67"/>
      <ns0:c r="Y92" s="66"/>
      <ns0:c r="Z92" s="66"/>
      <ns0:c r="AA92" s="66"/>
      <ns0:c r="AB92" s="67"/>
      <ns0:c r="AC92" s="66"/>
      <ns0:c r="AD92" s="66"/>
      <ns0:c r="AE92" s="66"/>
      <ns0:c r="AF92" s="66"/>
      <ns0:c r="AG92" s="65"/>
      <ns0:c r="AH92" s="65"/>
      <ns0:c r="AI92" s="66"/>
      <ns0:c r="AJ92" s="66"/>
      <ns0:c r="AK92" s="66"/>
      <ns0:c r="AL92" s="66"/>
      <ns0:c r="AM92" s="66"/>
      <ns0:c r="AN92" s="66"/>
      <ns0:c r="AO92" s="66"/>
      <ns0:c r="AP92" s="67"/>
      <ns0:c r="AQ92" s="66"/>
      <ns0:c r="AR92" s="66"/>
      <ns0:c r="AS92" s="66"/>
      <ns0:c r="AT92" s="45">
        <ns0:f>IF(A92="","",IFERROR(VLOOKUP(AU92,'Controlled Vocabulary'!$AA$2:$AD$200,2,FALSE),"Controlled input invalid"))</ns0:f>
      </ns0:c>
      <ns0:c r="AU92" s="45">
        <ns0:f>IF(A92="","",IF(AND(AND(IF(OR(AG92="",AH92=""),0,IFERROR(MATCH(UPPER(TRIM(AG92))&amp;"|"&amp;TRIM(AH92),$BN$2:$BN$101,0),0))&gt;0,AX92=UPPER(TRIM(AG92)),AY92=TRIM(AH92)),D92&lt;&gt;INDEX($D$2:$D$101,IF(OR(AG92="",AH92=""),0,IFERROR(MATCH(UPPER(TRIM(AG92))&amp;"|"&amp;TRIM(AH92),$BN$2:$BN$101,0),0)))),"VERSION_REQUIRED_FOR_CLAIM_CHANGE",IF(AND(AND(IF(OR(AG92="",AH92=""),0,IFERROR(MATCH(UPPER(TRIM(AG92))&amp;"|"&amp;TRIM(AH92),$BN$2:$BN$101,0),0))&gt;0,AX92=UPPER(TRIM(AG92)),AY92=TRIM(AH92)),U92&lt;&gt;INDEX($U$2:$U$101,IF(OR(AG92="",AH92=""),0,IFERROR(MATCH(UPPER(TRIM(AG92))&amp;"|"&amp;TRIM(AH92),$BN$2:$BN$101,0),0)))),"VERSION_REQUIRED_FOR_USE_CHANGE",IF(AND(AND(IF(OR(AG92="",AH92=""),0,IFERROR(MATCH(UPPER(TRIM(AG92))&amp;"|"&amp;TRIM(AH92),$BN$2:$BN$101,0),0))&gt;0,AX92=UPPER(TRIM(AG92)),AY92=TRIM(AH92)),AC92&lt;&gt;INDEX($AC$2:$AC$101,IF(OR(AG92="",AH92=""),0,IFERROR(MATCH(UPPER(TRIM(AG92))&amp;"|"&amp;TRIM(AH92),$BN$2:$BN$101,0),0)))),"VERSION_REQUIRED_FOR_APPROVAL_CHANGE",IF(BA92&lt;&gt;"NONE",BA92,IF(BB92&lt;&gt;"NONE",BB92,IF(BC92&lt;&gt;"NONE",BC92,IF(BD92&lt;&gt;"NONE",BD92,IF(AZ92&gt;1,"DUPLICATE_RECORD_VERSION",IF(OR(BM92="REOPENED_APPROVAL_CONFLICT",BM92="APPROVAL_STATUS_MISMATCH"),BM92,IF(OR(BG92="AI_DETAILS_WITHOUT_AI_USE",BG92="INVALID_AI_ACTIVITY_TYPE",BG92="DUPLICATED_AI_ACTIVITY",BG92="CONTROLLED_INPUT_INVALID"),BG92,IF(BH92&lt;&gt;"NONE",BH92,IF(BI92&lt;&gt;"NONE",BI92,IF(BJ92&lt;&gt;"NONE",BJ92,IF(BK92&lt;&gt;"NONE",BK92,IF(BL92&lt;&gt;"NONE",BL92,BM92))))))))))))))))</ns0:f>
      </ns0:c>
      <ns0:c r="AV92" s="45">
        <ns0:f>IF(A92="","",IFERROR(VLOOKUP(AU92,'Controlled Vocabulary'!$AA$2:$AD$200,3,FALSE),"Blocked"))</ns0:f>
      </ns0:c>
      <ns0:c r="AW92" s="45">
        <ns0:f>IF(A92="","",IFERROR(VLOOKUP(AU92,'Controlled Vocabulary'!$AA$2:$AD$200,4,FALSE),"Review the controlled inputs."))</ns0:f>
      </ns0:c>
      <ns0:c r="AX92" s="53">
        <ns0:f>IF(A92="","",UPPER(TRIM(A92)))</ns0:f>
      </ns0:c>
      <ns0:c r="AY92" s="53">
        <ns0:f>IF(B92="","",TRIM(B92))</ns0:f>
      </ns0:c>
      <ns0:c r="AZ92" s="53">
        <ns0:f>IF(BN92="",0,COUNTIF($BN$2:$BN$101,BN92))</ns0:f>
      </ns0:c>
      <ns0:c r="BA92" s="53">
        <ns0:f>IF(AX92="","MISSING_RECORD_ID",IF(OR(LEN(AX92)&lt;3,LEN(AX92)&gt;64),"INVALID_RECORD_ID_LENGTH",IF(OR(LEFT(AX92,1)="-",RIGHT(AX92,1)="-"),"INVALID_RECORD_ID_BOUNDARY",IF(ISNUMBER(SEARCH("--",AX92)),"CONSECUTIVE_HYPHENS",IF(SUMPRODUCT(--(ROW($1:$64)&lt;=LEN(AX92)),--ISNUMBER(SEARCH(MID(AX92,ROW($1:$64),1),"ABCDEFGHIJKLMNOPQRSTUVWXYZ0123456789-")))=LEN(AX92),"NONE","INVALID_RECORD_ID_CHARACTER")))))</ns0:f>
      </ns0:c>
      <ns0:c r="BB92" s="53">
        <ns0:f>IF(AY92="","MISSING_VERSION",IF(OR(NOT(OR((LEN(AY92)-LEN(SUBSTITUTE(AY92,".","")))=1,(LEN(AY92)-LEN(SUBSTITUTE(AY92,".","")))=2)),IFERROR(LEFT(AY92,IFERROR(FIND(".",AY92),0)-1),"")="",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="",IF((LEN(AY92)-LEN(SUBSTITUTE(AY92,".","")))=2,IF((LEN(AY92)-LEN(SUBSTITUTE(AY92,".","")))=2,IFERROR(MID(AY92,IFERROR(FIND(".",AY92,IFERROR(FIND(".",AY92),0)+1),0)+1,999),""),"")="",FALSE),NOT(IFERROR(ISNUMBER(--IFERROR(LEFT(AY92,IFERROR(FIND(".",AY92),0)-1),"")),FALSE)),NOT(IFERROR(ISNUMBER(--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),FALSE)),IF((LEN(AY92)-LEN(SUBSTITUTE(AY92,".","")))=2,NOT(IFERROR(ISNUMBER(--IF((LEN(AY92)-LEN(SUBSTITUTE(AY92,".","")))=2,IFERROR(MID(AY92,IFERROR(FIND(".",AY92,IFERROR(FIND(".",AY92),0)+1),0)+1,999),""),"")),FALSE)),FALSE)),"INVALID_VERSION",IF(OR(AND(LEN(IFERROR(LEFT(AY92,IFERROR(FIND(".",AY92),0)-1),""))&gt;1,LEFT(IFERROR(LEFT(AY92,IFERROR(FIND(".",AY92),0)-1),""),1)="0"),AND(LEN(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)&gt;1,LEFT(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,1)="0"),IF((LEN(AY92)-LEN(SUBSTITUTE(AY92,".","")))=2,AND(LEN(IF((LEN(AY92)-LEN(SUBSTITUTE(AY92,".","")))=2,IFERROR(MID(AY92,IFERROR(FIND(".",AY92,IFERROR(FIND(".",AY92),0)+1),0)+1,999),""),""))&gt;1,LEFT(IF((LEN(AY92)-LEN(SUBSTITUTE(AY92,".","")))=2,IFERROR(MID(AY92,IFERROR(FIND(".",AY92,IFERROR(FIND(".",AY92),0)+1),0)+1,999),""),""),1)="0"),FALSE)),"INVALID_VERSION_LEADING_ZERO",IF(AND(IFERROR(TEXT(--IFERROR(LEFT(AY92,IFERROR(FIND(".",AY92),0)-1),""),"0")=IFERROR(LEFT(AY92,IFERROR(FIND(".",AY92),0)-1),""),FALSE),IFERROR(TEXT(--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,"0")=IF((LEN(AY92)-LEN(SUBSTITUTE(AY92,".","")))=1,IFERROR(MID(AY92,IFERROR(FIND(".",AY92),0)+1,999),""),IF((LEN(AY92)-LEN(SUBSTITUTE(AY92,".","")))=2,IFERROR(MID(AY92,IFERROR(FIND(".",AY92),0)+1,IFERROR(FIND(".",AY92,IFERROR(FIND(".",AY92),0)+1),0)-IFERROR(FIND(".",AY92),0)-1),""),"")),FALSE),IF((LEN(AY92)-LEN(SUBSTITUTE(AY92,".","")))=2,IFERROR(TEXT(--IF((LEN(AY92)-LEN(SUBSTITUTE(AY92,".","")))=2,IFERROR(MID(AY92,IFERROR(FIND(".",AY92,IFERROR(FIND(".",AY92),0)+1),0)+1,999),""),""),"0")=IF((LEN(AY92)-LEN(SUBSTITUTE(AY92,".","")))=2,IFERROR(MID(AY92,IFERROR(FIND(".",AY92,IFERROR(FIND(".",AY92),0)+1),0)+1,999),""),""),FALSE),TRUE)),"NONE","INVALID_VERSION"))))</ns0:f>
      </ns0:c>
      <ns0:c r="BC92" s="53">
        <ns0:f>IF(C92="","MISSING_RECORD_STATUS",IF(COUNTIF('Controlled Vocabulary'!$A$2:$A$7,C92)=1,"NONE","INVALID_RECORD_STATUS"))</ns0:f>
      </ns0:c>
      <ns0:c r="BD92" s="53">
        <ns0:f>IF(Z92="","INVALID_APPROVAL_STATUS",IF(COUNTIF('Controlled Vocabulary'!$B$2:$B$7,Z92)=1,"NONE","INVALID_APPROVAL_STATUS"))</ns0:f>
      </ns0:c>
      <ns0:c r="BE92" s="53">
        <ns0:f>IF(BN92="",0,COUNTIFS('Claim–Evidence Links'!$T$2:$T$201,BN92,'Claim–Evidence Links'!$H$2:$H$201,"Active"))</ns0:f>
      </ns0:c>
      <ns0:c r="BF92" s="53">
        <ns0:f>IF(BN92="",0,COUNTIFS('Change History'!$N$2:$N$101,BN92,'Change History'!$H$2:$H$101,"Yes"))</ns0:f>
      </ns0:c>
      <ns0:c r="BG92" s="53">
        <ns0:f>IF(AI92="","CONTROLLED_INPUT_INVALID",IF(AI92="No",IF(COUNTA(AJ92:AQ92)&gt;0,"AI_DETAILS_WITHOUT_AI_USE","NONE"),IF(AI92&lt;&gt;"Yes","CONTROLLED_INPUT_INVALID",IF(AJ92="","AI_ACTIVITY_TYPE_REQUIRED",IF(AND(AL92&lt;&gt;"",COUNTIF('Evidence Items'!$W$2:$W$101,AL92)&gt;0,COUNTIF('Controlled Vocabulary'!$S$2:$S$9,AJ92)&gt;0),"DUPLICATED_AI_ACTIVITY",IF(COUNTIF('Controlled Vocabulary'!$R$2:$R$9,AJ92)=0,"INVALID_AI_ACTIVITY_TYPE",IF(AK92="","AI_TOOL_MODEL_REQUIRED",IF(AN92="Rejected","AI_OUTPUT_REJECTED",IF(AN92="Verified",IF(AO92="","HUMAN_VERIFIER_REQUIRED",IF(AP92="","HUMAN_VERIFICATION_DATE_REQUIRED","NONE")),IF(OR(AN92="Pending",AN92="Verification incomplete"),IF(AND(OR(C92="Draft",C92="Under review",C92="Reopened"),OR(U92="Exploratory only",U92="Review required before use")),IF(AN92="Pending","AI_VERIFICATION_PENDING","AI_VERIFICATION_INCOMPLETE"),"AI_VERIFICATION_REQUIRED"),"AI_VERIFICATION_REQUIRED"))))))))))</ns0:f>
      </ns0:c>
      <ns0:c r="BH92" s="53">
        <ns0:f>IF(D92="","MISSING_EXACT_CLAIM",IF(E92="","MISSING_AFFECTED_DECISION",IF(COUNTA(F92:K92)=0,"MISSING_SCOPE_BOUNDARY",IF(BE92=0,"MISSING_EVIDENCE_RELATIONSHIP",IF(L92="","MISSING_OBSERVATION","NONE")))))</ns0:f>
      </ns0:c>
      <ns0:c r="BI92" s="53">
        <ns0:f>IF(AD92="","REVIEWER_ACCESS_REQUIRED",IF(AD92="No","REVIEWER_ACCESS_REQUIRED",IF(AND(AD92="Conditional",OR(AE92="",AF92="")),"HANDLING_CONDITION_REQUIRED",IF(OR(LEFT(BG92,3)="AI_",LEFT(BG92,6)="HUMAN_"),BG92,"NONE"))))</ns0:f>
      </ns0:c>
      <ns0:c r="BJ92" s="53">
        <ns0:f>IF(M92="","MISSING_INTERPRETATION",IF(N92="","MISSING_ASSUMPTIONS",IF(P92="","MISSING_EVIDENCE_STATE",IF(Q92="","MISSING_CONFIDENCE_BOUNDARY",IF(R92="","MISSING_CONTRADICTION_STATUS",IF(O92="","MISSING_LIMITATIONS",IF(S92="","MISSING_MATERIALITY",IF(T92="","MISSING_REVERSIBILITY",IF(U92="","MISSING_PERMITTED_USE",IF(AS92="","MISSING_FINAL_DISPOSITION","NONE"))))))))))</ns0:f>
      </ns0:c>
      <ns0:c r="BK92" s="53">
        <ns0:f>IF(V92="","MISSING_OWNER",IF(W92="","MISSING_REVIEWER",IF(X92="","MISSING_REVIEW_DATE",IF(OR(Z92="Approved",Z92="Approved with conditions",Z92="Rejected"),IF(AA92="","APPROVER_REQUIRED",IF(AB92="","APPROVAL_DATE_REQUIRED",IF(AND(Z92="Approved with conditions",AC92=""),"APPROVAL_CONDITIONS_REQUIRED","NONE"))),"NONE"))))</ns0:f>
      </ns0:c>
      <ns0:c r="BL92" s="53">
        <ns0:f>IF(Y92="","REOPEN_TRIGGER_REQUIRED",IF(AND(C92="Reopened",BF92=0),"REOPEN_EVENT_REQUIRED","NONE"))</ns0:f>
      </ns0:c>
      <ns0:c r="BM92" s="53">
        <ns0:f>IF(AND(C92="Reopened",OR(Z92="Approved",Z92="Approved with conditions")),"REOPENED_APPROVAL_CONFLICT",IF(OR(AND(C92="Draft",AND(Z92&lt;&gt;"Not submitted",Z92&lt;&gt;"Rejected")),AND(C92="Under review",AND(Z92&lt;&gt;"Pending review",Z92&lt;&gt;"Rejected")),AND(C92="Approved",Z92&lt;&gt;"Approved"),AND(C92="Approved with conditions",Z92&lt;&gt;"Approved with conditions"),AND(C92="Reopened",Z92&lt;&gt;"Reopened"),AND(C92="Retired",AND(Z92&lt;&gt;"Not submitted",Z92&lt;&gt;"Approved",Z92&lt;&gt;"Approved with conditions",Z92&lt;&gt;"Rejected"))),"APPROVAL_STATUS_MISMATCH",IF(C92="Draft","STATUS_DRAFT",IF(C92="Under review","STATUS_UNDER_REVIEW",IF(C92="Reopened","STATUS_REOPENED",IF(C92="Retired","STATUS_RETIRED",IF(AD92="Conditional","CONDITIONAL_EVIDENCE_ACCESS",IF(BG92="AI_VERIFICATION_PENDING","AI_VERIFICATION_PENDING",IF(BG92="AI_VERIFICATION_INCOMPLETE","AI_VERIFICATION_INCOMPLETE",IF(AND(C92="Approved with conditions",Z92="Approved with conditions",AC92&lt;&gt;""),"STATUS_APPROVED_WITH_CONDITIONS",IF(AND(C92="Approved",Z92="Approved"),IF(P92="Unresolved","UNRESOLVED_USE_BOUNDED","STATUS_APPROVED"),"APPROVAL_STATUS_MISMATCH")))))))))))</ns0:f>
      </ns0:c>
      <ns0:c r="BN92" s="53">
        <ns0:f>IF(OR(AX92="",AY92=""),"",AX92&amp;"|"&amp;AY92)</ns0:f>
      </ns0:c>
    </ns0:row>
    <ns0:row r="93">
      <ns0:c r="A93" s="65"/>
      <ns0:c r="B93" s="65"/>
      <ns0:c r="C93" s="66"/>
      <ns0:c r="D93" s="66"/>
      <ns0:c r="E93" s="66"/>
      <ns0:c r="F93" s="66"/>
      <ns0:c r="G93" s="66"/>
      <ns0:c r="H93" s="66"/>
      <ns0:c r="I93" s="66"/>
      <ns0:c r="J93" s="66"/>
      <ns0:c r="K93" s="66"/>
      <ns0:c r="L93" s="66"/>
      <ns0:c r="M93" s="66"/>
      <ns0:c r="N93" s="66"/>
      <ns0:c r="O93" s="66"/>
      <ns0:c r="P93" s="66"/>
      <ns0:c r="Q93" s="66"/>
      <ns0:c r="R93" s="66"/>
      <ns0:c r="S93" s="66"/>
      <ns0:c r="T93" s="66"/>
      <ns0:c r="U93" s="66"/>
      <ns0:c r="V93" s="66"/>
      <ns0:c r="W93" s="66"/>
      <ns0:c r="X93" s="67"/>
      <ns0:c r="Y93" s="66"/>
      <ns0:c r="Z93" s="66"/>
      <ns0:c r="AA93" s="66"/>
      <ns0:c r="AB93" s="67"/>
      <ns0:c r="AC93" s="66"/>
      <ns0:c r="AD93" s="66"/>
      <ns0:c r="AE93" s="66"/>
      <ns0:c r="AF93" s="66"/>
      <ns0:c r="AG93" s="65"/>
      <ns0:c r="AH93" s="65"/>
      <ns0:c r="AI93" s="66"/>
      <ns0:c r="AJ93" s="66"/>
      <ns0:c r="AK93" s="66"/>
      <ns0:c r="AL93" s="66"/>
      <ns0:c r="AM93" s="66"/>
      <ns0:c r="AN93" s="66"/>
      <ns0:c r="AO93" s="66"/>
      <ns0:c r="AP93" s="67"/>
      <ns0:c r="AQ93" s="66"/>
      <ns0:c r="AR93" s="66"/>
      <ns0:c r="AS93" s="66"/>
      <ns0:c r="AT93" s="45">
        <ns0:f>IF(A93="","",IFERROR(VLOOKUP(AU93,'Controlled Vocabulary'!$AA$2:$AD$200,2,FALSE),"Controlled input invalid"))</ns0:f>
      </ns0:c>
      <ns0:c r="AU93" s="45">
        <ns0:f>IF(A93="","",IF(AND(AND(IF(OR(AG93="",AH93=""),0,IFERROR(MATCH(UPPER(TRIM(AG93))&amp;"|"&amp;TRIM(AH93),$BN$2:$BN$101,0),0))&gt;0,AX93=UPPER(TRIM(AG93)),AY93=TRIM(AH93)),D93&lt;&gt;INDEX($D$2:$D$101,IF(OR(AG93="",AH93=""),0,IFERROR(MATCH(UPPER(TRIM(AG93))&amp;"|"&amp;TRIM(AH93),$BN$2:$BN$101,0),0)))),"VERSION_REQUIRED_FOR_CLAIM_CHANGE",IF(AND(AND(IF(OR(AG93="",AH93=""),0,IFERROR(MATCH(UPPER(TRIM(AG93))&amp;"|"&amp;TRIM(AH93),$BN$2:$BN$101,0),0))&gt;0,AX93=UPPER(TRIM(AG93)),AY93=TRIM(AH93)),U93&lt;&gt;INDEX($U$2:$U$101,IF(OR(AG93="",AH93=""),0,IFERROR(MATCH(UPPER(TRIM(AG93))&amp;"|"&amp;TRIM(AH93),$BN$2:$BN$101,0),0)))),"VERSION_REQUIRED_FOR_USE_CHANGE",IF(AND(AND(IF(OR(AG93="",AH93=""),0,IFERROR(MATCH(UPPER(TRIM(AG93))&amp;"|"&amp;TRIM(AH93),$BN$2:$BN$101,0),0))&gt;0,AX93=UPPER(TRIM(AG93)),AY93=TRIM(AH93)),AC93&lt;&gt;INDEX($AC$2:$AC$101,IF(OR(AG93="",AH93=""),0,IFERROR(MATCH(UPPER(TRIM(AG93))&amp;"|"&amp;TRIM(AH93),$BN$2:$BN$101,0),0)))),"VERSION_REQUIRED_FOR_APPROVAL_CHANGE",IF(BA93&lt;&gt;"NONE",BA93,IF(BB93&lt;&gt;"NONE",BB93,IF(BC93&lt;&gt;"NONE",BC93,IF(BD93&lt;&gt;"NONE",BD93,IF(AZ93&gt;1,"DUPLICATE_RECORD_VERSION",IF(OR(BM93="REOPENED_APPROVAL_CONFLICT",BM93="APPROVAL_STATUS_MISMATCH"),BM93,IF(OR(BG93="AI_DETAILS_WITHOUT_AI_USE",BG93="INVALID_AI_ACTIVITY_TYPE",BG93="DUPLICATED_AI_ACTIVITY",BG93="CONTROLLED_INPUT_INVALID"),BG93,IF(BH93&lt;&gt;"NONE",BH93,IF(BI93&lt;&gt;"NONE",BI93,IF(BJ93&lt;&gt;"NONE",BJ93,IF(BK93&lt;&gt;"NONE",BK93,IF(BL93&lt;&gt;"NONE",BL93,BM93))))))))))))))))</ns0:f>
      </ns0:c>
      <ns0:c r="AV93" s="45">
        <ns0:f>IF(A93="","",IFERROR(VLOOKUP(AU93,'Controlled Vocabulary'!$AA$2:$AD$200,3,FALSE),"Blocked"))</ns0:f>
      </ns0:c>
      <ns0:c r="AW93" s="45">
        <ns0:f>IF(A93="","",IFERROR(VLOOKUP(AU93,'Controlled Vocabulary'!$AA$2:$AD$200,4,FALSE),"Review the controlled inputs."))</ns0:f>
      </ns0:c>
      <ns0:c r="AX93" s="53">
        <ns0:f>IF(A93="","",UPPER(TRIM(A93)))</ns0:f>
      </ns0:c>
      <ns0:c r="AY93" s="53">
        <ns0:f>IF(B93="","",TRIM(B93))</ns0:f>
      </ns0:c>
      <ns0:c r="AZ93" s="53">
        <ns0:f>IF(BN93="",0,COUNTIF($BN$2:$BN$101,BN93))</ns0:f>
      </ns0:c>
      <ns0:c r="BA93" s="53">
        <ns0:f>IF(AX93="","MISSING_RECORD_ID",IF(OR(LEN(AX93)&lt;3,LEN(AX93)&gt;64),"INVALID_RECORD_ID_LENGTH",IF(OR(LEFT(AX93,1)="-",RIGHT(AX93,1)="-"),"INVALID_RECORD_ID_BOUNDARY",IF(ISNUMBER(SEARCH("--",AX93)),"CONSECUTIVE_HYPHENS",IF(SUMPRODUCT(--(ROW($1:$64)&lt;=LEN(AX93)),--ISNUMBER(SEARCH(MID(AX93,ROW($1:$64),1),"ABCDEFGHIJKLMNOPQRSTUVWXYZ0123456789-")))=LEN(AX93),"NONE","INVALID_RECORD_ID_CHARACTER")))))</ns0:f>
      </ns0:c>
      <ns0:c r="BB93" s="53">
        <ns0:f>IF(AY93="","MISSING_VERSION",IF(OR(NOT(OR((LEN(AY93)-LEN(SUBSTITUTE(AY93,".","")))=1,(LEN(AY93)-LEN(SUBSTITUTE(AY93,".","")))=2)),IFERROR(LEFT(AY93,IFERROR(FIND(".",AY93),0)-1),"")="",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="",IF((LEN(AY93)-LEN(SUBSTITUTE(AY93,".","")))=2,IF((LEN(AY93)-LEN(SUBSTITUTE(AY93,".","")))=2,IFERROR(MID(AY93,IFERROR(FIND(".",AY93,IFERROR(FIND(".",AY93),0)+1),0)+1,999),""),"")="",FALSE),NOT(IFERROR(ISNUMBER(--IFERROR(LEFT(AY93,IFERROR(FIND(".",AY93),0)-1),"")),FALSE)),NOT(IFERROR(ISNUMBER(--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),FALSE)),IF((LEN(AY93)-LEN(SUBSTITUTE(AY93,".","")))=2,NOT(IFERROR(ISNUMBER(--IF((LEN(AY93)-LEN(SUBSTITUTE(AY93,".","")))=2,IFERROR(MID(AY93,IFERROR(FIND(".",AY93,IFERROR(FIND(".",AY93),0)+1),0)+1,999),""),"")),FALSE)),FALSE)),"INVALID_VERSION",IF(OR(AND(LEN(IFERROR(LEFT(AY93,IFERROR(FIND(".",AY93),0)-1),""))&gt;1,LEFT(IFERROR(LEFT(AY93,IFERROR(FIND(".",AY93),0)-1),""),1)="0"),AND(LEN(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)&gt;1,LEFT(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,1)="0"),IF((LEN(AY93)-LEN(SUBSTITUTE(AY93,".","")))=2,AND(LEN(IF((LEN(AY93)-LEN(SUBSTITUTE(AY93,".","")))=2,IFERROR(MID(AY93,IFERROR(FIND(".",AY93,IFERROR(FIND(".",AY93),0)+1),0)+1,999),""),""))&gt;1,LEFT(IF((LEN(AY93)-LEN(SUBSTITUTE(AY93,".","")))=2,IFERROR(MID(AY93,IFERROR(FIND(".",AY93,IFERROR(FIND(".",AY93),0)+1),0)+1,999),""),""),1)="0"),FALSE)),"INVALID_VERSION_LEADING_ZERO",IF(AND(IFERROR(TEXT(--IFERROR(LEFT(AY93,IFERROR(FIND(".",AY93),0)-1),""),"0")=IFERROR(LEFT(AY93,IFERROR(FIND(".",AY93),0)-1),""),FALSE),IFERROR(TEXT(--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,"0")=IF((LEN(AY93)-LEN(SUBSTITUTE(AY93,".","")))=1,IFERROR(MID(AY93,IFERROR(FIND(".",AY93),0)+1,999),""),IF((LEN(AY93)-LEN(SUBSTITUTE(AY93,".","")))=2,IFERROR(MID(AY93,IFERROR(FIND(".",AY93),0)+1,IFERROR(FIND(".",AY93,IFERROR(FIND(".",AY93),0)+1),0)-IFERROR(FIND(".",AY93),0)-1),""),"")),FALSE),IF((LEN(AY93)-LEN(SUBSTITUTE(AY93,".","")))=2,IFERROR(TEXT(--IF((LEN(AY93)-LEN(SUBSTITUTE(AY93,".","")))=2,IFERROR(MID(AY93,IFERROR(FIND(".",AY93,IFERROR(FIND(".",AY93),0)+1),0)+1,999),""),""),"0")=IF((LEN(AY93)-LEN(SUBSTITUTE(AY93,".","")))=2,IFERROR(MID(AY93,IFERROR(FIND(".",AY93,IFERROR(FIND(".",AY93),0)+1),0)+1,999),""),""),FALSE),TRUE)),"NONE","INVALID_VERSION"))))</ns0:f>
      </ns0:c>
      <ns0:c r="BC93" s="53">
        <ns0:f>IF(C93="","MISSING_RECORD_STATUS",IF(COUNTIF('Controlled Vocabulary'!$A$2:$A$7,C93)=1,"NONE","INVALID_RECORD_STATUS"))</ns0:f>
      </ns0:c>
      <ns0:c r="BD93" s="53">
        <ns0:f>IF(Z93="","INVALID_APPROVAL_STATUS",IF(COUNTIF('Controlled Vocabulary'!$B$2:$B$7,Z93)=1,"NONE","INVALID_APPROVAL_STATUS"))</ns0:f>
      </ns0:c>
      <ns0:c r="BE93" s="53">
        <ns0:f>IF(BN93="",0,COUNTIFS('Claim–Evidence Links'!$T$2:$T$201,BN93,'Claim–Evidence Links'!$H$2:$H$201,"Active"))</ns0:f>
      </ns0:c>
      <ns0:c r="BF93" s="53">
        <ns0:f>IF(BN93="",0,COUNTIFS('Change History'!$N$2:$N$101,BN93,'Change History'!$H$2:$H$101,"Yes"))</ns0:f>
      </ns0:c>
      <ns0:c r="BG93" s="53">
        <ns0:f>IF(AI93="","CONTROLLED_INPUT_INVALID",IF(AI93="No",IF(COUNTA(AJ93:AQ93)&gt;0,"AI_DETAILS_WITHOUT_AI_USE","NONE"),IF(AI93&lt;&gt;"Yes","CONTROLLED_INPUT_INVALID",IF(AJ93="","AI_ACTIVITY_TYPE_REQUIRED",IF(AND(AL93&lt;&gt;"",COUNTIF('Evidence Items'!$W$2:$W$101,AL93)&gt;0,COUNTIF('Controlled Vocabulary'!$S$2:$S$9,AJ93)&gt;0),"DUPLICATED_AI_ACTIVITY",IF(COUNTIF('Controlled Vocabulary'!$R$2:$R$9,AJ93)=0,"INVALID_AI_ACTIVITY_TYPE",IF(AK93="","AI_TOOL_MODEL_REQUIRED",IF(AN93="Rejected","AI_OUTPUT_REJECTED",IF(AN93="Verified",IF(AO93="","HUMAN_VERIFIER_REQUIRED",IF(AP93="","HUMAN_VERIFICATION_DATE_REQUIRED","NONE")),IF(OR(AN93="Pending",AN93="Verification incomplete"),IF(AND(OR(C93="Draft",C93="Under review",C93="Reopened"),OR(U93="Exploratory only",U93="Review required before use")),IF(AN93="Pending","AI_VERIFICATION_PENDING","AI_VERIFICATION_INCOMPLETE"),"AI_VERIFICATION_REQUIRED"),"AI_VERIFICATION_REQUIRED"))))))))))</ns0:f>
      </ns0:c>
      <ns0:c r="BH93" s="53">
        <ns0:f>IF(D93="","MISSING_EXACT_CLAIM",IF(E93="","MISSING_AFFECTED_DECISION",IF(COUNTA(F93:K93)=0,"MISSING_SCOPE_BOUNDARY",IF(BE93=0,"MISSING_EVIDENCE_RELATIONSHIP",IF(L93="","MISSING_OBSERVATION","NONE")))))</ns0:f>
      </ns0:c>
      <ns0:c r="BI93" s="53">
        <ns0:f>IF(AD93="","REVIEWER_ACCESS_REQUIRED",IF(AD93="No","REVIEWER_ACCESS_REQUIRED",IF(AND(AD93="Conditional",OR(AE93="",AF93="")),"HANDLING_CONDITION_REQUIRED",IF(OR(LEFT(BG93,3)="AI_",LEFT(BG93,6)="HUMAN_"),BG93,"NONE"))))</ns0:f>
      </ns0:c>
      <ns0:c r="BJ93" s="53">
        <ns0:f>IF(M93="","MISSING_INTERPRETATION",IF(N93="","MISSING_ASSUMPTIONS",IF(P93="","MISSING_EVIDENCE_STATE",IF(Q93="","MISSING_CONFIDENCE_BOUNDARY",IF(R93="","MISSING_CONTRADICTION_STATUS",IF(O93="","MISSING_LIMITATIONS",IF(S93="","MISSING_MATERIALITY",IF(T93="","MISSING_REVERSIBILITY",IF(U93="","MISSING_PERMITTED_USE",IF(AS93="","MISSING_FINAL_DISPOSITION","NONE"))))))))))</ns0:f>
      </ns0:c>
      <ns0:c r="BK93" s="53">
        <ns0:f>IF(V93="","MISSING_OWNER",IF(W93="","MISSING_REVIEWER",IF(X93="","MISSING_REVIEW_DATE",IF(OR(Z93="Approved",Z93="Approved with conditions",Z93="Rejected"),IF(AA93="","APPROVER_REQUIRED",IF(AB93="","APPROVAL_DATE_REQUIRED",IF(AND(Z93="Approved with conditions",AC93=""),"APPROVAL_CONDITIONS_REQUIRED","NONE"))),"NONE"))))</ns0:f>
      </ns0:c>
      <ns0:c r="BL93" s="53">
        <ns0:f>IF(Y93="","REOPEN_TRIGGER_REQUIRED",IF(AND(C93="Reopened",BF93=0),"REOPEN_EVENT_REQUIRED","NONE"))</ns0:f>
      </ns0:c>
      <ns0:c r="BM93" s="53">
        <ns0:f>IF(AND(C93="Reopened",OR(Z93="Approved",Z93="Approved with conditions")),"REOPENED_APPROVAL_CONFLICT",IF(OR(AND(C93="Draft",AND(Z93&lt;&gt;"Not submitted",Z93&lt;&gt;"Rejected")),AND(C93="Under review",AND(Z93&lt;&gt;"Pending review",Z93&lt;&gt;"Rejected")),AND(C93="Approved",Z93&lt;&gt;"Approved"),AND(C93="Approved with conditions",Z93&lt;&gt;"Approved with conditions"),AND(C93="Reopened",Z93&lt;&gt;"Reopened"),AND(C93="Retired",AND(Z93&lt;&gt;"Not submitted",Z93&lt;&gt;"Approved",Z93&lt;&gt;"Approved with conditions",Z93&lt;&gt;"Rejected"))),"APPROVAL_STATUS_MISMATCH",IF(C93="Draft","STATUS_DRAFT",IF(C93="Under review","STATUS_UNDER_REVIEW",IF(C93="Reopened","STATUS_REOPENED",IF(C93="Retired","STATUS_RETIRED",IF(AD93="Conditional","CONDITIONAL_EVIDENCE_ACCESS",IF(BG93="AI_VERIFICATION_PENDING","AI_VERIFICATION_PENDING",IF(BG93="AI_VERIFICATION_INCOMPLETE","AI_VERIFICATION_INCOMPLETE",IF(AND(C93="Approved with conditions",Z93="Approved with conditions",AC93&lt;&gt;""),"STATUS_APPROVED_WITH_CONDITIONS",IF(AND(C93="Approved",Z93="Approved"),IF(P93="Unresolved","UNRESOLVED_USE_BOUNDED","STATUS_APPROVED"),"APPROVAL_STATUS_MISMATCH")))))))))))</ns0:f>
      </ns0:c>
      <ns0:c r="BN93" s="53">
        <ns0:f>IF(OR(AX93="",AY93=""),"",AX93&amp;"|"&amp;AY93)</ns0:f>
      </ns0:c>
    </ns0:row>
    <ns0:row r="94">
      <ns0:c r="A94" s="65"/>
      <ns0:c r="B94" s="65"/>
      <ns0:c r="C94" s="66"/>
      <ns0:c r="D94" s="66"/>
      <ns0:c r="E94" s="66"/>
      <ns0:c r="F94" s="66"/>
      <ns0:c r="G94" s="66"/>
      <ns0:c r="H94" s="66"/>
      <ns0:c r="I94" s="66"/>
      <ns0:c r="J94" s="66"/>
      <ns0:c r="K94" s="66"/>
      <ns0:c r="L94" s="66"/>
      <ns0:c r="M94" s="66"/>
      <ns0:c r="N94" s="66"/>
      <ns0:c r="O94" s="66"/>
      <ns0:c r="P94" s="66"/>
      <ns0:c r="Q94" s="66"/>
      <ns0:c r="R94" s="66"/>
      <ns0:c r="S94" s="66"/>
      <ns0:c r="T94" s="66"/>
      <ns0:c r="U94" s="66"/>
      <ns0:c r="V94" s="66"/>
      <ns0:c r="W94" s="66"/>
      <ns0:c r="X94" s="67"/>
      <ns0:c r="Y94" s="66"/>
      <ns0:c r="Z94" s="66"/>
      <ns0:c r="AA94" s="66"/>
      <ns0:c r="AB94" s="67"/>
      <ns0:c r="AC94" s="66"/>
      <ns0:c r="AD94" s="66"/>
      <ns0:c r="AE94" s="66"/>
      <ns0:c r="AF94" s="66"/>
      <ns0:c r="AG94" s="65"/>
      <ns0:c r="AH94" s="65"/>
      <ns0:c r="AI94" s="66"/>
      <ns0:c r="AJ94" s="66"/>
      <ns0:c r="AK94" s="66"/>
      <ns0:c r="AL94" s="66"/>
      <ns0:c r="AM94" s="66"/>
      <ns0:c r="AN94" s="66"/>
      <ns0:c r="AO94" s="66"/>
      <ns0:c r="AP94" s="67"/>
      <ns0:c r="AQ94" s="66"/>
      <ns0:c r="AR94" s="66"/>
      <ns0:c r="AS94" s="66"/>
      <ns0:c r="AT94" s="45">
        <ns0:f>IF(A94="","",IFERROR(VLOOKUP(AU94,'Controlled Vocabulary'!$AA$2:$AD$200,2,FALSE),"Controlled input invalid"))</ns0:f>
      </ns0:c>
      <ns0:c r="AU94" s="45">
        <ns0:f>IF(A94="","",IF(AND(AND(IF(OR(AG94="",AH94=""),0,IFERROR(MATCH(UPPER(TRIM(AG94))&amp;"|"&amp;TRIM(AH94),$BN$2:$BN$101,0),0))&gt;0,AX94=UPPER(TRIM(AG94)),AY94=TRIM(AH94)),D94&lt;&gt;INDEX($D$2:$D$101,IF(OR(AG94="",AH94=""),0,IFERROR(MATCH(UPPER(TRIM(AG94))&amp;"|"&amp;TRIM(AH94),$BN$2:$BN$101,0),0)))),"VERSION_REQUIRED_FOR_CLAIM_CHANGE",IF(AND(AND(IF(OR(AG94="",AH94=""),0,IFERROR(MATCH(UPPER(TRIM(AG94))&amp;"|"&amp;TRIM(AH94),$BN$2:$BN$101,0),0))&gt;0,AX94=UPPER(TRIM(AG94)),AY94=TRIM(AH94)),U94&lt;&gt;INDEX($U$2:$U$101,IF(OR(AG94="",AH94=""),0,IFERROR(MATCH(UPPER(TRIM(AG94))&amp;"|"&amp;TRIM(AH94),$BN$2:$BN$101,0),0)))),"VERSION_REQUIRED_FOR_USE_CHANGE",IF(AND(AND(IF(OR(AG94="",AH94=""),0,IFERROR(MATCH(UPPER(TRIM(AG94))&amp;"|"&amp;TRIM(AH94),$BN$2:$BN$101,0),0))&gt;0,AX94=UPPER(TRIM(AG94)),AY94=TRIM(AH94)),AC94&lt;&gt;INDEX($AC$2:$AC$101,IF(OR(AG94="",AH94=""),0,IFERROR(MATCH(UPPER(TRIM(AG94))&amp;"|"&amp;TRIM(AH94),$BN$2:$BN$101,0),0)))),"VERSION_REQUIRED_FOR_APPROVAL_CHANGE",IF(BA94&lt;&gt;"NONE",BA94,IF(BB94&lt;&gt;"NONE",BB94,IF(BC94&lt;&gt;"NONE",BC94,IF(BD94&lt;&gt;"NONE",BD94,IF(AZ94&gt;1,"DUPLICATE_RECORD_VERSION",IF(OR(BM94="REOPENED_APPROVAL_CONFLICT",BM94="APPROVAL_STATUS_MISMATCH"),BM94,IF(OR(BG94="AI_DETAILS_WITHOUT_AI_USE",BG94="INVALID_AI_ACTIVITY_TYPE",BG94="DUPLICATED_AI_ACTIVITY",BG94="CONTROLLED_INPUT_INVALID"),BG94,IF(BH94&lt;&gt;"NONE",BH94,IF(BI94&lt;&gt;"NONE",BI94,IF(BJ94&lt;&gt;"NONE",BJ94,IF(BK94&lt;&gt;"NONE",BK94,IF(BL94&lt;&gt;"NONE",BL94,BM94))))))))))))))))</ns0:f>
      </ns0:c>
      <ns0:c r="AV94" s="45">
        <ns0:f>IF(A94="","",IFERROR(VLOOKUP(AU94,'Controlled Vocabulary'!$AA$2:$AD$200,3,FALSE),"Blocked"))</ns0:f>
      </ns0:c>
      <ns0:c r="AW94" s="45">
        <ns0:f>IF(A94="","",IFERROR(VLOOKUP(AU94,'Controlled Vocabulary'!$AA$2:$AD$200,4,FALSE),"Review the controlled inputs."))</ns0:f>
      </ns0:c>
      <ns0:c r="AX94" s="53">
        <ns0:f>IF(A94="","",UPPER(TRIM(A94)))</ns0:f>
      </ns0:c>
      <ns0:c r="AY94" s="53">
        <ns0:f>IF(B94="","",TRIM(B94))</ns0:f>
      </ns0:c>
      <ns0:c r="AZ94" s="53">
        <ns0:f>IF(BN94="",0,COUNTIF($BN$2:$BN$101,BN94))</ns0:f>
      </ns0:c>
      <ns0:c r="BA94" s="53">
        <ns0:f>IF(AX94="","MISSING_RECORD_ID",IF(OR(LEN(AX94)&lt;3,LEN(AX94)&gt;64),"INVALID_RECORD_ID_LENGTH",IF(OR(LEFT(AX94,1)="-",RIGHT(AX94,1)="-"),"INVALID_RECORD_ID_BOUNDARY",IF(ISNUMBER(SEARCH("--",AX94)),"CONSECUTIVE_HYPHENS",IF(SUMPRODUCT(--(ROW($1:$64)&lt;=LEN(AX94)),--ISNUMBER(SEARCH(MID(AX94,ROW($1:$64),1),"ABCDEFGHIJKLMNOPQRSTUVWXYZ0123456789-")))=LEN(AX94),"NONE","INVALID_RECORD_ID_CHARACTER")))))</ns0:f>
      </ns0:c>
      <ns0:c r="BB94" s="53">
        <ns0:f>IF(AY94="","MISSING_VERSION",IF(OR(NOT(OR((LEN(AY94)-LEN(SUBSTITUTE(AY94,".","")))=1,(LEN(AY94)-LEN(SUBSTITUTE(AY94,".","")))=2)),IFERROR(LEFT(AY94,IFERROR(FIND(".",AY94),0)-1),"")="",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="",IF((LEN(AY94)-LEN(SUBSTITUTE(AY94,".","")))=2,IF((LEN(AY94)-LEN(SUBSTITUTE(AY94,".","")))=2,IFERROR(MID(AY94,IFERROR(FIND(".",AY94,IFERROR(FIND(".",AY94),0)+1),0)+1,999),""),"")="",FALSE),NOT(IFERROR(ISNUMBER(--IFERROR(LEFT(AY94,IFERROR(FIND(".",AY94),0)-1),"")),FALSE)),NOT(IFERROR(ISNUMBER(--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),FALSE)),IF((LEN(AY94)-LEN(SUBSTITUTE(AY94,".","")))=2,NOT(IFERROR(ISNUMBER(--IF((LEN(AY94)-LEN(SUBSTITUTE(AY94,".","")))=2,IFERROR(MID(AY94,IFERROR(FIND(".",AY94,IFERROR(FIND(".",AY94),0)+1),0)+1,999),""),"")),FALSE)),FALSE)),"INVALID_VERSION",IF(OR(AND(LEN(IFERROR(LEFT(AY94,IFERROR(FIND(".",AY94),0)-1),""))&gt;1,LEFT(IFERROR(LEFT(AY94,IFERROR(FIND(".",AY94),0)-1),""),1)="0"),AND(LEN(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)&gt;1,LEFT(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,1)="0"),IF((LEN(AY94)-LEN(SUBSTITUTE(AY94,".","")))=2,AND(LEN(IF((LEN(AY94)-LEN(SUBSTITUTE(AY94,".","")))=2,IFERROR(MID(AY94,IFERROR(FIND(".",AY94,IFERROR(FIND(".",AY94),0)+1),0)+1,999),""),""))&gt;1,LEFT(IF((LEN(AY94)-LEN(SUBSTITUTE(AY94,".","")))=2,IFERROR(MID(AY94,IFERROR(FIND(".",AY94,IFERROR(FIND(".",AY94),0)+1),0)+1,999),""),""),1)="0"),FALSE)),"INVALID_VERSION_LEADING_ZERO",IF(AND(IFERROR(TEXT(--IFERROR(LEFT(AY94,IFERROR(FIND(".",AY94),0)-1),""),"0")=IFERROR(LEFT(AY94,IFERROR(FIND(".",AY94),0)-1),""),FALSE),IFERROR(TEXT(--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,"0")=IF((LEN(AY94)-LEN(SUBSTITUTE(AY94,".","")))=1,IFERROR(MID(AY94,IFERROR(FIND(".",AY94),0)+1,999),""),IF((LEN(AY94)-LEN(SUBSTITUTE(AY94,".","")))=2,IFERROR(MID(AY94,IFERROR(FIND(".",AY94),0)+1,IFERROR(FIND(".",AY94,IFERROR(FIND(".",AY94),0)+1),0)-IFERROR(FIND(".",AY94),0)-1),""),"")),FALSE),IF((LEN(AY94)-LEN(SUBSTITUTE(AY94,".","")))=2,IFERROR(TEXT(--IF((LEN(AY94)-LEN(SUBSTITUTE(AY94,".","")))=2,IFERROR(MID(AY94,IFERROR(FIND(".",AY94,IFERROR(FIND(".",AY94),0)+1),0)+1,999),""),""),"0")=IF((LEN(AY94)-LEN(SUBSTITUTE(AY94,".","")))=2,IFERROR(MID(AY94,IFERROR(FIND(".",AY94,IFERROR(FIND(".",AY94),0)+1),0)+1,999),""),""),FALSE),TRUE)),"NONE","INVALID_VERSION"))))</ns0:f>
      </ns0:c>
      <ns0:c r="BC94" s="53">
        <ns0:f>IF(C94="","MISSING_RECORD_STATUS",IF(COUNTIF('Controlled Vocabulary'!$A$2:$A$7,C94)=1,"NONE","INVALID_RECORD_STATUS"))</ns0:f>
      </ns0:c>
      <ns0:c r="BD94" s="53">
        <ns0:f>IF(Z94="","INVALID_APPROVAL_STATUS",IF(COUNTIF('Controlled Vocabulary'!$B$2:$B$7,Z94)=1,"NONE","INVALID_APPROVAL_STATUS"))</ns0:f>
      </ns0:c>
      <ns0:c r="BE94" s="53">
        <ns0:f>IF(BN94="",0,COUNTIFS('Claim–Evidence Links'!$T$2:$T$201,BN94,'Claim–Evidence Links'!$H$2:$H$201,"Active"))</ns0:f>
      </ns0:c>
      <ns0:c r="BF94" s="53">
        <ns0:f>IF(BN94="",0,COUNTIFS('Change History'!$N$2:$N$101,BN94,'Change History'!$H$2:$H$101,"Yes"))</ns0:f>
      </ns0:c>
      <ns0:c r="BG94" s="53">
        <ns0:f>IF(AI94="","CONTROLLED_INPUT_INVALID",IF(AI94="No",IF(COUNTA(AJ94:AQ94)&gt;0,"AI_DETAILS_WITHOUT_AI_USE","NONE"),IF(AI94&lt;&gt;"Yes","CONTROLLED_INPUT_INVALID",IF(AJ94="","AI_ACTIVITY_TYPE_REQUIRED",IF(AND(AL94&lt;&gt;"",COUNTIF('Evidence Items'!$W$2:$W$101,AL94)&gt;0,COUNTIF('Controlled Vocabulary'!$S$2:$S$9,AJ94)&gt;0),"DUPLICATED_AI_ACTIVITY",IF(COUNTIF('Controlled Vocabulary'!$R$2:$R$9,AJ94)=0,"INVALID_AI_ACTIVITY_TYPE",IF(AK94="","AI_TOOL_MODEL_REQUIRED",IF(AN94="Rejected","AI_OUTPUT_REJECTED",IF(AN94="Verified",IF(AO94="","HUMAN_VERIFIER_REQUIRED",IF(AP94="","HUMAN_VERIFICATION_DATE_REQUIRED","NONE")),IF(OR(AN94="Pending",AN94="Verification incomplete"),IF(AND(OR(C94="Draft",C94="Under review",C94="Reopened"),OR(U94="Exploratory only",U94="Review required before use")),IF(AN94="Pending","AI_VERIFICATION_PENDING","AI_VERIFICATION_INCOMPLETE"),"AI_VERIFICATION_REQUIRED"),"AI_VERIFICATION_REQUIRED"))))))))))</ns0:f>
      </ns0:c>
      <ns0:c r="BH94" s="53">
        <ns0:f>IF(D94="","MISSING_EXACT_CLAIM",IF(E94="","MISSING_AFFECTED_DECISION",IF(COUNTA(F94:K94)=0,"MISSING_SCOPE_BOUNDARY",IF(BE94=0,"MISSING_EVIDENCE_RELATIONSHIP",IF(L94="","MISSING_OBSERVATION","NONE")))))</ns0:f>
      </ns0:c>
      <ns0:c r="BI94" s="53">
        <ns0:f>IF(AD94="","REVIEWER_ACCESS_REQUIRED",IF(AD94="No","REVIEWER_ACCESS_REQUIRED",IF(AND(AD94="Conditional",OR(AE94="",AF94="")),"HANDLING_CONDITION_REQUIRED",IF(OR(LEFT(BG94,3)="AI_",LEFT(BG94,6)="HUMAN_"),BG94,"NONE"))))</ns0:f>
      </ns0:c>
      <ns0:c r="BJ94" s="53">
        <ns0:f>IF(M94="","MISSING_INTERPRETATION",IF(N94="","MISSING_ASSUMPTIONS",IF(P94="","MISSING_EVIDENCE_STATE",IF(Q94="","MISSING_CONFIDENCE_BOUNDARY",IF(R94="","MISSING_CONTRADICTION_STATUS",IF(O94="","MISSING_LIMITATIONS",IF(S94="","MISSING_MATERIALITY",IF(T94="","MISSING_REVERSIBILITY",IF(U94="","MISSING_PERMITTED_USE",IF(AS94="","MISSING_FINAL_DISPOSITION","NONE"))))))))))</ns0:f>
      </ns0:c>
      <ns0:c r="BK94" s="53">
        <ns0:f>IF(V94="","MISSING_OWNER",IF(W94="","MISSING_REVIEWER",IF(X94="","MISSING_REVIEW_DATE",IF(OR(Z94="Approved",Z94="Approved with conditions",Z94="Rejected"),IF(AA94="","APPROVER_REQUIRED",IF(AB94="","APPROVAL_DATE_REQUIRED",IF(AND(Z94="Approved with conditions",AC94=""),"APPROVAL_CONDITIONS_REQUIRED","NONE"))),"NONE"))))</ns0:f>
      </ns0:c>
      <ns0:c r="BL94" s="53">
        <ns0:f>IF(Y94="","REOPEN_TRIGGER_REQUIRED",IF(AND(C94="Reopened",BF94=0),"REOPEN_EVENT_REQUIRED","NONE"))</ns0:f>
      </ns0:c>
      <ns0:c r="BM94" s="53">
        <ns0:f>IF(AND(C94="Reopened",OR(Z94="Approved",Z94="Approved with conditions")),"REOPENED_APPROVAL_CONFLICT",IF(OR(AND(C94="Draft",AND(Z94&lt;&gt;"Not submitted",Z94&lt;&gt;"Rejected")),AND(C94="Under review",AND(Z94&lt;&gt;"Pending review",Z94&lt;&gt;"Rejected")),AND(C94="Approved",Z94&lt;&gt;"Approved"),AND(C94="Approved with conditions",Z94&lt;&gt;"Approved with conditions"),AND(C94="Reopened",Z94&lt;&gt;"Reopened"),AND(C94="Retired",AND(Z94&lt;&gt;"Not submitted",Z94&lt;&gt;"Approved",Z94&lt;&gt;"Approved with conditions",Z94&lt;&gt;"Rejected"))),"APPROVAL_STATUS_MISMATCH",IF(C94="Draft","STATUS_DRAFT",IF(C94="Under review","STATUS_UNDER_REVIEW",IF(C94="Reopened","STATUS_REOPENED",IF(C94="Retired","STATUS_RETIRED",IF(AD94="Conditional","CONDITIONAL_EVIDENCE_ACCESS",IF(BG94="AI_VERIFICATION_PENDING","AI_VERIFICATION_PENDING",IF(BG94="AI_VERIFICATION_INCOMPLETE","AI_VERIFICATION_INCOMPLETE",IF(AND(C94="Approved with conditions",Z94="Approved with conditions",AC94&lt;&gt;""),"STATUS_APPROVED_WITH_CONDITIONS",IF(AND(C94="Approved",Z94="Approved"),IF(P94="Unresolved","UNRESOLVED_USE_BOUNDED","STATUS_APPROVED"),"APPROVAL_STATUS_MISMATCH")))))))))))</ns0:f>
      </ns0:c>
      <ns0:c r="BN94" s="53">
        <ns0:f>IF(OR(AX94="",AY94=""),"",AX94&amp;"|"&amp;AY94)</ns0:f>
      </ns0:c>
    </ns0:row>
    <ns0:row r="95">
      <ns0:c r="A95" s="65"/>
      <ns0:c r="B95" s="65"/>
      <ns0:c r="C95" s="66"/>
      <ns0:c r="D95" s="66"/>
      <ns0:c r="E95" s="66"/>
      <ns0:c r="F95" s="66"/>
      <ns0:c r="G95" s="66"/>
      <ns0:c r="H95" s="66"/>
      <ns0:c r="I95" s="66"/>
      <ns0:c r="J95" s="66"/>
      <ns0:c r="K95" s="66"/>
      <ns0:c r="L95" s="66"/>
      <ns0:c r="M95" s="66"/>
      <ns0:c r="N95" s="66"/>
      <ns0:c r="O95" s="66"/>
      <ns0:c r="P95" s="66"/>
      <ns0:c r="Q95" s="66"/>
      <ns0:c r="R95" s="66"/>
      <ns0:c r="S95" s="66"/>
      <ns0:c r="T95" s="66"/>
      <ns0:c r="U95" s="66"/>
      <ns0:c r="V95" s="66"/>
      <ns0:c r="W95" s="66"/>
      <ns0:c r="X95" s="67"/>
      <ns0:c r="Y95" s="66"/>
      <ns0:c r="Z95" s="66"/>
      <ns0:c r="AA95" s="66"/>
      <ns0:c r="AB95" s="67"/>
      <ns0:c r="AC95" s="66"/>
      <ns0:c r="AD95" s="66"/>
      <ns0:c r="AE95" s="66"/>
      <ns0:c r="AF95" s="66"/>
      <ns0:c r="AG95" s="65"/>
      <ns0:c r="AH95" s="65"/>
      <ns0:c r="AI95" s="66"/>
      <ns0:c r="AJ95" s="66"/>
      <ns0:c r="AK95" s="66"/>
      <ns0:c r="AL95" s="66"/>
      <ns0:c r="AM95" s="66"/>
      <ns0:c r="AN95" s="66"/>
      <ns0:c r="AO95" s="66"/>
      <ns0:c r="AP95" s="67"/>
      <ns0:c r="AQ95" s="66"/>
      <ns0:c r="AR95" s="66"/>
      <ns0:c r="AS95" s="66"/>
      <ns0:c r="AT95" s="45">
        <ns0:f>IF(A95="","",IFERROR(VLOOKUP(AU95,'Controlled Vocabulary'!$AA$2:$AD$200,2,FALSE),"Controlled input invalid"))</ns0:f>
      </ns0:c>
      <ns0:c r="AU95" s="45">
        <ns0:f>IF(A95="","",IF(AND(AND(IF(OR(AG95="",AH95=""),0,IFERROR(MATCH(UPPER(TRIM(AG95))&amp;"|"&amp;TRIM(AH95),$BN$2:$BN$101,0),0))&gt;0,AX95=UPPER(TRIM(AG95)),AY95=TRIM(AH95)),D95&lt;&gt;INDEX($D$2:$D$101,IF(OR(AG95="",AH95=""),0,IFERROR(MATCH(UPPER(TRIM(AG95))&amp;"|"&amp;TRIM(AH95),$BN$2:$BN$101,0),0)))),"VERSION_REQUIRED_FOR_CLAIM_CHANGE",IF(AND(AND(IF(OR(AG95="",AH95=""),0,IFERROR(MATCH(UPPER(TRIM(AG95))&amp;"|"&amp;TRIM(AH95),$BN$2:$BN$101,0),0))&gt;0,AX95=UPPER(TRIM(AG95)),AY95=TRIM(AH95)),U95&lt;&gt;INDEX($U$2:$U$101,IF(OR(AG95="",AH95=""),0,IFERROR(MATCH(UPPER(TRIM(AG95))&amp;"|"&amp;TRIM(AH95),$BN$2:$BN$101,0),0)))),"VERSION_REQUIRED_FOR_USE_CHANGE",IF(AND(AND(IF(OR(AG95="",AH95=""),0,IFERROR(MATCH(UPPER(TRIM(AG95))&amp;"|"&amp;TRIM(AH95),$BN$2:$BN$101,0),0))&gt;0,AX95=UPPER(TRIM(AG95)),AY95=TRIM(AH95)),AC95&lt;&gt;INDEX($AC$2:$AC$101,IF(OR(AG95="",AH95=""),0,IFERROR(MATCH(UPPER(TRIM(AG95))&amp;"|"&amp;TRIM(AH95),$BN$2:$BN$101,0),0)))),"VERSION_REQUIRED_FOR_APPROVAL_CHANGE",IF(BA95&lt;&gt;"NONE",BA95,IF(BB95&lt;&gt;"NONE",BB95,IF(BC95&lt;&gt;"NONE",BC95,IF(BD95&lt;&gt;"NONE",BD95,IF(AZ95&gt;1,"DUPLICATE_RECORD_VERSION",IF(OR(BM95="REOPENED_APPROVAL_CONFLICT",BM95="APPROVAL_STATUS_MISMATCH"),BM95,IF(OR(BG95="AI_DETAILS_WITHOUT_AI_USE",BG95="INVALID_AI_ACTIVITY_TYPE",BG95="DUPLICATED_AI_ACTIVITY",BG95="CONTROLLED_INPUT_INVALID"),BG95,IF(BH95&lt;&gt;"NONE",BH95,IF(BI95&lt;&gt;"NONE",BI95,IF(BJ95&lt;&gt;"NONE",BJ95,IF(BK95&lt;&gt;"NONE",BK95,IF(BL95&lt;&gt;"NONE",BL95,BM95))))))))))))))))</ns0:f>
      </ns0:c>
      <ns0:c r="AV95" s="45">
        <ns0:f>IF(A95="","",IFERROR(VLOOKUP(AU95,'Controlled Vocabulary'!$AA$2:$AD$200,3,FALSE),"Blocked"))</ns0:f>
      </ns0:c>
      <ns0:c r="AW95" s="45">
        <ns0:f>IF(A95="","",IFERROR(VLOOKUP(AU95,'Controlled Vocabulary'!$AA$2:$AD$200,4,FALSE),"Review the controlled inputs."))</ns0:f>
      </ns0:c>
      <ns0:c r="AX95" s="53">
        <ns0:f>IF(A95="","",UPPER(TRIM(A95)))</ns0:f>
      </ns0:c>
      <ns0:c r="AY95" s="53">
        <ns0:f>IF(B95="","",TRIM(B95))</ns0:f>
      </ns0:c>
      <ns0:c r="AZ95" s="53">
        <ns0:f>IF(BN95="",0,COUNTIF($BN$2:$BN$101,BN95))</ns0:f>
      </ns0:c>
      <ns0:c r="BA95" s="53">
        <ns0:f>IF(AX95="","MISSING_RECORD_ID",IF(OR(LEN(AX95)&lt;3,LEN(AX95)&gt;64),"INVALID_RECORD_ID_LENGTH",IF(OR(LEFT(AX95,1)="-",RIGHT(AX95,1)="-"),"INVALID_RECORD_ID_BOUNDARY",IF(ISNUMBER(SEARCH("--",AX95)),"CONSECUTIVE_HYPHENS",IF(SUMPRODUCT(--(ROW($1:$64)&lt;=LEN(AX95)),--ISNUMBER(SEARCH(MID(AX95,ROW($1:$64),1),"ABCDEFGHIJKLMNOPQRSTUVWXYZ0123456789-")))=LEN(AX95),"NONE","INVALID_RECORD_ID_CHARACTER")))))</ns0:f>
      </ns0:c>
      <ns0:c r="BB95" s="53">
        <ns0:f>IF(AY95="","MISSING_VERSION",IF(OR(NOT(OR((LEN(AY95)-LEN(SUBSTITUTE(AY95,".","")))=1,(LEN(AY95)-LEN(SUBSTITUTE(AY95,".","")))=2)),IFERROR(LEFT(AY95,IFERROR(FIND(".",AY95),0)-1),"")="",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="",IF((LEN(AY95)-LEN(SUBSTITUTE(AY95,".","")))=2,IF((LEN(AY95)-LEN(SUBSTITUTE(AY95,".","")))=2,IFERROR(MID(AY95,IFERROR(FIND(".",AY95,IFERROR(FIND(".",AY95),0)+1),0)+1,999),""),"")="",FALSE),NOT(IFERROR(ISNUMBER(--IFERROR(LEFT(AY95,IFERROR(FIND(".",AY95),0)-1),"")),FALSE)),NOT(IFERROR(ISNUMBER(--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),FALSE)),IF((LEN(AY95)-LEN(SUBSTITUTE(AY95,".","")))=2,NOT(IFERROR(ISNUMBER(--IF((LEN(AY95)-LEN(SUBSTITUTE(AY95,".","")))=2,IFERROR(MID(AY95,IFERROR(FIND(".",AY95,IFERROR(FIND(".",AY95),0)+1),0)+1,999),""),"")),FALSE)),FALSE)),"INVALID_VERSION",IF(OR(AND(LEN(IFERROR(LEFT(AY95,IFERROR(FIND(".",AY95),0)-1),""))&gt;1,LEFT(IFERROR(LEFT(AY95,IFERROR(FIND(".",AY95),0)-1),""),1)="0"),AND(LEN(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)&gt;1,LEFT(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,1)="0"),IF((LEN(AY95)-LEN(SUBSTITUTE(AY95,".","")))=2,AND(LEN(IF((LEN(AY95)-LEN(SUBSTITUTE(AY95,".","")))=2,IFERROR(MID(AY95,IFERROR(FIND(".",AY95,IFERROR(FIND(".",AY95),0)+1),0)+1,999),""),""))&gt;1,LEFT(IF((LEN(AY95)-LEN(SUBSTITUTE(AY95,".","")))=2,IFERROR(MID(AY95,IFERROR(FIND(".",AY95,IFERROR(FIND(".",AY95),0)+1),0)+1,999),""),""),1)="0"),FALSE)),"INVALID_VERSION_LEADING_ZERO",IF(AND(IFERROR(TEXT(--IFERROR(LEFT(AY95,IFERROR(FIND(".",AY95),0)-1),""),"0")=IFERROR(LEFT(AY95,IFERROR(FIND(".",AY95),0)-1),""),FALSE),IFERROR(TEXT(--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,"0")=IF((LEN(AY95)-LEN(SUBSTITUTE(AY95,".","")))=1,IFERROR(MID(AY95,IFERROR(FIND(".",AY95),0)+1,999),""),IF((LEN(AY95)-LEN(SUBSTITUTE(AY95,".","")))=2,IFERROR(MID(AY95,IFERROR(FIND(".",AY95),0)+1,IFERROR(FIND(".",AY95,IFERROR(FIND(".",AY95),0)+1),0)-IFERROR(FIND(".",AY95),0)-1),""),"")),FALSE),IF((LEN(AY95)-LEN(SUBSTITUTE(AY95,".","")))=2,IFERROR(TEXT(--IF((LEN(AY95)-LEN(SUBSTITUTE(AY95,".","")))=2,IFERROR(MID(AY95,IFERROR(FIND(".",AY95,IFERROR(FIND(".",AY95),0)+1),0)+1,999),""),""),"0")=IF((LEN(AY95)-LEN(SUBSTITUTE(AY95,".","")))=2,IFERROR(MID(AY95,IFERROR(FIND(".",AY95,IFERROR(FIND(".",AY95),0)+1),0)+1,999),""),""),FALSE),TRUE)),"NONE","INVALID_VERSION"))))</ns0:f>
      </ns0:c>
      <ns0:c r="BC95" s="53">
        <ns0:f>IF(C95="","MISSING_RECORD_STATUS",IF(COUNTIF('Controlled Vocabulary'!$A$2:$A$7,C95)=1,"NONE","INVALID_RECORD_STATUS"))</ns0:f>
      </ns0:c>
      <ns0:c r="BD95" s="53">
        <ns0:f>IF(Z95="","INVALID_APPROVAL_STATUS",IF(COUNTIF('Controlled Vocabulary'!$B$2:$B$7,Z95)=1,"NONE","INVALID_APPROVAL_STATUS"))</ns0:f>
      </ns0:c>
      <ns0:c r="BE95" s="53">
        <ns0:f>IF(BN95="",0,COUNTIFS('Claim–Evidence Links'!$T$2:$T$201,BN95,'Claim–Evidence Links'!$H$2:$H$201,"Active"))</ns0:f>
      </ns0:c>
      <ns0:c r="BF95" s="53">
        <ns0:f>IF(BN95="",0,COUNTIFS('Change History'!$N$2:$N$101,BN95,'Change History'!$H$2:$H$101,"Yes"))</ns0:f>
      </ns0:c>
      <ns0:c r="BG95" s="53">
        <ns0:f>IF(AI95="","CONTROLLED_INPUT_INVALID",IF(AI95="No",IF(COUNTA(AJ95:AQ95)&gt;0,"AI_DETAILS_WITHOUT_AI_USE","NONE"),IF(AI95&lt;&gt;"Yes","CONTROLLED_INPUT_INVALID",IF(AJ95="","AI_ACTIVITY_TYPE_REQUIRED",IF(AND(AL95&lt;&gt;"",COUNTIF('Evidence Items'!$W$2:$W$101,AL95)&gt;0,COUNTIF('Controlled Vocabulary'!$S$2:$S$9,AJ95)&gt;0),"DUPLICATED_AI_ACTIVITY",IF(COUNTIF('Controlled Vocabulary'!$R$2:$R$9,AJ95)=0,"INVALID_AI_ACTIVITY_TYPE",IF(AK95="","AI_TOOL_MODEL_REQUIRED",IF(AN95="Rejected","AI_OUTPUT_REJECTED",IF(AN95="Verified",IF(AO95="","HUMAN_VERIFIER_REQUIRED",IF(AP95="","HUMAN_VERIFICATION_DATE_REQUIRED","NONE")),IF(OR(AN95="Pending",AN95="Verification incomplete"),IF(AND(OR(C95="Draft",C95="Under review",C95="Reopened"),OR(U95="Exploratory only",U95="Review required before use")),IF(AN95="Pending","AI_VERIFICATION_PENDING","AI_VERIFICATION_INCOMPLETE"),"AI_VERIFICATION_REQUIRED"),"AI_VERIFICATION_REQUIRED"))))))))))</ns0:f>
      </ns0:c>
      <ns0:c r="BH95" s="53">
        <ns0:f>IF(D95="","MISSING_EXACT_CLAIM",IF(E95="","MISSING_AFFECTED_DECISION",IF(COUNTA(F95:K95)=0,"MISSING_SCOPE_BOUNDARY",IF(BE95=0,"MISSING_EVIDENCE_RELATIONSHIP",IF(L95="","MISSING_OBSERVATION","NONE")))))</ns0:f>
      </ns0:c>
      <ns0:c r="BI95" s="53">
        <ns0:f>IF(AD95="","REVIEWER_ACCESS_REQUIRED",IF(AD95="No","REVIEWER_ACCESS_REQUIRED",IF(AND(AD95="Conditional",OR(AE95="",AF95="")),"HANDLING_CONDITION_REQUIRED",IF(OR(LEFT(BG95,3)="AI_",LEFT(BG95,6)="HUMAN_"),BG95,"NONE"))))</ns0:f>
      </ns0:c>
      <ns0:c r="BJ95" s="53">
        <ns0:f>IF(M95="","MISSING_INTERPRETATION",IF(N95="","MISSING_ASSUMPTIONS",IF(P95="","MISSING_EVIDENCE_STATE",IF(Q95="","MISSING_CONFIDENCE_BOUNDARY",IF(R95="","MISSING_CONTRADICTION_STATUS",IF(O95="","MISSING_LIMITATIONS",IF(S95="","MISSING_MATERIALITY",IF(T95="","MISSING_REVERSIBILITY",IF(U95="","MISSING_PERMITTED_USE",IF(AS95="","MISSING_FINAL_DISPOSITION","NONE"))))))))))</ns0:f>
      </ns0:c>
      <ns0:c r="BK95" s="53">
        <ns0:f>IF(V95="","MISSING_OWNER",IF(W95="","MISSING_REVIEWER",IF(X95="","MISSING_REVIEW_DATE",IF(OR(Z95="Approved",Z95="Approved with conditions",Z95="Rejected"),IF(AA95="","APPROVER_REQUIRED",IF(AB95="","APPROVAL_DATE_REQUIRED",IF(AND(Z95="Approved with conditions",AC95=""),"APPROVAL_CONDITIONS_REQUIRED","NONE"))),"NONE"))))</ns0:f>
      </ns0:c>
      <ns0:c r="BL95" s="53">
        <ns0:f>IF(Y95="","REOPEN_TRIGGER_REQUIRED",IF(AND(C95="Reopened",BF95=0),"REOPEN_EVENT_REQUIRED","NONE"))</ns0:f>
      </ns0:c>
      <ns0:c r="BM95" s="53">
        <ns0:f>IF(AND(C95="Reopened",OR(Z95="Approved",Z95="Approved with conditions")),"REOPENED_APPROVAL_CONFLICT",IF(OR(AND(C95="Draft",AND(Z95&lt;&gt;"Not submitted",Z95&lt;&gt;"Rejected")),AND(C95="Under review",AND(Z95&lt;&gt;"Pending review",Z95&lt;&gt;"Rejected")),AND(C95="Approved",Z95&lt;&gt;"Approved"),AND(C95="Approved with conditions",Z95&lt;&gt;"Approved with conditions"),AND(C95="Reopened",Z95&lt;&gt;"Reopened"),AND(C95="Retired",AND(Z95&lt;&gt;"Not submitted",Z95&lt;&gt;"Approved",Z95&lt;&gt;"Approved with conditions",Z95&lt;&gt;"Rejected"))),"APPROVAL_STATUS_MISMATCH",IF(C95="Draft","STATUS_DRAFT",IF(C95="Under review","STATUS_UNDER_REVIEW",IF(C95="Reopened","STATUS_REOPENED",IF(C95="Retired","STATUS_RETIRED",IF(AD95="Conditional","CONDITIONAL_EVIDENCE_ACCESS",IF(BG95="AI_VERIFICATION_PENDING","AI_VERIFICATION_PENDING",IF(BG95="AI_VERIFICATION_INCOMPLETE","AI_VERIFICATION_INCOMPLETE",IF(AND(C95="Approved with conditions",Z95="Approved with conditions",AC95&lt;&gt;""),"STATUS_APPROVED_WITH_CONDITIONS",IF(AND(C95="Approved",Z95="Approved"),IF(P95="Unresolved","UNRESOLVED_USE_BOUNDED","STATUS_APPROVED"),"APPROVAL_STATUS_MISMATCH")))))))))))</ns0:f>
      </ns0:c>
      <ns0:c r="BN95" s="53">
        <ns0:f>IF(OR(AX95="",AY95=""),"",AX95&amp;"|"&amp;AY95)</ns0:f>
      </ns0:c>
    </ns0:row>
    <ns0:row r="96">
      <ns0:c r="A96" s="65"/>
      <ns0:c r="B96" s="65"/>
      <ns0:c r="C96" s="66"/>
      <ns0:c r="D96" s="66"/>
      <ns0:c r="E96" s="66"/>
      <ns0:c r="F96" s="66"/>
      <ns0:c r="G96" s="66"/>
      <ns0:c r="H96" s="66"/>
      <ns0:c r="I96" s="66"/>
      <ns0:c r="J96" s="66"/>
      <ns0:c r="K96" s="66"/>
      <ns0:c r="L96" s="66"/>
      <ns0:c r="M96" s="66"/>
      <ns0:c r="N96" s="66"/>
      <ns0:c r="O96" s="66"/>
      <ns0:c r="P96" s="66"/>
      <ns0:c r="Q96" s="66"/>
      <ns0:c r="R96" s="66"/>
      <ns0:c r="S96" s="66"/>
      <ns0:c r="T96" s="66"/>
      <ns0:c r="U96" s="66"/>
      <ns0:c r="V96" s="66"/>
      <ns0:c r="W96" s="66"/>
      <ns0:c r="X96" s="67"/>
      <ns0:c r="Y96" s="66"/>
      <ns0:c r="Z96" s="66"/>
      <ns0:c r="AA96" s="66"/>
      <ns0:c r="AB96" s="67"/>
      <ns0:c r="AC96" s="66"/>
      <ns0:c r="AD96" s="66"/>
      <ns0:c r="AE96" s="66"/>
      <ns0:c r="AF96" s="66"/>
      <ns0:c r="AG96" s="65"/>
      <ns0:c r="AH96" s="65"/>
      <ns0:c r="AI96" s="66"/>
      <ns0:c r="AJ96" s="66"/>
      <ns0:c r="AK96" s="66"/>
      <ns0:c r="AL96" s="66"/>
      <ns0:c r="AM96" s="66"/>
      <ns0:c r="AN96" s="66"/>
      <ns0:c r="AO96" s="66"/>
      <ns0:c r="AP96" s="67"/>
      <ns0:c r="AQ96" s="66"/>
      <ns0:c r="AR96" s="66"/>
      <ns0:c r="AS96" s="66"/>
      <ns0:c r="AT96" s="45">
        <ns0:f>IF(A96="","",IFERROR(VLOOKUP(AU96,'Controlled Vocabulary'!$AA$2:$AD$200,2,FALSE),"Controlled input invalid"))</ns0:f>
      </ns0:c>
      <ns0:c r="AU96" s="45">
        <ns0:f>IF(A96="","",IF(AND(AND(IF(OR(AG96="",AH96=""),0,IFERROR(MATCH(UPPER(TRIM(AG96))&amp;"|"&amp;TRIM(AH96),$BN$2:$BN$101,0),0))&gt;0,AX96=UPPER(TRIM(AG96)),AY96=TRIM(AH96)),D96&lt;&gt;INDEX($D$2:$D$101,IF(OR(AG96="",AH96=""),0,IFERROR(MATCH(UPPER(TRIM(AG96))&amp;"|"&amp;TRIM(AH96),$BN$2:$BN$101,0),0)))),"VERSION_REQUIRED_FOR_CLAIM_CHANGE",IF(AND(AND(IF(OR(AG96="",AH96=""),0,IFERROR(MATCH(UPPER(TRIM(AG96))&amp;"|"&amp;TRIM(AH96),$BN$2:$BN$101,0),0))&gt;0,AX96=UPPER(TRIM(AG96)),AY96=TRIM(AH96)),U96&lt;&gt;INDEX($U$2:$U$101,IF(OR(AG96="",AH96=""),0,IFERROR(MATCH(UPPER(TRIM(AG96))&amp;"|"&amp;TRIM(AH96),$BN$2:$BN$101,0),0)))),"VERSION_REQUIRED_FOR_USE_CHANGE",IF(AND(AND(IF(OR(AG96="",AH96=""),0,IFERROR(MATCH(UPPER(TRIM(AG96))&amp;"|"&amp;TRIM(AH96),$BN$2:$BN$101,0),0))&gt;0,AX96=UPPER(TRIM(AG96)),AY96=TRIM(AH96)),AC96&lt;&gt;INDEX($AC$2:$AC$101,IF(OR(AG96="",AH96=""),0,IFERROR(MATCH(UPPER(TRIM(AG96))&amp;"|"&amp;TRIM(AH96),$BN$2:$BN$101,0),0)))),"VERSION_REQUIRED_FOR_APPROVAL_CHANGE",IF(BA96&lt;&gt;"NONE",BA96,IF(BB96&lt;&gt;"NONE",BB96,IF(BC96&lt;&gt;"NONE",BC96,IF(BD96&lt;&gt;"NONE",BD96,IF(AZ96&gt;1,"DUPLICATE_RECORD_VERSION",IF(OR(BM96="REOPENED_APPROVAL_CONFLICT",BM96="APPROVAL_STATUS_MISMATCH"),BM96,IF(OR(BG96="AI_DETAILS_WITHOUT_AI_USE",BG96="INVALID_AI_ACTIVITY_TYPE",BG96="DUPLICATED_AI_ACTIVITY",BG96="CONTROLLED_INPUT_INVALID"),BG96,IF(BH96&lt;&gt;"NONE",BH96,IF(BI96&lt;&gt;"NONE",BI96,IF(BJ96&lt;&gt;"NONE",BJ96,IF(BK96&lt;&gt;"NONE",BK96,IF(BL96&lt;&gt;"NONE",BL96,BM96))))))))))))))))</ns0:f>
      </ns0:c>
      <ns0:c r="AV96" s="45">
        <ns0:f>IF(A96="","",IFERROR(VLOOKUP(AU96,'Controlled Vocabulary'!$AA$2:$AD$200,3,FALSE),"Blocked"))</ns0:f>
      </ns0:c>
      <ns0:c r="AW96" s="45">
        <ns0:f>IF(A96="","",IFERROR(VLOOKUP(AU96,'Controlled Vocabulary'!$AA$2:$AD$200,4,FALSE),"Review the controlled inputs."))</ns0:f>
      </ns0:c>
      <ns0:c r="AX96" s="53">
        <ns0:f>IF(A96="","",UPPER(TRIM(A96)))</ns0:f>
      </ns0:c>
      <ns0:c r="AY96" s="53">
        <ns0:f>IF(B96="","",TRIM(B96))</ns0:f>
      </ns0:c>
      <ns0:c r="AZ96" s="53">
        <ns0:f>IF(BN96="",0,COUNTIF($BN$2:$BN$101,BN96))</ns0:f>
      </ns0:c>
      <ns0:c r="BA96" s="53">
        <ns0:f>IF(AX96="","MISSING_RECORD_ID",IF(OR(LEN(AX96)&lt;3,LEN(AX96)&gt;64),"INVALID_RECORD_ID_LENGTH",IF(OR(LEFT(AX96,1)="-",RIGHT(AX96,1)="-"),"INVALID_RECORD_ID_BOUNDARY",IF(ISNUMBER(SEARCH("--",AX96)),"CONSECUTIVE_HYPHENS",IF(SUMPRODUCT(--(ROW($1:$64)&lt;=LEN(AX96)),--ISNUMBER(SEARCH(MID(AX96,ROW($1:$64),1),"ABCDEFGHIJKLMNOPQRSTUVWXYZ0123456789-")))=LEN(AX96),"NONE","INVALID_RECORD_ID_CHARACTER")))))</ns0:f>
      </ns0:c>
      <ns0:c r="BB96" s="53">
        <ns0:f>IF(AY96="","MISSING_VERSION",IF(OR(NOT(OR((LEN(AY96)-LEN(SUBSTITUTE(AY96,".","")))=1,(LEN(AY96)-LEN(SUBSTITUTE(AY96,".","")))=2)),IFERROR(LEFT(AY96,IFERROR(FIND(".",AY96),0)-1),"")="",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="",IF((LEN(AY96)-LEN(SUBSTITUTE(AY96,".","")))=2,IF((LEN(AY96)-LEN(SUBSTITUTE(AY96,".","")))=2,IFERROR(MID(AY96,IFERROR(FIND(".",AY96,IFERROR(FIND(".",AY96),0)+1),0)+1,999),""),"")="",FALSE),NOT(IFERROR(ISNUMBER(--IFERROR(LEFT(AY96,IFERROR(FIND(".",AY96),0)-1),"")),FALSE)),NOT(IFERROR(ISNUMBER(--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),FALSE)),IF((LEN(AY96)-LEN(SUBSTITUTE(AY96,".","")))=2,NOT(IFERROR(ISNUMBER(--IF((LEN(AY96)-LEN(SUBSTITUTE(AY96,".","")))=2,IFERROR(MID(AY96,IFERROR(FIND(".",AY96,IFERROR(FIND(".",AY96),0)+1),0)+1,999),""),"")),FALSE)),FALSE)),"INVALID_VERSION",IF(OR(AND(LEN(IFERROR(LEFT(AY96,IFERROR(FIND(".",AY96),0)-1),""))&gt;1,LEFT(IFERROR(LEFT(AY96,IFERROR(FIND(".",AY96),0)-1),""),1)="0"),AND(LEN(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)&gt;1,LEFT(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,1)="0"),IF((LEN(AY96)-LEN(SUBSTITUTE(AY96,".","")))=2,AND(LEN(IF((LEN(AY96)-LEN(SUBSTITUTE(AY96,".","")))=2,IFERROR(MID(AY96,IFERROR(FIND(".",AY96,IFERROR(FIND(".",AY96),0)+1),0)+1,999),""),""))&gt;1,LEFT(IF((LEN(AY96)-LEN(SUBSTITUTE(AY96,".","")))=2,IFERROR(MID(AY96,IFERROR(FIND(".",AY96,IFERROR(FIND(".",AY96),0)+1),0)+1,999),""),""),1)="0"),FALSE)),"INVALID_VERSION_LEADING_ZERO",IF(AND(IFERROR(TEXT(--IFERROR(LEFT(AY96,IFERROR(FIND(".",AY96),0)-1),""),"0")=IFERROR(LEFT(AY96,IFERROR(FIND(".",AY96),0)-1),""),FALSE),IFERROR(TEXT(--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,"0")=IF((LEN(AY96)-LEN(SUBSTITUTE(AY96,".","")))=1,IFERROR(MID(AY96,IFERROR(FIND(".",AY96),0)+1,999),""),IF((LEN(AY96)-LEN(SUBSTITUTE(AY96,".","")))=2,IFERROR(MID(AY96,IFERROR(FIND(".",AY96),0)+1,IFERROR(FIND(".",AY96,IFERROR(FIND(".",AY96),0)+1),0)-IFERROR(FIND(".",AY96),0)-1),""),"")),FALSE),IF((LEN(AY96)-LEN(SUBSTITUTE(AY96,".","")))=2,IFERROR(TEXT(--IF((LEN(AY96)-LEN(SUBSTITUTE(AY96,".","")))=2,IFERROR(MID(AY96,IFERROR(FIND(".",AY96,IFERROR(FIND(".",AY96),0)+1),0)+1,999),""),""),"0")=IF((LEN(AY96)-LEN(SUBSTITUTE(AY96,".","")))=2,IFERROR(MID(AY96,IFERROR(FIND(".",AY96,IFERROR(FIND(".",AY96),0)+1),0)+1,999),""),""),FALSE),TRUE)),"NONE","INVALID_VERSION"))))</ns0:f>
      </ns0:c>
      <ns0:c r="BC96" s="53">
        <ns0:f>IF(C96="","MISSING_RECORD_STATUS",IF(COUNTIF('Controlled Vocabulary'!$A$2:$A$7,C96)=1,"NONE","INVALID_RECORD_STATUS"))</ns0:f>
      </ns0:c>
      <ns0:c r="BD96" s="53">
        <ns0:f>IF(Z96="","INVALID_APPROVAL_STATUS",IF(COUNTIF('Controlled Vocabulary'!$B$2:$B$7,Z96)=1,"NONE","INVALID_APPROVAL_STATUS"))</ns0:f>
      </ns0:c>
      <ns0:c r="BE96" s="53">
        <ns0:f>IF(BN96="",0,COUNTIFS('Claim–Evidence Links'!$T$2:$T$201,BN96,'Claim–Evidence Links'!$H$2:$H$201,"Active"))</ns0:f>
      </ns0:c>
      <ns0:c r="BF96" s="53">
        <ns0:f>IF(BN96="",0,COUNTIFS('Change History'!$N$2:$N$101,BN96,'Change History'!$H$2:$H$101,"Yes"))</ns0:f>
      </ns0:c>
      <ns0:c r="BG96" s="53">
        <ns0:f>IF(AI96="","CONTROLLED_INPUT_INVALID",IF(AI96="No",IF(COUNTA(AJ96:AQ96)&gt;0,"AI_DETAILS_WITHOUT_AI_USE","NONE"),IF(AI96&lt;&gt;"Yes","CONTROLLED_INPUT_INVALID",IF(AJ96="","AI_ACTIVITY_TYPE_REQUIRED",IF(AND(AL96&lt;&gt;"",COUNTIF('Evidence Items'!$W$2:$W$101,AL96)&gt;0,COUNTIF('Controlled Vocabulary'!$S$2:$S$9,AJ96)&gt;0),"DUPLICATED_AI_ACTIVITY",IF(COUNTIF('Controlled Vocabulary'!$R$2:$R$9,AJ96)=0,"INVALID_AI_ACTIVITY_TYPE",IF(AK96="","AI_TOOL_MODEL_REQUIRED",IF(AN96="Rejected","AI_OUTPUT_REJECTED",IF(AN96="Verified",IF(AO96="","HUMAN_VERIFIER_REQUIRED",IF(AP96="","HUMAN_VERIFICATION_DATE_REQUIRED","NONE")),IF(OR(AN96="Pending",AN96="Verification incomplete"),IF(AND(OR(C96="Draft",C96="Under review",C96="Reopened"),OR(U96="Exploratory only",U96="Review required before use")),IF(AN96="Pending","AI_VERIFICATION_PENDING","AI_VERIFICATION_INCOMPLETE"),"AI_VERIFICATION_REQUIRED"),"AI_VERIFICATION_REQUIRED"))))))))))</ns0:f>
      </ns0:c>
      <ns0:c r="BH96" s="53">
        <ns0:f>IF(D96="","MISSING_EXACT_CLAIM",IF(E96="","MISSING_AFFECTED_DECISION",IF(COUNTA(F96:K96)=0,"MISSING_SCOPE_BOUNDARY",IF(BE96=0,"MISSING_EVIDENCE_RELATIONSHIP",IF(L96="","MISSING_OBSERVATION","NONE")))))</ns0:f>
      </ns0:c>
      <ns0:c r="BI96" s="53">
        <ns0:f>IF(AD96="","REVIEWER_ACCESS_REQUIRED",IF(AD96="No","REVIEWER_ACCESS_REQUIRED",IF(AND(AD96="Conditional",OR(AE96="",AF96="")),"HANDLING_CONDITION_REQUIRED",IF(OR(LEFT(BG96,3)="AI_",LEFT(BG96,6)="HUMAN_"),BG96,"NONE"))))</ns0:f>
      </ns0:c>
      <ns0:c r="BJ96" s="53">
        <ns0:f>IF(M96="","MISSING_INTERPRETATION",IF(N96="","MISSING_ASSUMPTIONS",IF(P96="","MISSING_EVIDENCE_STATE",IF(Q96="","MISSING_CONFIDENCE_BOUNDARY",IF(R96="","MISSING_CONTRADICTION_STATUS",IF(O96="","MISSING_LIMITATIONS",IF(S96="","MISSING_MATERIALITY",IF(T96="","MISSING_REVERSIBILITY",IF(U96="","MISSING_PERMITTED_USE",IF(AS96="","MISSING_FINAL_DISPOSITION","NONE"))))))))))</ns0:f>
      </ns0:c>
      <ns0:c r="BK96" s="53">
        <ns0:f>IF(V96="","MISSING_OWNER",IF(W96="","MISSING_REVIEWER",IF(X96="","MISSING_REVIEW_DATE",IF(OR(Z96="Approved",Z96="Approved with conditions",Z96="Rejected"),IF(AA96="","APPROVER_REQUIRED",IF(AB96="","APPROVAL_DATE_REQUIRED",IF(AND(Z96="Approved with conditions",AC96=""),"APPROVAL_CONDITIONS_REQUIRED","NONE"))),"NONE"))))</ns0:f>
      </ns0:c>
      <ns0:c r="BL96" s="53">
        <ns0:f>IF(Y96="","REOPEN_TRIGGER_REQUIRED",IF(AND(C96="Reopened",BF96=0),"REOPEN_EVENT_REQUIRED","NONE"))</ns0:f>
      </ns0:c>
      <ns0:c r="BM96" s="53">
        <ns0:f>IF(AND(C96="Reopened",OR(Z96="Approved",Z96="Approved with conditions")),"REOPENED_APPROVAL_CONFLICT",IF(OR(AND(C96="Draft",AND(Z96&lt;&gt;"Not submitted",Z96&lt;&gt;"Rejected")),AND(C96="Under review",AND(Z96&lt;&gt;"Pending review",Z96&lt;&gt;"Rejected")),AND(C96="Approved",Z96&lt;&gt;"Approved"),AND(C96="Approved with conditions",Z96&lt;&gt;"Approved with conditions"),AND(C96="Reopened",Z96&lt;&gt;"Reopened"),AND(C96="Retired",AND(Z96&lt;&gt;"Not submitted",Z96&lt;&gt;"Approved",Z96&lt;&gt;"Approved with conditions",Z96&lt;&gt;"Rejected"))),"APPROVAL_STATUS_MISMATCH",IF(C96="Draft","STATUS_DRAFT",IF(C96="Under review","STATUS_UNDER_REVIEW",IF(C96="Reopened","STATUS_REOPENED",IF(C96="Retired","STATUS_RETIRED",IF(AD96="Conditional","CONDITIONAL_EVIDENCE_ACCESS",IF(BG96="AI_VERIFICATION_PENDING","AI_VERIFICATION_PENDING",IF(BG96="AI_VERIFICATION_INCOMPLETE","AI_VERIFICATION_INCOMPLETE",IF(AND(C96="Approved with conditions",Z96="Approved with conditions",AC96&lt;&gt;""),"STATUS_APPROVED_WITH_CONDITIONS",IF(AND(C96="Approved",Z96="Approved"),IF(P96="Unresolved","UNRESOLVED_USE_BOUNDED","STATUS_APPROVED"),"APPROVAL_STATUS_MISMATCH")))))))))))</ns0:f>
      </ns0:c>
      <ns0:c r="BN96" s="53">
        <ns0:f>IF(OR(AX96="",AY96=""),"",AX96&amp;"|"&amp;AY96)</ns0:f>
      </ns0:c>
    </ns0:row>
    <ns0:row r="97">
      <ns0:c r="A97" s="65"/>
      <ns0:c r="B97" s="65"/>
      <ns0:c r="C97" s="66"/>
      <ns0:c r="D97" s="66"/>
      <ns0:c r="E97" s="66"/>
      <ns0:c r="F97" s="66"/>
      <ns0:c r="G97" s="66"/>
      <ns0:c r="H97" s="66"/>
      <ns0:c r="I97" s="66"/>
      <ns0:c r="J97" s="66"/>
      <ns0:c r="K97" s="66"/>
      <ns0:c r="L97" s="66"/>
      <ns0:c r="M97" s="66"/>
      <ns0:c r="N97" s="66"/>
      <ns0:c r="O97" s="66"/>
      <ns0:c r="P97" s="66"/>
      <ns0:c r="Q97" s="66"/>
      <ns0:c r="R97" s="66"/>
      <ns0:c r="S97" s="66"/>
      <ns0:c r="T97" s="66"/>
      <ns0:c r="U97" s="66"/>
      <ns0:c r="V97" s="66"/>
      <ns0:c r="W97" s="66"/>
      <ns0:c r="X97" s="67"/>
      <ns0:c r="Y97" s="66"/>
      <ns0:c r="Z97" s="66"/>
      <ns0:c r="AA97" s="66"/>
      <ns0:c r="AB97" s="67"/>
      <ns0:c r="AC97" s="66"/>
      <ns0:c r="AD97" s="66"/>
      <ns0:c r="AE97" s="66"/>
      <ns0:c r="AF97" s="66"/>
      <ns0:c r="AG97" s="65"/>
      <ns0:c r="AH97" s="65"/>
      <ns0:c r="AI97" s="66"/>
      <ns0:c r="AJ97" s="66"/>
      <ns0:c r="AK97" s="66"/>
      <ns0:c r="AL97" s="66"/>
      <ns0:c r="AM97" s="66"/>
      <ns0:c r="AN97" s="66"/>
      <ns0:c r="AO97" s="66"/>
      <ns0:c r="AP97" s="67"/>
      <ns0:c r="AQ97" s="66"/>
      <ns0:c r="AR97" s="66"/>
      <ns0:c r="AS97" s="66"/>
      <ns0:c r="AT97" s="45">
        <ns0:f>IF(A97="","",IFERROR(VLOOKUP(AU97,'Controlled Vocabulary'!$AA$2:$AD$200,2,FALSE),"Controlled input invalid"))</ns0:f>
      </ns0:c>
      <ns0:c r="AU97" s="45">
        <ns0:f>IF(A97="","",IF(AND(AND(IF(OR(AG97="",AH97=""),0,IFERROR(MATCH(UPPER(TRIM(AG97))&amp;"|"&amp;TRIM(AH97),$BN$2:$BN$101,0),0))&gt;0,AX97=UPPER(TRIM(AG97)),AY97=TRIM(AH97)),D97&lt;&gt;INDEX($D$2:$D$101,IF(OR(AG97="",AH97=""),0,IFERROR(MATCH(UPPER(TRIM(AG97))&amp;"|"&amp;TRIM(AH97),$BN$2:$BN$101,0),0)))),"VERSION_REQUIRED_FOR_CLAIM_CHANGE",IF(AND(AND(IF(OR(AG97="",AH97=""),0,IFERROR(MATCH(UPPER(TRIM(AG97))&amp;"|"&amp;TRIM(AH97),$BN$2:$BN$101,0),0))&gt;0,AX97=UPPER(TRIM(AG97)),AY97=TRIM(AH97)),U97&lt;&gt;INDEX($U$2:$U$101,IF(OR(AG97="",AH97=""),0,IFERROR(MATCH(UPPER(TRIM(AG97))&amp;"|"&amp;TRIM(AH97),$BN$2:$BN$101,0),0)))),"VERSION_REQUIRED_FOR_USE_CHANGE",IF(AND(AND(IF(OR(AG97="",AH97=""),0,IFERROR(MATCH(UPPER(TRIM(AG97))&amp;"|"&amp;TRIM(AH97),$BN$2:$BN$101,0),0))&gt;0,AX97=UPPER(TRIM(AG97)),AY97=TRIM(AH97)),AC97&lt;&gt;INDEX($AC$2:$AC$101,IF(OR(AG97="",AH97=""),0,IFERROR(MATCH(UPPER(TRIM(AG97))&amp;"|"&amp;TRIM(AH97),$BN$2:$BN$101,0),0)))),"VERSION_REQUIRED_FOR_APPROVAL_CHANGE",IF(BA97&lt;&gt;"NONE",BA97,IF(BB97&lt;&gt;"NONE",BB97,IF(BC97&lt;&gt;"NONE",BC97,IF(BD97&lt;&gt;"NONE",BD97,IF(AZ97&gt;1,"DUPLICATE_RECORD_VERSION",IF(OR(BM97="REOPENED_APPROVAL_CONFLICT",BM97="APPROVAL_STATUS_MISMATCH"),BM97,IF(OR(BG97="AI_DETAILS_WITHOUT_AI_USE",BG97="INVALID_AI_ACTIVITY_TYPE",BG97="DUPLICATED_AI_ACTIVITY",BG97="CONTROLLED_INPUT_INVALID"),BG97,IF(BH97&lt;&gt;"NONE",BH97,IF(BI97&lt;&gt;"NONE",BI97,IF(BJ97&lt;&gt;"NONE",BJ97,IF(BK97&lt;&gt;"NONE",BK97,IF(BL97&lt;&gt;"NONE",BL97,BM97))))))))))))))))</ns0:f>
      </ns0:c>
      <ns0:c r="AV97" s="45">
        <ns0:f>IF(A97="","",IFERROR(VLOOKUP(AU97,'Controlled Vocabulary'!$AA$2:$AD$200,3,FALSE),"Blocked"))</ns0:f>
      </ns0:c>
      <ns0:c r="AW97" s="45">
        <ns0:f>IF(A97="","",IFERROR(VLOOKUP(AU97,'Controlled Vocabulary'!$AA$2:$AD$200,4,FALSE),"Review the controlled inputs."))</ns0:f>
      </ns0:c>
      <ns0:c r="AX97" s="53">
        <ns0:f>IF(A97="","",UPPER(TRIM(A97)))</ns0:f>
      </ns0:c>
      <ns0:c r="AY97" s="53">
        <ns0:f>IF(B97="","",TRIM(B97))</ns0:f>
      </ns0:c>
      <ns0:c r="AZ97" s="53">
        <ns0:f>IF(BN97="",0,COUNTIF($BN$2:$BN$101,BN97))</ns0:f>
      </ns0:c>
      <ns0:c r="BA97" s="53">
        <ns0:f>IF(AX97="","MISSING_RECORD_ID",IF(OR(LEN(AX97)&lt;3,LEN(AX97)&gt;64),"INVALID_RECORD_ID_LENGTH",IF(OR(LEFT(AX97,1)="-",RIGHT(AX97,1)="-"),"INVALID_RECORD_ID_BOUNDARY",IF(ISNUMBER(SEARCH("--",AX97)),"CONSECUTIVE_HYPHENS",IF(SUMPRODUCT(--(ROW($1:$64)&lt;=LEN(AX97)),--ISNUMBER(SEARCH(MID(AX97,ROW($1:$64),1),"ABCDEFGHIJKLMNOPQRSTUVWXYZ0123456789-")))=LEN(AX97),"NONE","INVALID_RECORD_ID_CHARACTER")))))</ns0:f>
      </ns0:c>
      <ns0:c r="BB97" s="53">
        <ns0:f>IF(AY97="","MISSING_VERSION",IF(OR(NOT(OR((LEN(AY97)-LEN(SUBSTITUTE(AY97,".","")))=1,(LEN(AY97)-LEN(SUBSTITUTE(AY97,".","")))=2)),IFERROR(LEFT(AY97,IFERROR(FIND(".",AY97),0)-1),"")="",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="",IF((LEN(AY97)-LEN(SUBSTITUTE(AY97,".","")))=2,IF((LEN(AY97)-LEN(SUBSTITUTE(AY97,".","")))=2,IFERROR(MID(AY97,IFERROR(FIND(".",AY97,IFERROR(FIND(".",AY97),0)+1),0)+1,999),""),"")="",FALSE),NOT(IFERROR(ISNUMBER(--IFERROR(LEFT(AY97,IFERROR(FIND(".",AY97),0)-1),"")),FALSE)),NOT(IFERROR(ISNUMBER(--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),FALSE)),IF((LEN(AY97)-LEN(SUBSTITUTE(AY97,".","")))=2,NOT(IFERROR(ISNUMBER(--IF((LEN(AY97)-LEN(SUBSTITUTE(AY97,".","")))=2,IFERROR(MID(AY97,IFERROR(FIND(".",AY97,IFERROR(FIND(".",AY97),0)+1),0)+1,999),""),"")),FALSE)),FALSE)),"INVALID_VERSION",IF(OR(AND(LEN(IFERROR(LEFT(AY97,IFERROR(FIND(".",AY97),0)-1),""))&gt;1,LEFT(IFERROR(LEFT(AY97,IFERROR(FIND(".",AY97),0)-1),""),1)="0"),AND(LEN(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)&gt;1,LEFT(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,1)="0"),IF((LEN(AY97)-LEN(SUBSTITUTE(AY97,".","")))=2,AND(LEN(IF((LEN(AY97)-LEN(SUBSTITUTE(AY97,".","")))=2,IFERROR(MID(AY97,IFERROR(FIND(".",AY97,IFERROR(FIND(".",AY97),0)+1),0)+1,999),""),""))&gt;1,LEFT(IF((LEN(AY97)-LEN(SUBSTITUTE(AY97,".","")))=2,IFERROR(MID(AY97,IFERROR(FIND(".",AY97,IFERROR(FIND(".",AY97),0)+1),0)+1,999),""),""),1)="0"),FALSE)),"INVALID_VERSION_LEADING_ZERO",IF(AND(IFERROR(TEXT(--IFERROR(LEFT(AY97,IFERROR(FIND(".",AY97),0)-1),""),"0")=IFERROR(LEFT(AY97,IFERROR(FIND(".",AY97),0)-1),""),FALSE),IFERROR(TEXT(--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,"0")=IF((LEN(AY97)-LEN(SUBSTITUTE(AY97,".","")))=1,IFERROR(MID(AY97,IFERROR(FIND(".",AY97),0)+1,999),""),IF((LEN(AY97)-LEN(SUBSTITUTE(AY97,".","")))=2,IFERROR(MID(AY97,IFERROR(FIND(".",AY97),0)+1,IFERROR(FIND(".",AY97,IFERROR(FIND(".",AY97),0)+1),0)-IFERROR(FIND(".",AY97),0)-1),""),"")),FALSE),IF((LEN(AY97)-LEN(SUBSTITUTE(AY97,".","")))=2,IFERROR(TEXT(--IF((LEN(AY97)-LEN(SUBSTITUTE(AY97,".","")))=2,IFERROR(MID(AY97,IFERROR(FIND(".",AY97,IFERROR(FIND(".",AY97),0)+1),0)+1,999),""),""),"0")=IF((LEN(AY97)-LEN(SUBSTITUTE(AY97,".","")))=2,IFERROR(MID(AY97,IFERROR(FIND(".",AY97,IFERROR(FIND(".",AY97),0)+1),0)+1,999),""),""),FALSE),TRUE)),"NONE","INVALID_VERSION"))))</ns0:f>
      </ns0:c>
      <ns0:c r="BC97" s="53">
        <ns0:f>IF(C97="","MISSING_RECORD_STATUS",IF(COUNTIF('Controlled Vocabulary'!$A$2:$A$7,C97)=1,"NONE","INVALID_RECORD_STATUS"))</ns0:f>
      </ns0:c>
      <ns0:c r="BD97" s="53">
        <ns0:f>IF(Z97="","INVALID_APPROVAL_STATUS",IF(COUNTIF('Controlled Vocabulary'!$B$2:$B$7,Z97)=1,"NONE","INVALID_APPROVAL_STATUS"))</ns0:f>
      </ns0:c>
      <ns0:c r="BE97" s="53">
        <ns0:f>IF(BN97="",0,COUNTIFS('Claim–Evidence Links'!$T$2:$T$201,BN97,'Claim–Evidence Links'!$H$2:$H$201,"Active"))</ns0:f>
      </ns0:c>
      <ns0:c r="BF97" s="53">
        <ns0:f>IF(BN97="",0,COUNTIFS('Change History'!$N$2:$N$101,BN97,'Change History'!$H$2:$H$101,"Yes"))</ns0:f>
      </ns0:c>
      <ns0:c r="BG97" s="53">
        <ns0:f>IF(AI97="","CONTROLLED_INPUT_INVALID",IF(AI97="No",IF(COUNTA(AJ97:AQ97)&gt;0,"AI_DETAILS_WITHOUT_AI_USE","NONE"),IF(AI97&lt;&gt;"Yes","CONTROLLED_INPUT_INVALID",IF(AJ97="","AI_ACTIVITY_TYPE_REQUIRED",IF(AND(AL97&lt;&gt;"",COUNTIF('Evidence Items'!$W$2:$W$101,AL97)&gt;0,COUNTIF('Controlled Vocabulary'!$S$2:$S$9,AJ97)&gt;0),"DUPLICATED_AI_ACTIVITY",IF(COUNTIF('Controlled Vocabulary'!$R$2:$R$9,AJ97)=0,"INVALID_AI_ACTIVITY_TYPE",IF(AK97="","AI_TOOL_MODEL_REQUIRED",IF(AN97="Rejected","AI_OUTPUT_REJECTED",IF(AN97="Verified",IF(AO97="","HUMAN_VERIFIER_REQUIRED",IF(AP97="","HUMAN_VERIFICATION_DATE_REQUIRED","NONE")),IF(OR(AN97="Pending",AN97="Verification incomplete"),IF(AND(OR(C97="Draft",C97="Under review",C97="Reopened"),OR(U97="Exploratory only",U97="Review required before use")),IF(AN97="Pending","AI_VERIFICATION_PENDING","AI_VERIFICATION_INCOMPLETE"),"AI_VERIFICATION_REQUIRED"),"AI_VERIFICATION_REQUIRED"))))))))))</ns0:f>
      </ns0:c>
      <ns0:c r="BH97" s="53">
        <ns0:f>IF(D97="","MISSING_EXACT_CLAIM",IF(E97="","MISSING_AFFECTED_DECISION",IF(COUNTA(F97:K97)=0,"MISSING_SCOPE_BOUNDARY",IF(BE97=0,"MISSING_EVIDENCE_RELATIONSHIP",IF(L97="","MISSING_OBSERVATION","NONE")))))</ns0:f>
      </ns0:c>
      <ns0:c r="BI97" s="53">
        <ns0:f>IF(AD97="","REVIEWER_ACCESS_REQUIRED",IF(AD97="No","REVIEWER_ACCESS_REQUIRED",IF(AND(AD97="Conditional",OR(AE97="",AF97="")),"HANDLING_CONDITION_REQUIRED",IF(OR(LEFT(BG97,3)="AI_",LEFT(BG97,6)="HUMAN_"),BG97,"NONE"))))</ns0:f>
      </ns0:c>
      <ns0:c r="BJ97" s="53">
        <ns0:f>IF(M97="","MISSING_INTERPRETATION",IF(N97="","MISSING_ASSUMPTIONS",IF(P97="","MISSING_EVIDENCE_STATE",IF(Q97="","MISSING_CONFIDENCE_BOUNDARY",IF(R97="","MISSING_CONTRADICTION_STATUS",IF(O97="","MISSING_LIMITATIONS",IF(S97="","MISSING_MATERIALITY",IF(T97="","MISSING_REVERSIBILITY",IF(U97="","MISSING_PERMITTED_USE",IF(AS97="","MISSING_FINAL_DISPOSITION","NONE"))))))))))</ns0:f>
      </ns0:c>
      <ns0:c r="BK97" s="53">
        <ns0:f>IF(V97="","MISSING_OWNER",IF(W97="","MISSING_REVIEWER",IF(X97="","MISSING_REVIEW_DATE",IF(OR(Z97="Approved",Z97="Approved with conditions",Z97="Rejected"),IF(AA97="","APPROVER_REQUIRED",IF(AB97="","APPROVAL_DATE_REQUIRED",IF(AND(Z97="Approved with conditions",AC97=""),"APPROVAL_CONDITIONS_REQUIRED","NONE"))),"NONE"))))</ns0:f>
      </ns0:c>
      <ns0:c r="BL97" s="53">
        <ns0:f>IF(Y97="","REOPEN_TRIGGER_REQUIRED",IF(AND(C97="Reopened",BF97=0),"REOPEN_EVENT_REQUIRED","NONE"))</ns0:f>
      </ns0:c>
      <ns0:c r="BM97" s="53">
        <ns0:f>IF(AND(C97="Reopened",OR(Z97="Approved",Z97="Approved with conditions")),"REOPENED_APPROVAL_CONFLICT",IF(OR(AND(C97="Draft",AND(Z97&lt;&gt;"Not submitted",Z97&lt;&gt;"Rejected")),AND(C97="Under review",AND(Z97&lt;&gt;"Pending review",Z97&lt;&gt;"Rejected")),AND(C97="Approved",Z97&lt;&gt;"Approved"),AND(C97="Approved with conditions",Z97&lt;&gt;"Approved with conditions"),AND(C97="Reopened",Z97&lt;&gt;"Reopened"),AND(C97="Retired",AND(Z97&lt;&gt;"Not submitted",Z97&lt;&gt;"Approved",Z97&lt;&gt;"Approved with conditions",Z97&lt;&gt;"Rejected"))),"APPROVAL_STATUS_MISMATCH",IF(C97="Draft","STATUS_DRAFT",IF(C97="Under review","STATUS_UNDER_REVIEW",IF(C97="Reopened","STATUS_REOPENED",IF(C97="Retired","STATUS_RETIRED",IF(AD97="Conditional","CONDITIONAL_EVIDENCE_ACCESS",IF(BG97="AI_VERIFICATION_PENDING","AI_VERIFICATION_PENDING",IF(BG97="AI_VERIFICATION_INCOMPLETE","AI_VERIFICATION_INCOMPLETE",IF(AND(C97="Approved with conditions",Z97="Approved with conditions",AC97&lt;&gt;""),"STATUS_APPROVED_WITH_CONDITIONS",IF(AND(C97="Approved",Z97="Approved"),IF(P97="Unresolved","UNRESOLVED_USE_BOUNDED","STATUS_APPROVED"),"APPROVAL_STATUS_MISMATCH")))))))))))</ns0:f>
      </ns0:c>
      <ns0:c r="BN97" s="53">
        <ns0:f>IF(OR(AX97="",AY97=""),"",AX97&amp;"|"&amp;AY97)</ns0:f>
      </ns0:c>
    </ns0:row>
    <ns0:row r="98">
      <ns0:c r="A98" s="65"/>
      <ns0:c r="B98" s="65"/>
      <ns0:c r="C98" s="66"/>
      <ns0:c r="D98" s="66"/>
      <ns0:c r="E98" s="66"/>
      <ns0:c r="F98" s="66"/>
      <ns0:c r="G98" s="66"/>
      <ns0:c r="H98" s="66"/>
      <ns0:c r="I98" s="66"/>
      <ns0:c r="J98" s="66"/>
      <ns0:c r="K98" s="66"/>
      <ns0:c r="L98" s="66"/>
      <ns0:c r="M98" s="66"/>
      <ns0:c r="N98" s="66"/>
      <ns0:c r="O98" s="66"/>
      <ns0:c r="P98" s="66"/>
      <ns0:c r="Q98" s="66"/>
      <ns0:c r="R98" s="66"/>
      <ns0:c r="S98" s="66"/>
      <ns0:c r="T98" s="66"/>
      <ns0:c r="U98" s="66"/>
      <ns0:c r="V98" s="66"/>
      <ns0:c r="W98" s="66"/>
      <ns0:c r="X98" s="67"/>
      <ns0:c r="Y98" s="66"/>
      <ns0:c r="Z98" s="66"/>
      <ns0:c r="AA98" s="66"/>
      <ns0:c r="AB98" s="67"/>
      <ns0:c r="AC98" s="66"/>
      <ns0:c r="AD98" s="66"/>
      <ns0:c r="AE98" s="66"/>
      <ns0:c r="AF98" s="66"/>
      <ns0:c r="AG98" s="65"/>
      <ns0:c r="AH98" s="65"/>
      <ns0:c r="AI98" s="66"/>
      <ns0:c r="AJ98" s="66"/>
      <ns0:c r="AK98" s="66"/>
      <ns0:c r="AL98" s="66"/>
      <ns0:c r="AM98" s="66"/>
      <ns0:c r="AN98" s="66"/>
      <ns0:c r="AO98" s="66"/>
      <ns0:c r="AP98" s="67"/>
      <ns0:c r="AQ98" s="66"/>
      <ns0:c r="AR98" s="66"/>
      <ns0:c r="AS98" s="66"/>
      <ns0:c r="AT98" s="45">
        <ns0:f>IF(A98="","",IFERROR(VLOOKUP(AU98,'Controlled Vocabulary'!$AA$2:$AD$200,2,FALSE),"Controlled input invalid"))</ns0:f>
      </ns0:c>
      <ns0:c r="AU98" s="45">
        <ns0:f>IF(A98="","",IF(AND(AND(IF(OR(AG98="",AH98=""),0,IFERROR(MATCH(UPPER(TRIM(AG98))&amp;"|"&amp;TRIM(AH98),$BN$2:$BN$101,0),0))&gt;0,AX98=UPPER(TRIM(AG98)),AY98=TRIM(AH98)),D98&lt;&gt;INDEX($D$2:$D$101,IF(OR(AG98="",AH98=""),0,IFERROR(MATCH(UPPER(TRIM(AG98))&amp;"|"&amp;TRIM(AH98),$BN$2:$BN$101,0),0)))),"VERSION_REQUIRED_FOR_CLAIM_CHANGE",IF(AND(AND(IF(OR(AG98="",AH98=""),0,IFERROR(MATCH(UPPER(TRIM(AG98))&amp;"|"&amp;TRIM(AH98),$BN$2:$BN$101,0),0))&gt;0,AX98=UPPER(TRIM(AG98)),AY98=TRIM(AH98)),U98&lt;&gt;INDEX($U$2:$U$101,IF(OR(AG98="",AH98=""),0,IFERROR(MATCH(UPPER(TRIM(AG98))&amp;"|"&amp;TRIM(AH98),$BN$2:$BN$101,0),0)))),"VERSION_REQUIRED_FOR_USE_CHANGE",IF(AND(AND(IF(OR(AG98="",AH98=""),0,IFERROR(MATCH(UPPER(TRIM(AG98))&amp;"|"&amp;TRIM(AH98),$BN$2:$BN$101,0),0))&gt;0,AX98=UPPER(TRIM(AG98)),AY98=TRIM(AH98)),AC98&lt;&gt;INDEX($AC$2:$AC$101,IF(OR(AG98="",AH98=""),0,IFERROR(MATCH(UPPER(TRIM(AG98))&amp;"|"&amp;TRIM(AH98),$BN$2:$BN$101,0),0)))),"VERSION_REQUIRED_FOR_APPROVAL_CHANGE",IF(BA98&lt;&gt;"NONE",BA98,IF(BB98&lt;&gt;"NONE",BB98,IF(BC98&lt;&gt;"NONE",BC98,IF(BD98&lt;&gt;"NONE",BD98,IF(AZ98&gt;1,"DUPLICATE_RECORD_VERSION",IF(OR(BM98="REOPENED_APPROVAL_CONFLICT",BM98="APPROVAL_STATUS_MISMATCH"),BM98,IF(OR(BG98="AI_DETAILS_WITHOUT_AI_USE",BG98="INVALID_AI_ACTIVITY_TYPE",BG98="DUPLICATED_AI_ACTIVITY",BG98="CONTROLLED_INPUT_INVALID"),BG98,IF(BH98&lt;&gt;"NONE",BH98,IF(BI98&lt;&gt;"NONE",BI98,IF(BJ98&lt;&gt;"NONE",BJ98,IF(BK98&lt;&gt;"NONE",BK98,IF(BL98&lt;&gt;"NONE",BL98,BM98))))))))))))))))</ns0:f>
      </ns0:c>
      <ns0:c r="AV98" s="45">
        <ns0:f>IF(A98="","",IFERROR(VLOOKUP(AU98,'Controlled Vocabulary'!$AA$2:$AD$200,3,FALSE),"Blocked"))</ns0:f>
      </ns0:c>
      <ns0:c r="AW98" s="45">
        <ns0:f>IF(A98="","",IFERROR(VLOOKUP(AU98,'Controlled Vocabulary'!$AA$2:$AD$200,4,FALSE),"Review the controlled inputs."))</ns0:f>
      </ns0:c>
      <ns0:c r="AX98" s="53">
        <ns0:f>IF(A98="","",UPPER(TRIM(A98)))</ns0:f>
      </ns0:c>
      <ns0:c r="AY98" s="53">
        <ns0:f>IF(B98="","",TRIM(B98))</ns0:f>
      </ns0:c>
      <ns0:c r="AZ98" s="53">
        <ns0:f>IF(BN98="",0,COUNTIF($BN$2:$BN$101,BN98))</ns0:f>
      </ns0:c>
      <ns0:c r="BA98" s="53">
        <ns0:f>IF(AX98="","MISSING_RECORD_ID",IF(OR(LEN(AX98)&lt;3,LEN(AX98)&gt;64),"INVALID_RECORD_ID_LENGTH",IF(OR(LEFT(AX98,1)="-",RIGHT(AX98,1)="-"),"INVALID_RECORD_ID_BOUNDARY",IF(ISNUMBER(SEARCH("--",AX98)),"CONSECUTIVE_HYPHENS",IF(SUMPRODUCT(--(ROW($1:$64)&lt;=LEN(AX98)),--ISNUMBER(SEARCH(MID(AX98,ROW($1:$64),1),"ABCDEFGHIJKLMNOPQRSTUVWXYZ0123456789-")))=LEN(AX98),"NONE","INVALID_RECORD_ID_CHARACTER")))))</ns0:f>
      </ns0:c>
      <ns0:c r="BB98" s="53">
        <ns0:f>IF(AY98="","MISSING_VERSION",IF(OR(NOT(OR((LEN(AY98)-LEN(SUBSTITUTE(AY98,".","")))=1,(LEN(AY98)-LEN(SUBSTITUTE(AY98,".","")))=2)),IFERROR(LEFT(AY98,IFERROR(FIND(".",AY98),0)-1),"")="",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="",IF((LEN(AY98)-LEN(SUBSTITUTE(AY98,".","")))=2,IF((LEN(AY98)-LEN(SUBSTITUTE(AY98,".","")))=2,IFERROR(MID(AY98,IFERROR(FIND(".",AY98,IFERROR(FIND(".",AY98),0)+1),0)+1,999),""),"")="",FALSE),NOT(IFERROR(ISNUMBER(--IFERROR(LEFT(AY98,IFERROR(FIND(".",AY98),0)-1),"")),FALSE)),NOT(IFERROR(ISNUMBER(--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),FALSE)),IF((LEN(AY98)-LEN(SUBSTITUTE(AY98,".","")))=2,NOT(IFERROR(ISNUMBER(--IF((LEN(AY98)-LEN(SUBSTITUTE(AY98,".","")))=2,IFERROR(MID(AY98,IFERROR(FIND(".",AY98,IFERROR(FIND(".",AY98),0)+1),0)+1,999),""),"")),FALSE)),FALSE)),"INVALID_VERSION",IF(OR(AND(LEN(IFERROR(LEFT(AY98,IFERROR(FIND(".",AY98),0)-1),""))&gt;1,LEFT(IFERROR(LEFT(AY98,IFERROR(FIND(".",AY98),0)-1),""),1)="0"),AND(LEN(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)&gt;1,LEFT(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,1)="0"),IF((LEN(AY98)-LEN(SUBSTITUTE(AY98,".","")))=2,AND(LEN(IF((LEN(AY98)-LEN(SUBSTITUTE(AY98,".","")))=2,IFERROR(MID(AY98,IFERROR(FIND(".",AY98,IFERROR(FIND(".",AY98),0)+1),0)+1,999),""),""))&gt;1,LEFT(IF((LEN(AY98)-LEN(SUBSTITUTE(AY98,".","")))=2,IFERROR(MID(AY98,IFERROR(FIND(".",AY98,IFERROR(FIND(".",AY98),0)+1),0)+1,999),""),""),1)="0"),FALSE)),"INVALID_VERSION_LEADING_ZERO",IF(AND(IFERROR(TEXT(--IFERROR(LEFT(AY98,IFERROR(FIND(".",AY98),0)-1),""),"0")=IFERROR(LEFT(AY98,IFERROR(FIND(".",AY98),0)-1),""),FALSE),IFERROR(TEXT(--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,"0")=IF((LEN(AY98)-LEN(SUBSTITUTE(AY98,".","")))=1,IFERROR(MID(AY98,IFERROR(FIND(".",AY98),0)+1,999),""),IF((LEN(AY98)-LEN(SUBSTITUTE(AY98,".","")))=2,IFERROR(MID(AY98,IFERROR(FIND(".",AY98),0)+1,IFERROR(FIND(".",AY98,IFERROR(FIND(".",AY98),0)+1),0)-IFERROR(FIND(".",AY98),0)-1),""),"")),FALSE),IF((LEN(AY98)-LEN(SUBSTITUTE(AY98,".","")))=2,IFERROR(TEXT(--IF((LEN(AY98)-LEN(SUBSTITUTE(AY98,".","")))=2,IFERROR(MID(AY98,IFERROR(FIND(".",AY98,IFERROR(FIND(".",AY98),0)+1),0)+1,999),""),""),"0")=IF((LEN(AY98)-LEN(SUBSTITUTE(AY98,".","")))=2,IFERROR(MID(AY98,IFERROR(FIND(".",AY98,IFERROR(FIND(".",AY98),0)+1),0)+1,999),""),""),FALSE),TRUE)),"NONE","INVALID_VERSION"))))</ns0:f>
      </ns0:c>
      <ns0:c r="BC98" s="53">
        <ns0:f>IF(C98="","MISSING_RECORD_STATUS",IF(COUNTIF('Controlled Vocabulary'!$A$2:$A$7,C98)=1,"NONE","INVALID_RECORD_STATUS"))</ns0:f>
      </ns0:c>
      <ns0:c r="BD98" s="53">
        <ns0:f>IF(Z98="","INVALID_APPROVAL_STATUS",IF(COUNTIF('Controlled Vocabulary'!$B$2:$B$7,Z98)=1,"NONE","INVALID_APPROVAL_STATUS"))</ns0:f>
      </ns0:c>
      <ns0:c r="BE98" s="53">
        <ns0:f>IF(BN98="",0,COUNTIFS('Claim–Evidence Links'!$T$2:$T$201,BN98,'Claim–Evidence Links'!$H$2:$H$201,"Active"))</ns0:f>
      </ns0:c>
      <ns0:c r="BF98" s="53">
        <ns0:f>IF(BN98="",0,COUNTIFS('Change History'!$N$2:$N$101,BN98,'Change History'!$H$2:$H$101,"Yes"))</ns0:f>
      </ns0:c>
      <ns0:c r="BG98" s="53">
        <ns0:f>IF(AI98="","CONTROLLED_INPUT_INVALID",IF(AI98="No",IF(COUNTA(AJ98:AQ98)&gt;0,"AI_DETAILS_WITHOUT_AI_USE","NONE"),IF(AI98&lt;&gt;"Yes","CONTROLLED_INPUT_INVALID",IF(AJ98="","AI_ACTIVITY_TYPE_REQUIRED",IF(AND(AL98&lt;&gt;"",COUNTIF('Evidence Items'!$W$2:$W$101,AL98)&gt;0,COUNTIF('Controlled Vocabulary'!$S$2:$S$9,AJ98)&gt;0),"DUPLICATED_AI_ACTIVITY",IF(COUNTIF('Controlled Vocabulary'!$R$2:$R$9,AJ98)=0,"INVALID_AI_ACTIVITY_TYPE",IF(AK98="","AI_TOOL_MODEL_REQUIRED",IF(AN98="Rejected","AI_OUTPUT_REJECTED",IF(AN98="Verified",IF(AO98="","HUMAN_VERIFIER_REQUIRED",IF(AP98="","HUMAN_VERIFICATION_DATE_REQUIRED","NONE")),IF(OR(AN98="Pending",AN98="Verification incomplete"),IF(AND(OR(C98="Draft",C98="Under review",C98="Reopened"),OR(U98="Exploratory only",U98="Review required before use")),IF(AN98="Pending","AI_VERIFICATION_PENDING","AI_VERIFICATION_INCOMPLETE"),"AI_VERIFICATION_REQUIRED"),"AI_VERIFICATION_REQUIRED"))))))))))</ns0:f>
      </ns0:c>
      <ns0:c r="BH98" s="53">
        <ns0:f>IF(D98="","MISSING_EXACT_CLAIM",IF(E98="","MISSING_AFFECTED_DECISION",IF(COUNTA(F98:K98)=0,"MISSING_SCOPE_BOUNDARY",IF(BE98=0,"MISSING_EVIDENCE_RELATIONSHIP",IF(L98="","MISSING_OBSERVATION","NONE")))))</ns0:f>
      </ns0:c>
      <ns0:c r="BI98" s="53">
        <ns0:f>IF(AD98="","REVIEWER_ACCESS_REQUIRED",IF(AD98="No","REVIEWER_ACCESS_REQUIRED",IF(AND(AD98="Conditional",OR(AE98="",AF98="")),"HANDLING_CONDITION_REQUIRED",IF(OR(LEFT(BG98,3)="AI_",LEFT(BG98,6)="HUMAN_"),BG98,"NONE"))))</ns0:f>
      </ns0:c>
      <ns0:c r="BJ98" s="53">
        <ns0:f>IF(M98="","MISSING_INTERPRETATION",IF(N98="","MISSING_ASSUMPTIONS",IF(P98="","MISSING_EVIDENCE_STATE",IF(Q98="","MISSING_CONFIDENCE_BOUNDARY",IF(R98="","MISSING_CONTRADICTION_STATUS",IF(O98="","MISSING_LIMITATIONS",IF(S98="","MISSING_MATERIALITY",IF(T98="","MISSING_REVERSIBILITY",IF(U98="","MISSING_PERMITTED_USE",IF(AS98="","MISSING_FINAL_DISPOSITION","NONE"))))))))))</ns0:f>
      </ns0:c>
      <ns0:c r="BK98" s="53">
        <ns0:f>IF(V98="","MISSING_OWNER",IF(W98="","MISSING_REVIEWER",IF(X98="","MISSING_REVIEW_DATE",IF(OR(Z98="Approved",Z98="Approved with conditions",Z98="Rejected"),IF(AA98="","APPROVER_REQUIRED",IF(AB98="","APPROVAL_DATE_REQUIRED",IF(AND(Z98="Approved with conditions",AC98=""),"APPROVAL_CONDITIONS_REQUIRED","NONE"))),"NONE"))))</ns0:f>
      </ns0:c>
      <ns0:c r="BL98" s="53">
        <ns0:f>IF(Y98="","REOPEN_TRIGGER_REQUIRED",IF(AND(C98="Reopened",BF98=0),"REOPEN_EVENT_REQUIRED","NONE"))</ns0:f>
      </ns0:c>
      <ns0:c r="BM98" s="53">
        <ns0:f>IF(AND(C98="Reopened",OR(Z98="Approved",Z98="Approved with conditions")),"REOPENED_APPROVAL_CONFLICT",IF(OR(AND(C98="Draft",AND(Z98&lt;&gt;"Not submitted",Z98&lt;&gt;"Rejected")),AND(C98="Under review",AND(Z98&lt;&gt;"Pending review",Z98&lt;&gt;"Rejected")),AND(C98="Approved",Z98&lt;&gt;"Approved"),AND(C98="Approved with conditions",Z98&lt;&gt;"Approved with conditions"),AND(C98="Reopened",Z98&lt;&gt;"Reopened"),AND(C98="Retired",AND(Z98&lt;&gt;"Not submitted",Z98&lt;&gt;"Approved",Z98&lt;&gt;"Approved with conditions",Z98&lt;&gt;"Rejected"))),"APPROVAL_STATUS_MISMATCH",IF(C98="Draft","STATUS_DRAFT",IF(C98="Under review","STATUS_UNDER_REVIEW",IF(C98="Reopened","STATUS_REOPENED",IF(C98="Retired","STATUS_RETIRED",IF(AD98="Conditional","CONDITIONAL_EVIDENCE_ACCESS",IF(BG98="AI_VERIFICATION_PENDING","AI_VERIFICATION_PENDING",IF(BG98="AI_VERIFICATION_INCOMPLETE","AI_VERIFICATION_INCOMPLETE",IF(AND(C98="Approved with conditions",Z98="Approved with conditions",AC98&lt;&gt;""),"STATUS_APPROVED_WITH_CONDITIONS",IF(AND(C98="Approved",Z98="Approved"),IF(P98="Unresolved","UNRESOLVED_USE_BOUNDED","STATUS_APPROVED"),"APPROVAL_STATUS_MISMATCH")))))))))))</ns0:f>
      </ns0:c>
      <ns0:c r="BN98" s="53">
        <ns0:f>IF(OR(AX98="",AY98=""),"",AX98&amp;"|"&amp;AY98)</ns0:f>
      </ns0:c>
    </ns0:row>
    <ns0:row r="99">
      <ns0:c r="A99" s="65"/>
      <ns0:c r="B99" s="65"/>
      <ns0:c r="C99" s="66"/>
      <ns0:c r="D99" s="66"/>
      <ns0:c r="E99" s="66"/>
      <ns0:c r="F99" s="66"/>
      <ns0:c r="G99" s="66"/>
      <ns0:c r="H99" s="66"/>
      <ns0:c r="I99" s="66"/>
      <ns0:c r="J99" s="66"/>
      <ns0:c r="K99" s="66"/>
      <ns0:c r="L99" s="66"/>
      <ns0:c r="M99" s="66"/>
      <ns0:c r="N99" s="66"/>
      <ns0:c r="O99" s="66"/>
      <ns0:c r="P99" s="66"/>
      <ns0:c r="Q99" s="66"/>
      <ns0:c r="R99" s="66"/>
      <ns0:c r="S99" s="66"/>
      <ns0:c r="T99" s="66"/>
      <ns0:c r="U99" s="66"/>
      <ns0:c r="V99" s="66"/>
      <ns0:c r="W99" s="66"/>
      <ns0:c r="X99" s="67"/>
      <ns0:c r="Y99" s="66"/>
      <ns0:c r="Z99" s="66"/>
      <ns0:c r="AA99" s="66"/>
      <ns0:c r="AB99" s="67"/>
      <ns0:c r="AC99" s="66"/>
      <ns0:c r="AD99" s="66"/>
      <ns0:c r="AE99" s="66"/>
      <ns0:c r="AF99" s="66"/>
      <ns0:c r="AG99" s="65"/>
      <ns0:c r="AH99" s="65"/>
      <ns0:c r="AI99" s="66"/>
      <ns0:c r="AJ99" s="66"/>
      <ns0:c r="AK99" s="66"/>
      <ns0:c r="AL99" s="66"/>
      <ns0:c r="AM99" s="66"/>
      <ns0:c r="AN99" s="66"/>
      <ns0:c r="AO99" s="66"/>
      <ns0:c r="AP99" s="67"/>
      <ns0:c r="AQ99" s="66"/>
      <ns0:c r="AR99" s="66"/>
      <ns0:c r="AS99" s="66"/>
      <ns0:c r="AT99" s="45">
        <ns0:f>IF(A99="","",IFERROR(VLOOKUP(AU99,'Controlled Vocabulary'!$AA$2:$AD$200,2,FALSE),"Controlled input invalid"))</ns0:f>
      </ns0:c>
      <ns0:c r="AU99" s="45">
        <ns0:f>IF(A99="","",IF(AND(AND(IF(OR(AG99="",AH99=""),0,IFERROR(MATCH(UPPER(TRIM(AG99))&amp;"|"&amp;TRIM(AH99),$BN$2:$BN$101,0),0))&gt;0,AX99=UPPER(TRIM(AG99)),AY99=TRIM(AH99)),D99&lt;&gt;INDEX($D$2:$D$101,IF(OR(AG99="",AH99=""),0,IFERROR(MATCH(UPPER(TRIM(AG99))&amp;"|"&amp;TRIM(AH99),$BN$2:$BN$101,0),0)))),"VERSION_REQUIRED_FOR_CLAIM_CHANGE",IF(AND(AND(IF(OR(AG99="",AH99=""),0,IFERROR(MATCH(UPPER(TRIM(AG99))&amp;"|"&amp;TRIM(AH99),$BN$2:$BN$101,0),0))&gt;0,AX99=UPPER(TRIM(AG99)),AY99=TRIM(AH99)),U99&lt;&gt;INDEX($U$2:$U$101,IF(OR(AG99="",AH99=""),0,IFERROR(MATCH(UPPER(TRIM(AG99))&amp;"|"&amp;TRIM(AH99),$BN$2:$BN$101,0),0)))),"VERSION_REQUIRED_FOR_USE_CHANGE",IF(AND(AND(IF(OR(AG99="",AH99=""),0,IFERROR(MATCH(UPPER(TRIM(AG99))&amp;"|"&amp;TRIM(AH99),$BN$2:$BN$101,0),0))&gt;0,AX99=UPPER(TRIM(AG99)),AY99=TRIM(AH99)),AC99&lt;&gt;INDEX($AC$2:$AC$101,IF(OR(AG99="",AH99=""),0,IFERROR(MATCH(UPPER(TRIM(AG99))&amp;"|"&amp;TRIM(AH99),$BN$2:$BN$101,0),0)))),"VERSION_REQUIRED_FOR_APPROVAL_CHANGE",IF(BA99&lt;&gt;"NONE",BA99,IF(BB99&lt;&gt;"NONE",BB99,IF(BC99&lt;&gt;"NONE",BC99,IF(BD99&lt;&gt;"NONE",BD99,IF(AZ99&gt;1,"DUPLICATE_RECORD_VERSION",IF(OR(BM99="REOPENED_APPROVAL_CONFLICT",BM99="APPROVAL_STATUS_MISMATCH"),BM99,IF(OR(BG99="AI_DETAILS_WITHOUT_AI_USE",BG99="INVALID_AI_ACTIVITY_TYPE",BG99="DUPLICATED_AI_ACTIVITY",BG99="CONTROLLED_INPUT_INVALID"),BG99,IF(BH99&lt;&gt;"NONE",BH99,IF(BI99&lt;&gt;"NONE",BI99,IF(BJ99&lt;&gt;"NONE",BJ99,IF(BK99&lt;&gt;"NONE",BK99,IF(BL99&lt;&gt;"NONE",BL99,BM99))))))))))))))))</ns0:f>
      </ns0:c>
      <ns0:c r="AV99" s="45">
        <ns0:f>IF(A99="","",IFERROR(VLOOKUP(AU99,'Controlled Vocabulary'!$AA$2:$AD$200,3,FALSE),"Blocked"))</ns0:f>
      </ns0:c>
      <ns0:c r="AW99" s="45">
        <ns0:f>IF(A99="","",IFERROR(VLOOKUP(AU99,'Controlled Vocabulary'!$AA$2:$AD$200,4,FALSE),"Review the controlled inputs."))</ns0:f>
      </ns0:c>
      <ns0:c r="AX99" s="53">
        <ns0:f>IF(A99="","",UPPER(TRIM(A99)))</ns0:f>
      </ns0:c>
      <ns0:c r="AY99" s="53">
        <ns0:f>IF(B99="","",TRIM(B99))</ns0:f>
      </ns0:c>
      <ns0:c r="AZ99" s="53">
        <ns0:f>IF(BN99="",0,COUNTIF($BN$2:$BN$101,BN99))</ns0:f>
      </ns0:c>
      <ns0:c r="BA99" s="53">
        <ns0:f>IF(AX99="","MISSING_RECORD_ID",IF(OR(LEN(AX99)&lt;3,LEN(AX99)&gt;64),"INVALID_RECORD_ID_LENGTH",IF(OR(LEFT(AX99,1)="-",RIGHT(AX99,1)="-"),"INVALID_RECORD_ID_BOUNDARY",IF(ISNUMBER(SEARCH("--",AX99)),"CONSECUTIVE_HYPHENS",IF(SUMPRODUCT(--(ROW($1:$64)&lt;=LEN(AX99)),--ISNUMBER(SEARCH(MID(AX99,ROW($1:$64),1),"ABCDEFGHIJKLMNOPQRSTUVWXYZ0123456789-")))=LEN(AX99),"NONE","INVALID_RECORD_ID_CHARACTER")))))</ns0:f>
      </ns0:c>
      <ns0:c r="BB99" s="53">
        <ns0:f>IF(AY99="","MISSING_VERSION",IF(OR(NOT(OR((LEN(AY99)-LEN(SUBSTITUTE(AY99,".","")))=1,(LEN(AY99)-LEN(SUBSTITUTE(AY99,".","")))=2)),IFERROR(LEFT(AY99,IFERROR(FIND(".",AY99),0)-1),"")="",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="",IF((LEN(AY99)-LEN(SUBSTITUTE(AY99,".","")))=2,IF((LEN(AY99)-LEN(SUBSTITUTE(AY99,".","")))=2,IFERROR(MID(AY99,IFERROR(FIND(".",AY99,IFERROR(FIND(".",AY99),0)+1),0)+1,999),""),"")="",FALSE),NOT(IFERROR(ISNUMBER(--IFERROR(LEFT(AY99,IFERROR(FIND(".",AY99),0)-1),"")),FALSE)),NOT(IFERROR(ISNUMBER(--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),FALSE)),IF((LEN(AY99)-LEN(SUBSTITUTE(AY99,".","")))=2,NOT(IFERROR(ISNUMBER(--IF((LEN(AY99)-LEN(SUBSTITUTE(AY99,".","")))=2,IFERROR(MID(AY99,IFERROR(FIND(".",AY99,IFERROR(FIND(".",AY99),0)+1),0)+1,999),""),"")),FALSE)),FALSE)),"INVALID_VERSION",IF(OR(AND(LEN(IFERROR(LEFT(AY99,IFERROR(FIND(".",AY99),0)-1),""))&gt;1,LEFT(IFERROR(LEFT(AY99,IFERROR(FIND(".",AY99),0)-1),""),1)="0"),AND(LEN(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)&gt;1,LEFT(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,1)="0"),IF((LEN(AY99)-LEN(SUBSTITUTE(AY99,".","")))=2,AND(LEN(IF((LEN(AY99)-LEN(SUBSTITUTE(AY99,".","")))=2,IFERROR(MID(AY99,IFERROR(FIND(".",AY99,IFERROR(FIND(".",AY99),0)+1),0)+1,999),""),""))&gt;1,LEFT(IF((LEN(AY99)-LEN(SUBSTITUTE(AY99,".","")))=2,IFERROR(MID(AY99,IFERROR(FIND(".",AY99,IFERROR(FIND(".",AY99),0)+1),0)+1,999),""),""),1)="0"),FALSE)),"INVALID_VERSION_LEADING_ZERO",IF(AND(IFERROR(TEXT(--IFERROR(LEFT(AY99,IFERROR(FIND(".",AY99),0)-1),""),"0")=IFERROR(LEFT(AY99,IFERROR(FIND(".",AY99),0)-1),""),FALSE),IFERROR(TEXT(--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,"0")=IF((LEN(AY99)-LEN(SUBSTITUTE(AY99,".","")))=1,IFERROR(MID(AY99,IFERROR(FIND(".",AY99),0)+1,999),""),IF((LEN(AY99)-LEN(SUBSTITUTE(AY99,".","")))=2,IFERROR(MID(AY99,IFERROR(FIND(".",AY99),0)+1,IFERROR(FIND(".",AY99,IFERROR(FIND(".",AY99),0)+1),0)-IFERROR(FIND(".",AY99),0)-1),""),"")),FALSE),IF((LEN(AY99)-LEN(SUBSTITUTE(AY99,".","")))=2,IFERROR(TEXT(--IF((LEN(AY99)-LEN(SUBSTITUTE(AY99,".","")))=2,IFERROR(MID(AY99,IFERROR(FIND(".",AY99,IFERROR(FIND(".",AY99),0)+1),0)+1,999),""),""),"0")=IF((LEN(AY99)-LEN(SUBSTITUTE(AY99,".","")))=2,IFERROR(MID(AY99,IFERROR(FIND(".",AY99,IFERROR(FIND(".",AY99),0)+1),0)+1,999),""),""),FALSE),TRUE)),"NONE","INVALID_VERSION"))))</ns0:f>
      </ns0:c>
      <ns0:c r="BC99" s="53">
        <ns0:f>IF(C99="","MISSING_RECORD_STATUS",IF(COUNTIF('Controlled Vocabulary'!$A$2:$A$7,C99)=1,"NONE","INVALID_RECORD_STATUS"))</ns0:f>
      </ns0:c>
      <ns0:c r="BD99" s="53">
        <ns0:f>IF(Z99="","INVALID_APPROVAL_STATUS",IF(COUNTIF('Controlled Vocabulary'!$B$2:$B$7,Z99)=1,"NONE","INVALID_APPROVAL_STATUS"))</ns0:f>
      </ns0:c>
      <ns0:c r="BE99" s="53">
        <ns0:f>IF(BN99="",0,COUNTIFS('Claim–Evidence Links'!$T$2:$T$201,BN99,'Claim–Evidence Links'!$H$2:$H$201,"Active"))</ns0:f>
      </ns0:c>
      <ns0:c r="BF99" s="53">
        <ns0:f>IF(BN99="",0,COUNTIFS('Change History'!$N$2:$N$101,BN99,'Change History'!$H$2:$H$101,"Yes"))</ns0:f>
      </ns0:c>
      <ns0:c r="BG99" s="53">
        <ns0:f>IF(AI99="","CONTROLLED_INPUT_INVALID",IF(AI99="No",IF(COUNTA(AJ99:AQ99)&gt;0,"AI_DETAILS_WITHOUT_AI_USE","NONE"),IF(AI99&lt;&gt;"Yes","CONTROLLED_INPUT_INVALID",IF(AJ99="","AI_ACTIVITY_TYPE_REQUIRED",IF(AND(AL99&lt;&gt;"",COUNTIF('Evidence Items'!$W$2:$W$101,AL99)&gt;0,COUNTIF('Controlled Vocabulary'!$S$2:$S$9,AJ99)&gt;0),"DUPLICATED_AI_ACTIVITY",IF(COUNTIF('Controlled Vocabulary'!$R$2:$R$9,AJ99)=0,"INVALID_AI_ACTIVITY_TYPE",IF(AK99="","AI_TOOL_MODEL_REQUIRED",IF(AN99="Rejected","AI_OUTPUT_REJECTED",IF(AN99="Verified",IF(AO99="","HUMAN_VERIFIER_REQUIRED",IF(AP99="","HUMAN_VERIFICATION_DATE_REQUIRED","NONE")),IF(OR(AN99="Pending",AN99="Verification incomplete"),IF(AND(OR(C99="Draft",C99="Under review",C99="Reopened"),OR(U99="Exploratory only",U99="Review required before use")),IF(AN99="Pending","AI_VERIFICATION_PENDING","AI_VERIFICATION_INCOMPLETE"),"AI_VERIFICATION_REQUIRED"),"AI_VERIFICATION_REQUIRED"))))))))))</ns0:f>
      </ns0:c>
      <ns0:c r="BH99" s="53">
        <ns0:f>IF(D99="","MISSING_EXACT_CLAIM",IF(E99="","MISSING_AFFECTED_DECISION",IF(COUNTA(F99:K99)=0,"MISSING_SCOPE_BOUNDARY",IF(BE99=0,"MISSING_EVIDENCE_RELATIONSHIP",IF(L99="","MISSING_OBSERVATION","NONE")))))</ns0:f>
      </ns0:c>
      <ns0:c r="BI99" s="53">
        <ns0:f>IF(AD99="","REVIEWER_ACCESS_REQUIRED",IF(AD99="No","REVIEWER_ACCESS_REQUIRED",IF(AND(AD99="Conditional",OR(AE99="",AF99="")),"HANDLING_CONDITION_REQUIRED",IF(OR(LEFT(BG99,3)="AI_",LEFT(BG99,6)="HUMAN_"),BG99,"NONE"))))</ns0:f>
      </ns0:c>
      <ns0:c r="BJ99" s="53">
        <ns0:f>IF(M99="","MISSING_INTERPRETATION",IF(N99="","MISSING_ASSUMPTIONS",IF(P99="","MISSING_EVIDENCE_STATE",IF(Q99="","MISSING_CONFIDENCE_BOUNDARY",IF(R99="","MISSING_CONTRADICTION_STATUS",IF(O99="","MISSING_LIMITATIONS",IF(S99="","MISSING_MATERIALITY",IF(T99="","MISSING_REVERSIBILITY",IF(U99="","MISSING_PERMITTED_USE",IF(AS99="","MISSING_FINAL_DISPOSITION","NONE"))))))))))</ns0:f>
      </ns0:c>
      <ns0:c r="BK99" s="53">
        <ns0:f>IF(V99="","MISSING_OWNER",IF(W99="","MISSING_REVIEWER",IF(X99="","MISSING_REVIEW_DATE",IF(OR(Z99="Approved",Z99="Approved with conditions",Z99="Rejected"),IF(AA99="","APPROVER_REQUIRED",IF(AB99="","APPROVAL_DATE_REQUIRED",IF(AND(Z99="Approved with conditions",AC99=""),"APPROVAL_CONDITIONS_REQUIRED","NONE"))),"NONE"))))</ns0:f>
      </ns0:c>
      <ns0:c r="BL99" s="53">
        <ns0:f>IF(Y99="","REOPEN_TRIGGER_REQUIRED",IF(AND(C99="Reopened",BF99=0),"REOPEN_EVENT_REQUIRED","NONE"))</ns0:f>
      </ns0:c>
      <ns0:c r="BM99" s="53">
        <ns0:f>IF(AND(C99="Reopened",OR(Z99="Approved",Z99="Approved with conditions")),"REOPENED_APPROVAL_CONFLICT",IF(OR(AND(C99="Draft",AND(Z99&lt;&gt;"Not submitted",Z99&lt;&gt;"Rejected")),AND(C99="Under review",AND(Z99&lt;&gt;"Pending review",Z99&lt;&gt;"Rejected")),AND(C99="Approved",Z99&lt;&gt;"Approved"),AND(C99="Approved with conditions",Z99&lt;&gt;"Approved with conditions"),AND(C99="Reopened",Z99&lt;&gt;"Reopened"),AND(C99="Retired",AND(Z99&lt;&gt;"Not submitted",Z99&lt;&gt;"Approved",Z99&lt;&gt;"Approved with conditions",Z99&lt;&gt;"Rejected"))),"APPROVAL_STATUS_MISMATCH",IF(C99="Draft","STATUS_DRAFT",IF(C99="Under review","STATUS_UNDER_REVIEW",IF(C99="Reopened","STATUS_REOPENED",IF(C99="Retired","STATUS_RETIRED",IF(AD99="Conditional","CONDITIONAL_EVIDENCE_ACCESS",IF(BG99="AI_VERIFICATION_PENDING","AI_VERIFICATION_PENDING",IF(BG99="AI_VERIFICATION_INCOMPLETE","AI_VERIFICATION_INCOMPLETE",IF(AND(C99="Approved with conditions",Z99="Approved with conditions",AC99&lt;&gt;""),"STATUS_APPROVED_WITH_CONDITIONS",IF(AND(C99="Approved",Z99="Approved"),IF(P99="Unresolved","UNRESOLVED_USE_BOUNDED","STATUS_APPROVED"),"APPROVAL_STATUS_MISMATCH")))))))))))</ns0:f>
      </ns0:c>
      <ns0:c r="BN99" s="53">
        <ns0:f>IF(OR(AX99="",AY99=""),"",AX99&amp;"|"&amp;AY99)</ns0:f>
      </ns0:c>
    </ns0:row>
    <ns0:row r="100">
      <ns0:c r="A100" s="65"/>
      <ns0:c r="B100" s="65"/>
      <ns0:c r="C100" s="66"/>
      <ns0:c r="D100" s="66"/>
      <ns0:c r="E100" s="66"/>
      <ns0:c r="F100" s="66"/>
      <ns0:c r="G100" s="66"/>
      <ns0:c r="H100" s="66"/>
      <ns0:c r="I100" s="66"/>
      <ns0:c r="J100" s="66"/>
      <ns0:c r="K100" s="66"/>
      <ns0:c r="L100" s="66"/>
      <ns0:c r="M100" s="66"/>
      <ns0:c r="N100" s="66"/>
      <ns0:c r="O100" s="66"/>
      <ns0:c r="P100" s="66"/>
      <ns0:c r="Q100" s="66"/>
      <ns0:c r="R100" s="66"/>
      <ns0:c r="S100" s="66"/>
      <ns0:c r="T100" s="66"/>
      <ns0:c r="U100" s="66"/>
      <ns0:c r="V100" s="66"/>
      <ns0:c r="W100" s="66"/>
      <ns0:c r="X100" s="67"/>
      <ns0:c r="Y100" s="66"/>
      <ns0:c r="Z100" s="66"/>
      <ns0:c r="AA100" s="66"/>
      <ns0:c r="AB100" s="67"/>
      <ns0:c r="AC100" s="66"/>
      <ns0:c r="AD100" s="66"/>
      <ns0:c r="AE100" s="66"/>
      <ns0:c r="AF100" s="66"/>
      <ns0:c r="AG100" s="65"/>
      <ns0:c r="AH100" s="65"/>
      <ns0:c r="AI100" s="66"/>
      <ns0:c r="AJ100" s="66"/>
      <ns0:c r="AK100" s="66"/>
      <ns0:c r="AL100" s="66"/>
      <ns0:c r="AM100" s="66"/>
      <ns0:c r="AN100" s="66"/>
      <ns0:c r="AO100" s="66"/>
      <ns0:c r="AP100" s="67"/>
      <ns0:c r="AQ100" s="66"/>
      <ns0:c r="AR100" s="66"/>
      <ns0:c r="AS100" s="66"/>
      <ns0:c r="AT100" s="45">
        <ns0:f>IF(A100="","",IFERROR(VLOOKUP(AU100,'Controlled Vocabulary'!$AA$2:$AD$200,2,FALSE),"Controlled input invalid"))</ns0:f>
      </ns0:c>
      <ns0:c r="AU100" s="45">
        <ns0:f>IF(A100="","",IF(AND(AND(IF(OR(AG100="",AH100=""),0,IFERROR(MATCH(UPPER(TRIM(AG100))&amp;"|"&amp;TRIM(AH100),$BN$2:$BN$101,0),0))&gt;0,AX100=UPPER(TRIM(AG100)),AY100=TRIM(AH100)),D100&lt;&gt;INDEX($D$2:$D$101,IF(OR(AG100="",AH100=""),0,IFERROR(MATCH(UPPER(TRIM(AG100))&amp;"|"&amp;TRIM(AH100),$BN$2:$BN$101,0),0)))),"VERSION_REQUIRED_FOR_CLAIM_CHANGE",IF(AND(AND(IF(OR(AG100="",AH100=""),0,IFERROR(MATCH(UPPER(TRIM(AG100))&amp;"|"&amp;TRIM(AH100),$BN$2:$BN$101,0),0))&gt;0,AX100=UPPER(TRIM(AG100)),AY100=TRIM(AH100)),U100&lt;&gt;INDEX($U$2:$U$101,IF(OR(AG100="",AH100=""),0,IFERROR(MATCH(UPPER(TRIM(AG100))&amp;"|"&amp;TRIM(AH100),$BN$2:$BN$101,0),0)))),"VERSION_REQUIRED_FOR_USE_CHANGE",IF(AND(AND(IF(OR(AG100="",AH100=""),0,IFERROR(MATCH(UPPER(TRIM(AG100))&amp;"|"&amp;TRIM(AH100),$BN$2:$BN$101,0),0))&gt;0,AX100=UPPER(TRIM(AG100)),AY100=TRIM(AH100)),AC100&lt;&gt;INDEX($AC$2:$AC$101,IF(OR(AG100="",AH100=""),0,IFERROR(MATCH(UPPER(TRIM(AG100))&amp;"|"&amp;TRIM(AH100),$BN$2:$BN$101,0),0)))),"VERSION_REQUIRED_FOR_APPROVAL_CHANGE",IF(BA100&lt;&gt;"NONE",BA100,IF(BB100&lt;&gt;"NONE",BB100,IF(BC100&lt;&gt;"NONE",BC100,IF(BD100&lt;&gt;"NONE",BD100,IF(AZ100&gt;1,"DUPLICATE_RECORD_VERSION",IF(OR(BM100="REOPENED_APPROVAL_CONFLICT",BM100="APPROVAL_STATUS_MISMATCH"),BM100,IF(OR(BG100="AI_DETAILS_WITHOUT_AI_USE",BG100="INVALID_AI_ACTIVITY_TYPE",BG100="DUPLICATED_AI_ACTIVITY",BG100="CONTROLLED_INPUT_INVALID"),BG100,IF(BH100&lt;&gt;"NONE",BH100,IF(BI100&lt;&gt;"NONE",BI100,IF(BJ100&lt;&gt;"NONE",BJ100,IF(BK100&lt;&gt;"NONE",BK100,IF(BL100&lt;&gt;"NONE",BL100,BM100))))))))))))))))</ns0:f>
      </ns0:c>
      <ns0:c r="AV100" s="45">
        <ns0:f>IF(A100="","",IFERROR(VLOOKUP(AU100,'Controlled Vocabulary'!$AA$2:$AD$200,3,FALSE),"Blocked"))</ns0:f>
      </ns0:c>
      <ns0:c r="AW100" s="45">
        <ns0:f>IF(A100="","",IFERROR(VLOOKUP(AU100,'Controlled Vocabulary'!$AA$2:$AD$200,4,FALSE),"Review the controlled inputs."))</ns0:f>
      </ns0:c>
      <ns0:c r="AX100" s="53">
        <ns0:f>IF(A100="","",UPPER(TRIM(A100)))</ns0:f>
      </ns0:c>
      <ns0:c r="AY100" s="53">
        <ns0:f>IF(B100="","",TRIM(B100))</ns0:f>
      </ns0:c>
      <ns0:c r="AZ100" s="53">
        <ns0:f>IF(BN100="",0,COUNTIF($BN$2:$BN$101,BN100))</ns0:f>
      </ns0:c>
      <ns0:c r="BA100" s="53">
        <ns0:f>IF(AX100="","MISSING_RECORD_ID",IF(OR(LEN(AX100)&lt;3,LEN(AX100)&gt;64),"INVALID_RECORD_ID_LENGTH",IF(OR(LEFT(AX100,1)="-",RIGHT(AX100,1)="-"),"INVALID_RECORD_ID_BOUNDARY",IF(ISNUMBER(SEARCH("--",AX100)),"CONSECUTIVE_HYPHENS",IF(SUMPRODUCT(--(ROW($1:$64)&lt;=LEN(AX100)),--ISNUMBER(SEARCH(MID(AX100,ROW($1:$64),1),"ABCDEFGHIJKLMNOPQRSTUVWXYZ0123456789-")))=LEN(AX100),"NONE","INVALID_RECORD_ID_CHARACTER")))))</ns0:f>
      </ns0:c>
      <ns0:c r="BB100" s="53">
        <ns0:f>IF(AY100="","MISSING_VERSION",IF(OR(NOT(OR((LEN(AY100)-LEN(SUBSTITUTE(AY100,".","")))=1,(LEN(AY100)-LEN(SUBSTITUTE(AY100,".","")))=2)),IFERROR(LEFT(AY100,IFERROR(FIND(".",AY100),0)-1),"")="",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="",IF((LEN(AY100)-LEN(SUBSTITUTE(AY100,".","")))=2,IF((LEN(AY100)-LEN(SUBSTITUTE(AY100,".","")))=2,IFERROR(MID(AY100,IFERROR(FIND(".",AY100,IFERROR(FIND(".",AY100),0)+1),0)+1,999),""),"")="",FALSE),NOT(IFERROR(ISNUMBER(--IFERROR(LEFT(AY100,IFERROR(FIND(".",AY100),0)-1),"")),FALSE)),NOT(IFERROR(ISNUMBER(--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),FALSE)),IF((LEN(AY100)-LEN(SUBSTITUTE(AY100,".","")))=2,NOT(IFERROR(ISNUMBER(--IF((LEN(AY100)-LEN(SUBSTITUTE(AY100,".","")))=2,IFERROR(MID(AY100,IFERROR(FIND(".",AY100,IFERROR(FIND(".",AY100),0)+1),0)+1,999),""),"")),FALSE)),FALSE)),"INVALID_VERSION",IF(OR(AND(LEN(IFERROR(LEFT(AY100,IFERROR(FIND(".",AY100),0)-1),""))&gt;1,LEFT(IFERROR(LEFT(AY100,IFERROR(FIND(".",AY100),0)-1),""),1)="0"),AND(LEN(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)&gt;1,LEFT(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,1)="0"),IF((LEN(AY100)-LEN(SUBSTITUTE(AY100,".","")))=2,AND(LEN(IF((LEN(AY100)-LEN(SUBSTITUTE(AY100,".","")))=2,IFERROR(MID(AY100,IFERROR(FIND(".",AY100,IFERROR(FIND(".",AY100),0)+1),0)+1,999),""),""))&gt;1,LEFT(IF((LEN(AY100)-LEN(SUBSTITUTE(AY100,".","")))=2,IFERROR(MID(AY100,IFERROR(FIND(".",AY100,IFERROR(FIND(".",AY100),0)+1),0)+1,999),""),""),1)="0"),FALSE)),"INVALID_VERSION_LEADING_ZERO",IF(AND(IFERROR(TEXT(--IFERROR(LEFT(AY100,IFERROR(FIND(".",AY100),0)-1),""),"0")=IFERROR(LEFT(AY100,IFERROR(FIND(".",AY100),0)-1),""),FALSE),IFERROR(TEXT(--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,"0")=IF((LEN(AY100)-LEN(SUBSTITUTE(AY100,".","")))=1,IFERROR(MID(AY100,IFERROR(FIND(".",AY100),0)+1,999),""),IF((LEN(AY100)-LEN(SUBSTITUTE(AY100,".","")))=2,IFERROR(MID(AY100,IFERROR(FIND(".",AY100),0)+1,IFERROR(FIND(".",AY100,IFERROR(FIND(".",AY100),0)+1),0)-IFERROR(FIND(".",AY100),0)-1),""),"")),FALSE),IF((LEN(AY100)-LEN(SUBSTITUTE(AY100,".","")))=2,IFERROR(TEXT(--IF((LEN(AY100)-LEN(SUBSTITUTE(AY100,".","")))=2,IFERROR(MID(AY100,IFERROR(FIND(".",AY100,IFERROR(FIND(".",AY100),0)+1),0)+1,999),""),""),"0")=IF((LEN(AY100)-LEN(SUBSTITUTE(AY100,".","")))=2,IFERROR(MID(AY100,IFERROR(FIND(".",AY100,IFERROR(FIND(".",AY100),0)+1),0)+1,999),""),""),FALSE),TRUE)),"NONE","INVALID_VERSION"))))</ns0:f>
      </ns0:c>
      <ns0:c r="BC100" s="53">
        <ns0:f>IF(C100="","MISSING_RECORD_STATUS",IF(COUNTIF('Controlled Vocabulary'!$A$2:$A$7,C100)=1,"NONE","INVALID_RECORD_STATUS"))</ns0:f>
      </ns0:c>
      <ns0:c r="BD100" s="53">
        <ns0:f>IF(Z100="","INVALID_APPROVAL_STATUS",IF(COUNTIF('Controlled Vocabulary'!$B$2:$B$7,Z100)=1,"NONE","INVALID_APPROVAL_STATUS"))</ns0:f>
      </ns0:c>
      <ns0:c r="BE100" s="53">
        <ns0:f>IF(BN100="",0,COUNTIFS('Claim–Evidence Links'!$T$2:$T$201,BN100,'Claim–Evidence Links'!$H$2:$H$201,"Active"))</ns0:f>
      </ns0:c>
      <ns0:c r="BF100" s="53">
        <ns0:f>IF(BN100="",0,COUNTIFS('Change History'!$N$2:$N$101,BN100,'Change History'!$H$2:$H$101,"Yes"))</ns0:f>
      </ns0:c>
      <ns0:c r="BG100" s="53">
        <ns0:f>IF(AI100="","CONTROLLED_INPUT_INVALID",IF(AI100="No",IF(COUNTA(AJ100:AQ100)&gt;0,"AI_DETAILS_WITHOUT_AI_USE","NONE"),IF(AI100&lt;&gt;"Yes","CONTROLLED_INPUT_INVALID",IF(AJ100="","AI_ACTIVITY_TYPE_REQUIRED",IF(AND(AL100&lt;&gt;"",COUNTIF('Evidence Items'!$W$2:$W$101,AL100)&gt;0,COUNTIF('Controlled Vocabulary'!$S$2:$S$9,AJ100)&gt;0),"DUPLICATED_AI_ACTIVITY",IF(COUNTIF('Controlled Vocabulary'!$R$2:$R$9,AJ100)=0,"INVALID_AI_ACTIVITY_TYPE",IF(AK100="","AI_TOOL_MODEL_REQUIRED",IF(AN100="Rejected","AI_OUTPUT_REJECTED",IF(AN100="Verified",IF(AO100="","HUMAN_VERIFIER_REQUIRED",IF(AP100="","HUMAN_VERIFICATION_DATE_REQUIRED","NONE")),IF(OR(AN100="Pending",AN100="Verification incomplete"),IF(AND(OR(C100="Draft",C100="Under review",C100="Reopened"),OR(U100="Exploratory only",U100="Review required before use")),IF(AN100="Pending","AI_VERIFICATION_PENDING","AI_VERIFICATION_INCOMPLETE"),"AI_VERIFICATION_REQUIRED"),"AI_VERIFICATION_REQUIRED"))))))))))</ns0:f>
      </ns0:c>
      <ns0:c r="BH100" s="53">
        <ns0:f>IF(D100="","MISSING_EXACT_CLAIM",IF(E100="","MISSING_AFFECTED_DECISION",IF(COUNTA(F100:K100)=0,"MISSING_SCOPE_BOUNDARY",IF(BE100=0,"MISSING_EVIDENCE_RELATIONSHIP",IF(L100="","MISSING_OBSERVATION","NONE")))))</ns0:f>
      </ns0:c>
      <ns0:c r="BI100" s="53">
        <ns0:f>IF(AD100="","REVIEWER_ACCESS_REQUIRED",IF(AD100="No","REVIEWER_ACCESS_REQUIRED",IF(AND(AD100="Conditional",OR(AE100="",AF100="")),"HANDLING_CONDITION_REQUIRED",IF(OR(LEFT(BG100,3)="AI_",LEFT(BG100,6)="HUMAN_"),BG100,"NONE"))))</ns0:f>
      </ns0:c>
      <ns0:c r="BJ100" s="53">
        <ns0:f>IF(M100="","MISSING_INTERPRETATION",IF(N100="","MISSING_ASSUMPTIONS",IF(P100="","MISSING_EVIDENCE_STATE",IF(Q100="","MISSING_CONFIDENCE_BOUNDARY",IF(R100="","MISSING_CONTRADICTION_STATUS",IF(O100="","MISSING_LIMITATIONS",IF(S100="","MISSING_MATERIALITY",IF(T100="","MISSING_REVERSIBILITY",IF(U100="","MISSING_PERMITTED_USE",IF(AS100="","MISSING_FINAL_DISPOSITION","NONE"))))))))))</ns0:f>
      </ns0:c>
      <ns0:c r="BK100" s="53">
        <ns0:f>IF(V100="","MISSING_OWNER",IF(W100="","MISSING_REVIEWER",IF(X100="","MISSING_REVIEW_DATE",IF(OR(Z100="Approved",Z100="Approved with conditions",Z100="Rejected"),IF(AA100="","APPROVER_REQUIRED",IF(AB100="","APPROVAL_DATE_REQUIRED",IF(AND(Z100="Approved with conditions",AC100=""),"APPROVAL_CONDITIONS_REQUIRED","NONE"))),"NONE"))))</ns0:f>
      </ns0:c>
      <ns0:c r="BL100" s="53">
        <ns0:f>IF(Y100="","REOPEN_TRIGGER_REQUIRED",IF(AND(C100="Reopened",BF100=0),"REOPEN_EVENT_REQUIRED","NONE"))</ns0:f>
      </ns0:c>
      <ns0:c r="BM100" s="53">
        <ns0:f>IF(AND(C100="Reopened",OR(Z100="Approved",Z100="Approved with conditions")),"REOPENED_APPROVAL_CONFLICT",IF(OR(AND(C100="Draft",AND(Z100&lt;&gt;"Not submitted",Z100&lt;&gt;"Rejected")),AND(C100="Under review",AND(Z100&lt;&gt;"Pending review",Z100&lt;&gt;"Rejected")),AND(C100="Approved",Z100&lt;&gt;"Approved"),AND(C100="Approved with conditions",Z100&lt;&gt;"Approved with conditions"),AND(C100="Reopened",Z100&lt;&gt;"Reopened"),AND(C100="Retired",AND(Z100&lt;&gt;"Not submitted",Z100&lt;&gt;"Approved",Z100&lt;&gt;"Approved with conditions",Z100&lt;&gt;"Rejected"))),"APPROVAL_STATUS_MISMATCH",IF(C100="Draft","STATUS_DRAFT",IF(C100="Under review","STATUS_UNDER_REVIEW",IF(C100="Reopened","STATUS_REOPENED",IF(C100="Retired","STATUS_RETIRED",IF(AD100="Conditional","CONDITIONAL_EVIDENCE_ACCESS",IF(BG100="AI_VERIFICATION_PENDING","AI_VERIFICATION_PENDING",IF(BG100="AI_VERIFICATION_INCOMPLETE","AI_VERIFICATION_INCOMPLETE",IF(AND(C100="Approved with conditions",Z100="Approved with conditions",AC100&lt;&gt;""),"STATUS_APPROVED_WITH_CONDITIONS",IF(AND(C100="Approved",Z100="Approved"),IF(P100="Unresolved","UNRESOLVED_USE_BOUNDED","STATUS_APPROVED"),"APPROVAL_STATUS_MISMATCH")))))))))))</ns0:f>
      </ns0:c>
      <ns0:c r="BN100" s="53">
        <ns0:f>IF(OR(AX100="",AY100=""),"",AX100&amp;"|"&amp;AY100)</ns0:f>
      </ns0:c>
    </ns0:row>
    <ns0:row r="101">
      <ns0:c r="A101" s="65"/>
      <ns0:c r="B101" s="65"/>
      <ns0:c r="C101" s="66"/>
      <ns0:c r="D101" s="66"/>
      <ns0:c r="E101" s="66"/>
      <ns0:c r="F101" s="66"/>
      <ns0:c r="G101" s="66"/>
      <ns0:c r="H101" s="66"/>
      <ns0:c r="I101" s="66"/>
      <ns0:c r="J101" s="66"/>
      <ns0:c r="K101" s="66"/>
      <ns0:c r="L101" s="66"/>
      <ns0:c r="M101" s="66"/>
      <ns0:c r="N101" s="66"/>
      <ns0:c r="O101" s="66"/>
      <ns0:c r="P101" s="66"/>
      <ns0:c r="Q101" s="66"/>
      <ns0:c r="R101" s="66"/>
      <ns0:c r="S101" s="66"/>
      <ns0:c r="T101" s="66"/>
      <ns0:c r="U101" s="66"/>
      <ns0:c r="V101" s="66"/>
      <ns0:c r="W101" s="66"/>
      <ns0:c r="X101" s="67"/>
      <ns0:c r="Y101" s="66"/>
      <ns0:c r="Z101" s="66"/>
      <ns0:c r="AA101" s="66"/>
      <ns0:c r="AB101" s="67"/>
      <ns0:c r="AC101" s="66"/>
      <ns0:c r="AD101" s="66"/>
      <ns0:c r="AE101" s="66"/>
      <ns0:c r="AF101" s="66"/>
      <ns0:c r="AG101" s="65"/>
      <ns0:c r="AH101" s="65"/>
      <ns0:c r="AI101" s="66"/>
      <ns0:c r="AJ101" s="66"/>
      <ns0:c r="AK101" s="66"/>
      <ns0:c r="AL101" s="66"/>
      <ns0:c r="AM101" s="66"/>
      <ns0:c r="AN101" s="66"/>
      <ns0:c r="AO101" s="66"/>
      <ns0:c r="AP101" s="67"/>
      <ns0:c r="AQ101" s="66"/>
      <ns0:c r="AR101" s="66"/>
      <ns0:c r="AS101" s="66"/>
      <ns0:c r="AT101" s="45">
        <ns0:f>IF(A101="","",IFERROR(VLOOKUP(AU101,'Controlled Vocabulary'!$AA$2:$AD$200,2,FALSE),"Controlled input invalid"))</ns0:f>
      </ns0:c>
      <ns0:c r="AU101" s="45">
        <ns0:f>IF(A101="","",IF(AND(AND(IF(OR(AG101="",AH101=""),0,IFERROR(MATCH(UPPER(TRIM(AG101))&amp;"|"&amp;TRIM(AH101),$BN$2:$BN$101,0),0))&gt;0,AX101=UPPER(TRIM(AG101)),AY101=TRIM(AH101)),D101&lt;&gt;INDEX($D$2:$D$101,IF(OR(AG101="",AH101=""),0,IFERROR(MATCH(UPPER(TRIM(AG101))&amp;"|"&amp;TRIM(AH101),$BN$2:$BN$101,0),0)))),"VERSION_REQUIRED_FOR_CLAIM_CHANGE",IF(AND(AND(IF(OR(AG101="",AH101=""),0,IFERROR(MATCH(UPPER(TRIM(AG101))&amp;"|"&amp;TRIM(AH101),$BN$2:$BN$101,0),0))&gt;0,AX101=UPPER(TRIM(AG101)),AY101=TRIM(AH101)),U101&lt;&gt;INDEX($U$2:$U$101,IF(OR(AG101="",AH101=""),0,IFERROR(MATCH(UPPER(TRIM(AG101))&amp;"|"&amp;TRIM(AH101),$BN$2:$BN$101,0),0)))),"VERSION_REQUIRED_FOR_USE_CHANGE",IF(AND(AND(IF(OR(AG101="",AH101=""),0,IFERROR(MATCH(UPPER(TRIM(AG101))&amp;"|"&amp;TRIM(AH101),$BN$2:$BN$101,0),0))&gt;0,AX101=UPPER(TRIM(AG101)),AY101=TRIM(AH101)),AC101&lt;&gt;INDEX($AC$2:$AC$101,IF(OR(AG101="",AH101=""),0,IFERROR(MATCH(UPPER(TRIM(AG101))&amp;"|"&amp;TRIM(AH101),$BN$2:$BN$101,0),0)))),"VERSION_REQUIRED_FOR_APPROVAL_CHANGE",IF(BA101&lt;&gt;"NONE",BA101,IF(BB101&lt;&gt;"NONE",BB101,IF(BC101&lt;&gt;"NONE",BC101,IF(BD101&lt;&gt;"NONE",BD101,IF(AZ101&gt;1,"DUPLICATE_RECORD_VERSION",IF(OR(BM101="REOPENED_APPROVAL_CONFLICT",BM101="APPROVAL_STATUS_MISMATCH"),BM101,IF(OR(BG101="AI_DETAILS_WITHOUT_AI_USE",BG101="INVALID_AI_ACTIVITY_TYPE",BG101="DUPLICATED_AI_ACTIVITY",BG101="CONTROLLED_INPUT_INVALID"),BG101,IF(BH101&lt;&gt;"NONE",BH101,IF(BI101&lt;&gt;"NONE",BI101,IF(BJ101&lt;&gt;"NONE",BJ101,IF(BK101&lt;&gt;"NONE",BK101,IF(BL101&lt;&gt;"NONE",BL101,BM101))))))))))))))))</ns0:f>
      </ns0:c>
      <ns0:c r="AV101" s="45">
        <ns0:f>IF(A101="","",IFERROR(VLOOKUP(AU101,'Controlled Vocabulary'!$AA$2:$AD$200,3,FALSE),"Blocked"))</ns0:f>
      </ns0:c>
      <ns0:c r="AW101" s="45">
        <ns0:f>IF(A101="","",IFERROR(VLOOKUP(AU101,'Controlled Vocabulary'!$AA$2:$AD$200,4,FALSE),"Review the controlled inputs."))</ns0:f>
      </ns0:c>
      <ns0:c r="AX101" s="53">
        <ns0:f>IF(A101="","",UPPER(TRIM(A101)))</ns0:f>
      </ns0:c>
      <ns0:c r="AY101" s="53">
        <ns0:f>IF(B101="","",TRIM(B101))</ns0:f>
      </ns0:c>
      <ns0:c r="AZ101" s="53">
        <ns0:f>IF(BN101="",0,COUNTIF($BN$2:$BN$101,BN101))</ns0:f>
      </ns0:c>
      <ns0:c r="BA101" s="53">
        <ns0:f>IF(AX101="","MISSING_RECORD_ID",IF(OR(LEN(AX101)&lt;3,LEN(AX101)&gt;64),"INVALID_RECORD_ID_LENGTH",IF(OR(LEFT(AX101,1)="-",RIGHT(AX101,1)="-"),"INVALID_RECORD_ID_BOUNDARY",IF(ISNUMBER(SEARCH("--",AX101)),"CONSECUTIVE_HYPHENS",IF(SUMPRODUCT(--(ROW($1:$64)&lt;=LEN(AX101)),--ISNUMBER(SEARCH(MID(AX101,ROW($1:$64),1),"ABCDEFGHIJKLMNOPQRSTUVWXYZ0123456789-")))=LEN(AX101),"NONE","INVALID_RECORD_ID_CHARACTER")))))</ns0:f>
      </ns0:c>
      <ns0:c r="BB101" s="53">
        <ns0:f>IF(AY101="","MISSING_VERSION",IF(OR(NOT(OR((LEN(AY101)-LEN(SUBSTITUTE(AY101,".","")))=1,(LEN(AY101)-LEN(SUBSTITUTE(AY101,".","")))=2)),IFERROR(LEFT(AY101,IFERROR(FIND(".",AY101),0)-1),"")="",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="",IF((LEN(AY101)-LEN(SUBSTITUTE(AY101,".","")))=2,IF((LEN(AY101)-LEN(SUBSTITUTE(AY101,".","")))=2,IFERROR(MID(AY101,IFERROR(FIND(".",AY101,IFERROR(FIND(".",AY101),0)+1),0)+1,999),""),"")="",FALSE),NOT(IFERROR(ISNUMBER(--IFERROR(LEFT(AY101,IFERROR(FIND(".",AY101),0)-1),"")),FALSE)),NOT(IFERROR(ISNUMBER(--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),FALSE)),IF((LEN(AY101)-LEN(SUBSTITUTE(AY101,".","")))=2,NOT(IFERROR(ISNUMBER(--IF((LEN(AY101)-LEN(SUBSTITUTE(AY101,".","")))=2,IFERROR(MID(AY101,IFERROR(FIND(".",AY101,IFERROR(FIND(".",AY101),0)+1),0)+1,999),""),"")),FALSE)),FALSE)),"INVALID_VERSION",IF(OR(AND(LEN(IFERROR(LEFT(AY101,IFERROR(FIND(".",AY101),0)-1),""))&gt;1,LEFT(IFERROR(LEFT(AY101,IFERROR(FIND(".",AY101),0)-1),""),1)="0"),AND(LEN(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)&gt;1,LEFT(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,1)="0"),IF((LEN(AY101)-LEN(SUBSTITUTE(AY101,".","")))=2,AND(LEN(IF((LEN(AY101)-LEN(SUBSTITUTE(AY101,".","")))=2,IFERROR(MID(AY101,IFERROR(FIND(".",AY101,IFERROR(FIND(".",AY101),0)+1),0)+1,999),""),""))&gt;1,LEFT(IF((LEN(AY101)-LEN(SUBSTITUTE(AY101,".","")))=2,IFERROR(MID(AY101,IFERROR(FIND(".",AY101,IFERROR(FIND(".",AY101),0)+1),0)+1,999),""),""),1)="0"),FALSE)),"INVALID_VERSION_LEADING_ZERO",IF(AND(IFERROR(TEXT(--IFERROR(LEFT(AY101,IFERROR(FIND(".",AY101),0)-1),""),"0")=IFERROR(LEFT(AY101,IFERROR(FIND(".",AY101),0)-1),""),FALSE),IFERROR(TEXT(--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,"0")=IF((LEN(AY101)-LEN(SUBSTITUTE(AY101,".","")))=1,IFERROR(MID(AY101,IFERROR(FIND(".",AY101),0)+1,999),""),IF((LEN(AY101)-LEN(SUBSTITUTE(AY101,".","")))=2,IFERROR(MID(AY101,IFERROR(FIND(".",AY101),0)+1,IFERROR(FIND(".",AY101,IFERROR(FIND(".",AY101),0)+1),0)-IFERROR(FIND(".",AY101),0)-1),""),"")),FALSE),IF((LEN(AY101)-LEN(SUBSTITUTE(AY101,".","")))=2,IFERROR(TEXT(--IF((LEN(AY101)-LEN(SUBSTITUTE(AY101,".","")))=2,IFERROR(MID(AY101,IFERROR(FIND(".",AY101,IFERROR(FIND(".",AY101),0)+1),0)+1,999),""),""),"0")=IF((LEN(AY101)-LEN(SUBSTITUTE(AY101,".","")))=2,IFERROR(MID(AY101,IFERROR(FIND(".",AY101,IFERROR(FIND(".",AY101),0)+1),0)+1,999),""),""),FALSE),TRUE)),"NONE","INVALID_VERSION"))))</ns0:f>
      </ns0:c>
      <ns0:c r="BC101" s="53">
        <ns0:f>IF(C101="","MISSING_RECORD_STATUS",IF(COUNTIF('Controlled Vocabulary'!$A$2:$A$7,C101)=1,"NONE","INVALID_RECORD_STATUS"))</ns0:f>
      </ns0:c>
      <ns0:c r="BD101" s="53">
        <ns0:f>IF(Z101="","INVALID_APPROVAL_STATUS",IF(COUNTIF('Controlled Vocabulary'!$B$2:$B$7,Z101)=1,"NONE","INVALID_APPROVAL_STATUS"))</ns0:f>
      </ns0:c>
      <ns0:c r="BE101" s="53">
        <ns0:f>IF(BN101="",0,COUNTIFS('Claim–Evidence Links'!$T$2:$T$201,BN101,'Claim–Evidence Links'!$H$2:$H$201,"Active"))</ns0:f>
      </ns0:c>
      <ns0:c r="BF101" s="53">
        <ns0:f>IF(BN101="",0,COUNTIFS('Change History'!$N$2:$N$101,BN101,'Change History'!$H$2:$H$101,"Yes"))</ns0:f>
      </ns0:c>
      <ns0:c r="BG101" s="53">
        <ns0:f>IF(AI101="","CONTROLLED_INPUT_INVALID",IF(AI101="No",IF(COUNTA(AJ101:AQ101)&gt;0,"AI_DETAILS_WITHOUT_AI_USE","NONE"),IF(AI101&lt;&gt;"Yes","CONTROLLED_INPUT_INVALID",IF(AJ101="","AI_ACTIVITY_TYPE_REQUIRED",IF(AND(AL101&lt;&gt;"",COUNTIF('Evidence Items'!$W$2:$W$101,AL101)&gt;0,COUNTIF('Controlled Vocabulary'!$S$2:$S$9,AJ101)&gt;0),"DUPLICATED_AI_ACTIVITY",IF(COUNTIF('Controlled Vocabulary'!$R$2:$R$9,AJ101)=0,"INVALID_AI_ACTIVITY_TYPE",IF(AK101="","AI_TOOL_MODEL_REQUIRED",IF(AN101="Rejected","AI_OUTPUT_REJECTED",IF(AN101="Verified",IF(AO101="","HUMAN_VERIFIER_REQUIRED",IF(AP101="","HUMAN_VERIFICATION_DATE_REQUIRED","NONE")),IF(OR(AN101="Pending",AN101="Verification incomplete"),IF(AND(OR(C101="Draft",C101="Under review",C101="Reopened"),OR(U101="Exploratory only",U101="Review required before use")),IF(AN101="Pending","AI_VERIFICATION_PENDING","AI_VERIFICATION_INCOMPLETE"),"AI_VERIFICATION_REQUIRED"),"AI_VERIFICATION_REQUIRED"))))))))))</ns0:f>
      </ns0:c>
      <ns0:c r="BH101" s="53">
        <ns0:f>IF(D101="","MISSING_EXACT_CLAIM",IF(E101="","MISSING_AFFECTED_DECISION",IF(COUNTA(F101:K101)=0,"MISSING_SCOPE_BOUNDARY",IF(BE101=0,"MISSING_EVIDENCE_RELATIONSHIP",IF(L101="","MISSING_OBSERVATION","NONE")))))</ns0:f>
      </ns0:c>
      <ns0:c r="BI101" s="53">
        <ns0:f>IF(AD101="","REVIEWER_ACCESS_REQUIRED",IF(AD101="No","REVIEWER_ACCESS_REQUIRED",IF(AND(AD101="Conditional",OR(AE101="",AF101="")),"HANDLING_CONDITION_REQUIRED",IF(OR(LEFT(BG101,3)="AI_",LEFT(BG101,6)="HUMAN_"),BG101,"NONE"))))</ns0:f>
      </ns0:c>
      <ns0:c r="BJ101" s="53">
        <ns0:f>IF(M101="","MISSING_INTERPRETATION",IF(N101="","MISSING_ASSUMPTIONS",IF(P101="","MISSING_EVIDENCE_STATE",IF(Q101="","MISSING_CONFIDENCE_BOUNDARY",IF(R101="","MISSING_CONTRADICTION_STATUS",IF(O101="","MISSING_LIMITATIONS",IF(S101="","MISSING_MATERIALITY",IF(T101="","MISSING_REVERSIBILITY",IF(U101="","MISSING_PERMITTED_USE",IF(AS101="","MISSING_FINAL_DISPOSITION","NONE"))))))))))</ns0:f>
      </ns0:c>
      <ns0:c r="BK101" s="53">
        <ns0:f>IF(V101="","MISSING_OWNER",IF(W101="","MISSING_REVIEWER",IF(X101="","MISSING_REVIEW_DATE",IF(OR(Z101="Approved",Z101="Approved with conditions",Z101="Rejected"),IF(AA101="","APPROVER_REQUIRED",IF(AB101="","APPROVAL_DATE_REQUIRED",IF(AND(Z101="Approved with conditions",AC101=""),"APPROVAL_CONDITIONS_REQUIRED","NONE"))),"NONE"))))</ns0:f>
      </ns0:c>
      <ns0:c r="BL101" s="53">
        <ns0:f>IF(Y101="","REOPEN_TRIGGER_REQUIRED",IF(AND(C101="Reopened",BF101=0),"REOPEN_EVENT_REQUIRED","NONE"))</ns0:f>
      </ns0:c>
      <ns0:c r="BM101" s="53">
        <ns0:f>IF(AND(C101="Reopened",OR(Z101="Approved",Z101="Approved with conditions")),"REOPENED_APPROVAL_CONFLICT",IF(OR(AND(C101="Draft",AND(Z101&lt;&gt;"Not submitted",Z101&lt;&gt;"Rejected")),AND(C101="Under review",AND(Z101&lt;&gt;"Pending review",Z101&lt;&gt;"Rejected")),AND(C101="Approved",Z101&lt;&gt;"Approved"),AND(C101="Approved with conditions",Z101&lt;&gt;"Approved with conditions"),AND(C101="Reopened",Z101&lt;&gt;"Reopened"),AND(C101="Retired",AND(Z101&lt;&gt;"Not submitted",Z101&lt;&gt;"Approved",Z101&lt;&gt;"Approved with conditions",Z101&lt;&gt;"Rejected"))),"APPROVAL_STATUS_MISMATCH",IF(C101="Draft","STATUS_DRAFT",IF(C101="Under review","STATUS_UNDER_REVIEW",IF(C101="Reopened","STATUS_REOPENED",IF(C101="Retired","STATUS_RETIRED",IF(AD101="Conditional","CONDITIONAL_EVIDENCE_ACCESS",IF(BG101="AI_VERIFICATION_PENDING","AI_VERIFICATION_PENDING",IF(BG101="AI_VERIFICATION_INCOMPLETE","AI_VERIFICATION_INCOMPLETE",IF(AND(C101="Approved with conditions",Z101="Approved with conditions",AC101&lt;&gt;""),"STATUS_APPROVED_WITH_CONDITIONS",IF(AND(C101="Approved",Z101="Approved"),IF(P101="Unresolved","UNRESOLVED_USE_BOUNDED","STATUS_APPROVED"),"APPROVAL_STATUS_MISMATCH")))))))))))</ns0:f>
      </ns0:c>
      <ns0:c r="BN101" s="53">
        <ns0:f>IF(OR(AX101="",AY101=""),"",AX101&amp;"|"&amp;AY101)</ns0:f>
      </ns0:c>
    </ns0:row>
  </ns0:sheetData>
  <ns0:sheetProtection sheet="1" objects="1" scenarios="1" formatCells="1" formatColumns="1" formatRows="1" insertColumns="1" insertRows="1" insertHyperlinks="1" deleteColumns="1" deleteRows="1" selectLockedCells="1" sort="0" autoFilter="0" pivotTables="1" selectUnlockedCells="0"/>
  <ns0:conditionalFormatting sqref="AT2:AT101">
    <ns0:cfRule type="expression" dxfId="0" priority="1">
      <ns0:formula>AT2="Controlled input invalid"</ns0:formula>
    </ns0:cfRule>
    <ns0:cfRule type="expression" dxfId="1" priority="2">
      <ns0:formula>AT2="Record structurally complete"</ns0:formula>
    </ns0:cfRule>
    <ns0:cfRule type="expression" dxfId="2" priority="3">
      <ns0:formula>AT2="Complete with review conditions"</ns0:formula>
    </ns0:cfRule>
  </ns0:conditionalFormatting>
  <ns0:dataValidations count="14">
    <ns0:dataValidation type="list" sqref="C2:C101">
      <ns0:formula1>'Controlled Vocabulary'!$A$2:$A$7</ns0:formula1>
    </ns0:dataValidation>
    <ns0:dataValidation type="list" sqref="P2:P101">
      <ns0:formula1>'Controlled Vocabulary'!$F$2:$F$4</ns0:formula1>
    </ns0:dataValidation>
    <ns0:dataValidation type="list" sqref="Q2:Q101">
      <ns0:formula1>'Controlled Vocabulary'!$G$2:$G$6</ns0:formula1>
    </ns0:dataValidation>
    <ns0:dataValidation type="list" sqref="R2:R101">
      <ns0:formula1>'Controlled Vocabulary'!$H$2:$H$6</ns0:formula1>
    </ns0:dataValidation>
    <ns0:dataValidation type="list" sqref="S2:S101">
      <ns0:formula1>'Controlled Vocabulary'!$I$2:$I$4</ns0:formula1>
    </ns0:dataValidation>
    <ns0:dataValidation type="list" sqref="T2:T101">
      <ns0:formula1>'Controlled Vocabulary'!$J$2:$J$4</ns0:formula1>
    </ns0:dataValidation>
    <ns0:dataValidation type="list" sqref="U2:U101">
      <ns0:formula1>'Controlled Vocabulary'!$K$2:$K$5</ns0:formula1>
    </ns0:dataValidation>
    <ns0:dataValidation type="list" sqref="Z2:Z101">
      <ns0:formula1>'Controlled Vocabulary'!$B$2:$B$7</ns0:formula1>
    </ns0:dataValidation>
    <ns0:dataValidation type="list" sqref="AD2:AD101">
      <ns0:formula1>'Controlled Vocabulary'!$D$2:$D$4</ns0:formula1>
    </ns0:dataValidation>
    <ns0:dataValidation type="list" sqref="AI2:AI101">
      <ns0:formula1>'Controlled Vocabulary'!$M$2:$M$3</ns0:formula1>
    </ns0:dataValidation>
    <ns0:dataValidation type="list" sqref="AJ2:AJ101">
      <ns0:formula1>'Controlled Vocabulary'!$R$2:$R$9</ns0:formula1>
    </ns0:dataValidation>
    <ns0:dataValidation type="list" sqref="AN2:AN101">
      <ns0:formula1>'Controlled Vocabulary'!$T$2:$T$6</ns0:formula1>
    </ns0:dataValidation>
    <ns0:dataValidation type="list" sqref="AR2:AR101">
      <ns0:formula1>'Controlled Vocabulary'!$V$2:$V$4</ns0:formula1>
    </ns0:dataValidation>
    <ns0:dataValidation type="list" sqref="AS2:AS101">
      <ns0:formula1>'Controlled Vocabulary'!$L$2:$L$6</ns0:formula1>
    </ns0:dataValidation>
  </ns0:dataValidations>
  <ns0:pageMargins left="0.7" right="0.7" top="0.75" bottom="0.75" header="0.3" footer="0.3"/>
  <ns0:tableParts count="1">
    <ns0:tablePart ns1:id="R5cd5c54d80d74e80"/>
  </ns0:tableParts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FormatPr defaultRowHeight="15"/>
  <ns0:cols>
    <ns0:col min="1" max="1" width="20" hidden="0" customWidth="1"/>
    <ns0:col min="2" max="2" width="18" hidden="0" customWidth="1"/>
    <ns0:col min="3" max="3" width="26" hidden="0" customWidth="1"/>
    <ns0:col min="4" max="4" width="22" hidden="0" customWidth="1"/>
    <ns0:col min="5" max="5" width="40" hidden="0" customWidth="1"/>
    <ns0:col min="6" max="6" width="18" hidden="0" customWidth="1"/>
    <ns0:col min="7" max="7" width="28" hidden="0" customWidth="1"/>
    <ns0:col min="8" max="8" width="30" hidden="0" customWidth="1"/>
    <ns0:col min="9" max="9" width="24" hidden="0" customWidth="1"/>
    <ns0:col min="10" max="10" width="14" hidden="0" customWidth="1"/>
    <ns0:col min="11" max="11" width="14" hidden="0" customWidth="1"/>
    <ns0:col min="12" max="12" width="14" hidden="0" customWidth="1"/>
    <ns0:col min="13" max="13" width="30" hidden="0" customWidth="1"/>
    <ns0:col min="14" max="14" width="22" hidden="0" customWidth="1"/>
    <ns0:col min="15" max="15" width="22" hidden="0" customWidth="1"/>
    <ns0:col min="16" max="16" width="34" hidden="0" customWidth="1"/>
    <ns0:col min="17" max="17" width="24" hidden="0" customWidth="1"/>
    <ns0:col min="18" max="18" width="30" hidden="0" customWidth="1"/>
    <ns0:col min="19" max="19" width="20" hidden="0" customWidth="1"/>
    <ns0:col min="20" max="20" width="20" hidden="0" customWidth="1"/>
    <ns0:col min="21" max="21" width="30" hidden="0" customWidth="1"/>
    <ns0:col min="22" max="22" width="24" hidden="0" customWidth="1"/>
    <ns0:col min="23" max="23" width="22" hidden="0" customWidth="1"/>
    <ns0:col min="24" max="24" width="30" hidden="0" customWidth="1"/>
    <ns0:col min="25" max="25" width="26" hidden="0" customWidth="1"/>
    <ns0:col min="26" max="26" width="22" hidden="0" customWidth="1"/>
    <ns0:col min="27" max="27" width="14" hidden="0" customWidth="1"/>
    <ns0:col min="28" max="28" width="30" hidden="0" customWidth="1"/>
    <ns0:col min="29" max="29" width="30" hidden="0" customWidth="1"/>
    <ns0:col min="30" max="30" width="32" hidden="0" customWidth="1"/>
    <ns0:col min="31" max="31" width="40" hidden="0" customWidth="1"/>
    <ns0:col min="32" max="32" width="52" hidden="0" customWidth="1"/>
    <ns0:col min="33" max="40" width="2" hidden="1" customWidth="1"/>
  </ns0:cols>
  <ns0:sheetData>
    <ns0:row r="1">
      <ns0:c r="A1" s="18" t="str">
        <ns0:v>Evidence Item ID</ns0:v>
      </ns0:c>
      <ns0:c r="B1" s="18" t="str">
        <ns0:v>Source ID</ns0:v>
      </ns0:c>
      <ns0:c r="C1" s="18" t="str">
        <ns0:v>Source Owner or Publisher</ns0:v>
      </ns0:c>
      <ns0:c r="D1" s="18" t="str">
        <ns0:v>Source Type</ns0:v>
      </ns0:c>
      <ns0:c r="E1" s="18" t="str">
        <ns0:v>Source Location</ns0:v>
      </ns0:c>
      <ns0:c r="F1" s="18" t="str">
        <ns0:v>Source Mutable?</ns0:v>
      </ns0:c>
      <ns0:c r="G1" s="18" t="str">
        <ns0:v>Source Version or Represented Period</ns0:v>
      </ns0:c>
      <ns0:c r="H1" s="18" t="str">
        <ns0:v>Capture ID or Capture Location</ns0:v>
      </ns0:c>
      <ns0:c r="I1" s="18" t="str">
        <ns0:v>Capture Method</ns0:v>
      </ns0:c>
      <ns0:c r="J1" s="18" t="str">
        <ns0:v>Capture Date</ns0:v>
      </ns0:c>
      <ns0:c r="K1" s="18" t="str">
        <ns0:v>Access Date</ns0:v>
      </ns0:c>
      <ns0:c r="L1" s="18" t="str">
        <ns0:v>Observed Date</ns0:v>
      </ns0:c>
      <ns0:c r="M1" s="18" t="str">
        <ns0:v>Observation Anchor</ns0:v>
      </ns0:c>
      <ns0:c r="N1" s="18" t="str">
        <ns0:v>Evidence Accessible to Reviewer?</ns0:v>
      </ns0:c>
      <ns0:c r="O1" s="18" t="str">
        <ns0:v>Access Restriction</ns0:v>
      </ns0:c>
      <ns0:c r="P1" s="18" t="str">
        <ns0:v>Handling Condition</ns0:v>
      </ns0:c>
      <ns0:c r="Q1" s="18" t="str">
        <ns0:v>Supersedes Evidence Item ID</ns0:v>
      </ns0:c>
      <ns0:c r="R1" s="18" t="str">
        <ns0:v>Provenance Manifest Reference</ns0:v>
      </ns0:c>
      <ns0:c r="S1" s="18" t="str">
        <ns0:v>Evidence Item Status</ns0:v>
      </ns0:c>
      <ns0:c r="T1" s="18" t="str">
        <ns0:v>AI Assistance Used?</ns0:v>
      </ns0:c>
      <ns0:c r="U1" s="18" t="str">
        <ns0:v>AI Activity Type</ns0:v>
      </ns0:c>
      <ns0:c r="V1" s="18" t="str">
        <ns0:v>AI Tool or Model</ns0:v>
      </ns0:c>
      <ns0:c r="W1" s="18" t="str">
        <ns0:v>AI Run Reference</ns0:v>
      </ns0:c>
      <ns0:c r="X1" s="18" t="str">
        <ns0:v>AI Limitations</ns0:v>
      </ns0:c>
      <ns0:c r="Y1" s="18" t="str">
        <ns0:v>Human Verification Status</ns0:v>
      </ns0:c>
      <ns0:c r="Z1" s="18" t="str">
        <ns0:v>Human Verifier</ns0:v>
      </ns0:c>
      <ns0:c r="AA1" s="18" t="str">
        <ns0:v>Human Verification Date</ns0:v>
      </ns0:c>
      <ns0:c r="AB1" s="18" t="str">
        <ns0:v>Human Verification Note</ns0:v>
      </ns0:c>
      <ns0:c r="AC1" s="18" t="str">
        <ns0:v>Structural Result</ns0:v>
      </ns0:c>
      <ns0:c r="AD1" s="18" t="str">
        <ns0:v>Reason Code</ns0:v>
      </ns0:c>
      <ns0:c r="AE1" s="18" t="str">
        <ns0:v>Eligibility / Completion</ns0:v>
      </ns0:c>
      <ns0:c r="AF1" s="18" t="str">
        <ns0:v>Required Action</ns0:v>
      </ns0:c>
      <ns0:c r="AG1" s="18" t="str">
        <ns0:v>Normalized Evidence Item ID</ns0:v>
      </ns0:c>
      <ns0:c r="AH1" s="18" t="str">
        <ns0:v>Duplicate ID Count</ns0:v>
      </ns0:c>
      <ns0:c r="AI1" s="18" t="str">
        <ns0:v>ID Rule</ns0:v>
      </ns0:c>
      <ns0:c r="AJ1" s="18" t="str">
        <ns0:v>Capture Rule</ns0:v>
      </ns0:c>
      <ns0:c r="AK1" s="18" t="str">
        <ns0:v>Access Rule</ns0:v>
      </ns0:c>
      <ns0:c r="AL1" s="18" t="str">
        <ns0:v>AI Rule</ns0:v>
      </ns0:c>
      <ns0:c r="AM1" s="18" t="str">
        <ns0:v>Conditional Rule</ns0:v>
      </ns0:c>
      <ns0:c r="AN1" s="18" t="str">
        <ns0:v>Active Link Count</ns0:v>
      </ns0:c>
    </ns0:row>
    <ns0:row r="2">
      <ns0:c r="A2" s="65" t="str">
        <ns0:v>EVI-001</ns0:v>
      </ns0:c>
      <ns0:c r="B2" s="65" t="str">
        <ns0:v>SRC-ALPHA-PRICING</ns0:v>
      </ns0:c>
      <ns0:c r="C2" s="66" t="str">
        <ns0:v>Competitor Alpha</ns0:v>
      </ns0:c>
      <ns0:c r="D2" s="66" t="str">
        <ns0:v>Primary source</ns0:v>
      </ns0:c>
      <ns0:c r="E2" s="66" t="str">
        <ns0:v>https://example.invalid/alpha/pricing</ns0:v>
      </ns0:c>
      <ns0:c r="F2" s="66" t="str">
        <ns0:v>Yes</ns0:v>
      </ns0:c>
      <ns0:c r="G2" s="66" t="str">
        <ns0:v>Premium plan represented 2026-07-31</ns0:v>
      </ns0:c>
      <ns0:c r="H2" s="66" t="str">
        <ns0:v>CAP-ALPHA-20260731-A</ns0:v>
      </ns0:c>
      <ns0:c r="I2" s="66" t="str">
        <ns0:v>Full-page HTML and screenshot capture</ns0:v>
      </ns0:c>
      <ns0:c r="J2" s="67" t="n">
        <ns0:v>46234</ns0:v>
      </ns0:c>
      <ns0:c r="K2" s="67" t="n">
        <ns0:v>46234</ns0:v>
      </ns0:c>
      <ns0:c r="L2" s="67" t="n">
        <ns0:v>46234</ns0:v>
      </ns0:c>
      <ns0:c r="M2" s="66" t="str">
        <ns0:v>Premium-plan onboarding statement</ns0:v>
      </ns0:c>
      <ns0:c r="N2" s="66" t="str">
        <ns0:v>Yes</ns0:v>
      </ns0:c>
      <ns0:c r="O2" s="66" t="str">
        <ns0:v>None</ns0:v>
      </ns0:c>
      <ns0:c r="P2" s="66" t="str">
        <ns0:v>Standard internal handling</ns0:v>
      </ns0:c>
      <ns0:c r="Q2" s="65"/>
      <ns0:c r="R2" s="66"/>
      <ns0:c r="S2" s="66" t="str">
        <ns0:v>Active</ns0:v>
      </ns0:c>
      <ns0:c r="T2" s="66" t="str">
        <ns0:v>Yes</ns0:v>
      </ns0:c>
      <ns0:c r="U2" s="66" t="str">
        <ns0:v>Extraction</ns0:v>
      </ns0:c>
      <ns0:c r="V2" s="66" t="str">
        <ns0:v>Example extraction model</ns0:v>
      </ns0:c>
      <ns0:c r="W2" s="66" t="str">
        <ns0:v>AIRUN-20260731-01</ns0:v>
      </ns0:c>
      <ns0:c r="X2" s="66" t="str">
        <ns0:v>Dynamic page layout may omit hover content.</ns0:v>
      </ns0:c>
      <ns0:c r="Y2" s="66" t="str">
        <ns0:v>Verified</ns0:v>
      </ns0:c>
      <ns0:c r="Z2" s="66" t="str">
        <ns0:v>Research reviewer</ns0:v>
      </ns0:c>
      <ns0:c r="AA2" s="67" t="n">
        <ns0:v>46234</ns0:v>
      </ns0:c>
      <ns0:c r="AB2" s="66" t="str">
        <ns0:v>Compared extraction with the preserved capture.</ns0:v>
      </ns0:c>
      <ns0:c r="AC2" s="45">
        <ns0:f>IF(A2="","",IFERROR(VLOOKUP(AD2,'Controlled Vocabulary'!$AA$2:$AD$200,2,FALSE),"Record structurally complete"))</ns0:f>
      </ns0:c>
      <ns0:c r="AD2" s="45">
        <ns0:f>IF(A2="","",IF(AI2&lt;&gt;"NONE",AI2,IF(C2="","MISSING_SOURCE_OWNER",IF(E2="","MISSING_EVIDENCE_LOCATION",IF(D2="","MISSING_SOURCE_IDENTITY",IF(K2="","MISSING_ACCESS_DATE",IF(L2="","MISSING_OBSERVED_DATE",IF(AJ2&lt;&gt;"NONE",AJ2,IF(AK2&lt;&gt;"NONE",AK2,IF(AL2&lt;&gt;"NONE",AL2,AM2))))))))))</ns0:f>
      </ns0:c>
      <ns0:c r="AE2" s="45">
        <ns0:f>IF(A2="","",IFERROR(VLOOKUP(AD2,'Controlled Vocabulary'!$AA$2:$AD$200,3,FALSE),"Continue"))</ns0:f>
      </ns0:c>
      <ns0:c r="AF2" s="45">
        <ns0:f>IF(A2="","",IFERROR(VLOOKUP(AD2,'Controlled Vocabulary'!$AA$2:$AD$200,4,FALSE),"Evaluate remaining controls."))</ns0:f>
      </ns0:c>
      <ns0:c r="AG2" s="53">
        <ns0:f>IF(A2="","",UPPER(TRIM(A2)))</ns0:f>
      </ns0:c>
      <ns0:c r="AH2" s="53">
        <ns0:f>IF(AG2="",0,COUNTIF($AG$2:$AG$101,AG2))</ns0:f>
      </ns0:c>
      <ns0:c r="AI2" s="53">
        <ns0:f>IF(AG2="","MISSING_EVIDENCE_ITEM_ID",IF(OR(LEN(AG2)&lt;3,LEN(AG2)&gt;64),"INVALID_EVIDENCE_ITEM_ID",IF(AH2&gt;1,"DUPLICATE_EVIDENCE_ITEM_ID","NONE")))</ns0:f>
      </ns0:c>
      <ns0:c r="AJ2" s="53">
        <ns0:f>IF(F2="","SOURCE_MUTABILITY_UNRESOLVED",IF(AND(F2="Yes",OR(G2="",H2="",J2="")),"MUTABLE_SOURCE_CAPTURE_REQUIRED",IF(AND(F2="Unknown",G2="",H2=""),"SOURCE_MUTABILITY_UNRESOLVED","NONE")))</ns0:f>
      </ns0:c>
      <ns0:c r="AK2" s="53">
        <ns0:f>IF(N2="","REVIEWER_ACCESS_REQUIRED",IF(AND(O2&lt;&gt;"Open",P2=""),"HANDLING_CONDITION_REQUIRED",IF(AND(N2="Conditional",P2=""),"HANDLING_CONDITION_REQUIRED",IF(N2="No","REVIEWER_ACCESS_REQUIRED","NONE"))))</ns0:f>
      </ns0:c>
      <ns0:c r="AL2" s="53">
        <ns0:f>IF(T2="","CONTROLLED_INPUT_INVALID",IF(T2="No",IF(COUNTA(U2:AB2)&gt;0,"AI_DETAILS_WITHOUT_AI_USE","NONE"),IF(T2&lt;&gt;"Yes","CONTROLLED_INPUT_INVALID",IF(U2="","AI_ACTIVITY_TYPE_REQUIRED",IF(AND(W2&lt;&gt;"",COUNTIF('Evidence Register'!$AL$2:$AL$101,W2)&gt;0,COUNTIF('Controlled Vocabulary'!$R$2:$R$9,U2)&gt;0),"DUPLICATED_AI_ACTIVITY",IF(COUNTIF('Controlled Vocabulary'!$S$2:$S$9,U2)=0,"INVALID_AI_ACTIVITY_TYPE",IF(V2="","AI_TOOL_MODEL_REQUIRED",IF(Y2="Rejected","AI_OUTPUT_REJECTED",IF(Y2="Verified",IF(Z2="","HUMAN_VERIFIER_REQUIRED",IF(AA2="","HUMAN_VERIFICATION_DATE_REQUIRED","NONE")),IF(Y2="Pending","AI_VERIFICATION_PENDING",IF(Y2="Verification incomplete","AI_VERIFICATION_INCOMPLETE","AI_VERIFICATION_REQUIRED")))))))))))</ns0:f>
      </ns0:c>
      <ns0:c r="AM2" s="53">
        <ns0:f>IF(N2="Conditional","CONDITIONAL_EVIDENCE_ACCESS","NONE")</ns0:f>
      </ns0:c>
      <ns0:c r="AN2" s="53">
        <ns0:f>IF(AG2="",0,COUNTIFS('Claim–Evidence Links'!$P$2:$P$201,AG2,'Claim–Evidence Links'!$H$2:$H$201,"Active"))</ns0:f>
      </ns0:c>
    </ns0:row>
    <ns0:row r="3">
      <ns0:c r="A3" s="65" t="str">
        <ns0:v>EVI-002</ns0:v>
      </ns0:c>
      <ns0:c r="B3" s="65" t="str">
        <ns0:v>SRC-ALPHA-GUIDE</ns0:v>
      </ns0:c>
      <ns0:c r="C3" s="66" t="str">
        <ns0:v>Competitor Alpha</ns0:v>
      </ns0:c>
      <ns0:c r="D3" s="66" t="str">
        <ns0:v>Primary source</ns0:v>
      </ns0:c>
      <ns0:c r="E3" s="66" t="str">
        <ns0:v>https://example.invalid/alpha/onboarding-guide.pdf</ns0:v>
      </ns0:c>
      <ns0:c r="F3" s="66" t="str">
        <ns0:v>No</ns0:v>
      </ns0:c>
      <ns0:c r="G3" s="66" t="str">
        <ns0:v>Guide edition 2026.1</ns0:v>
      </ns0:c>
      <ns0:c r="H3" s="66"/>
      <ns0:c r="I3" s="66" t="str">
        <ns0:v>Downloaded PDF</ns0:v>
      </ns0:c>
      <ns0:c r="J3" s="67"/>
      <ns0:c r="K3" s="67" t="n">
        <ns0:v>46233</ns0:v>
      </ns0:c>
      <ns0:c r="L3" s="67" t="n">
        <ns0:v>46188</ns0:v>
      </ns0:c>
      <ns0:c r="M3" s="66" t="str">
        <ns0:v>Section 2 onboarding scope</ns0:v>
      </ns0:c>
      <ns0:c r="N3" s="66" t="str">
        <ns0:v>Yes</ns0:v>
      </ns0:c>
      <ns0:c r="O3" s="66" t="str">
        <ns0:v>None</ns0:v>
      </ns0:c>
      <ns0:c r="P3" s="66" t="str">
        <ns0:v>Standard internal handling</ns0:v>
      </ns0:c>
      <ns0:c r="Q3" s="65"/>
      <ns0:c r="R3" s="66"/>
      <ns0:c r="S3" s="66" t="str">
        <ns0:v>Active</ns0:v>
      </ns0:c>
      <ns0:c r="T3" s="66" t="str">
        <ns0:v>No</ns0:v>
      </ns0:c>
      <ns0:c r="U3" s="66"/>
      <ns0:c r="V3" s="66"/>
      <ns0:c r="W3" s="66"/>
      <ns0:c r="X3" s="66"/>
      <ns0:c r="Y3" s="66"/>
      <ns0:c r="Z3" s="66"/>
      <ns0:c r="AA3" s="67"/>
      <ns0:c r="AB3" s="66"/>
      <ns0:c r="AC3" s="45">
        <ns0:f>IF(A3="","",IFERROR(VLOOKUP(AD3,'Controlled Vocabulary'!$AA$2:$AD$200,2,FALSE),"Record structurally complete"))</ns0:f>
      </ns0:c>
      <ns0:c r="AD3" s="45">
        <ns0:f>IF(A3="","",IF(AI3&lt;&gt;"NONE",AI3,IF(C3="","MISSING_SOURCE_OWNER",IF(E3="","MISSING_EVIDENCE_LOCATION",IF(D3="","MISSING_SOURCE_IDENTITY",IF(K3="","MISSING_ACCESS_DATE",IF(L3="","MISSING_OBSERVED_DATE",IF(AJ3&lt;&gt;"NONE",AJ3,IF(AK3&lt;&gt;"NONE",AK3,IF(AL3&lt;&gt;"NONE",AL3,AM3))))))))))</ns0:f>
      </ns0:c>
      <ns0:c r="AE3" s="45">
        <ns0:f>IF(A3="","",IFERROR(VLOOKUP(AD3,'Controlled Vocabulary'!$AA$2:$AD$200,3,FALSE),"Continue"))</ns0:f>
      </ns0:c>
      <ns0:c r="AF3" s="45">
        <ns0:f>IF(A3="","",IFERROR(VLOOKUP(AD3,'Controlled Vocabulary'!$AA$2:$AD$200,4,FALSE),"Evaluate remaining controls."))</ns0:f>
      </ns0:c>
      <ns0:c r="AG3" s="53">
        <ns0:f>IF(A3="","",UPPER(TRIM(A3)))</ns0:f>
      </ns0:c>
      <ns0:c r="AH3" s="53">
        <ns0:f>IF(AG3="",0,COUNTIF($AG$2:$AG$101,AG3))</ns0:f>
      </ns0:c>
      <ns0:c r="AI3" s="53">
        <ns0:f>IF(AG3="","MISSING_EVIDENCE_ITEM_ID",IF(OR(LEN(AG3)&lt;3,LEN(AG3)&gt;64),"INVALID_EVIDENCE_ITEM_ID",IF(AH3&gt;1,"DUPLICATE_EVIDENCE_ITEM_ID","NONE")))</ns0:f>
      </ns0:c>
      <ns0:c r="AJ3" s="53">
        <ns0:f>IF(F3="","SOURCE_MUTABILITY_UNRESOLVED",IF(AND(F3="Yes",OR(G3="",H3="",J3="")),"MUTABLE_SOURCE_CAPTURE_REQUIRED",IF(AND(F3="Unknown",G3="",H3=""),"SOURCE_MUTABILITY_UNRESOLVED","NONE")))</ns0:f>
      </ns0:c>
      <ns0:c r="AK3" s="53">
        <ns0:f>IF(N3="","REVIEWER_ACCESS_REQUIRED",IF(AND(O3&lt;&gt;"Open",P3=""),"HANDLING_CONDITION_REQUIRED",IF(AND(N3="Conditional",P3=""),"HANDLING_CONDITION_REQUIRED",IF(N3="No","REVIEWER_ACCESS_REQUIRED","NONE"))))</ns0:f>
      </ns0:c>
      <ns0:c r="AL3" s="53">
        <ns0:f>IF(T3="","CONTROLLED_INPUT_INVALID",IF(T3="No",IF(COUNTA(U3:AB3)&gt;0,"AI_DETAILS_WITHOUT_AI_USE","NONE"),IF(T3&lt;&gt;"Yes","CONTROLLED_INPUT_INVALID",IF(U3="","AI_ACTIVITY_TYPE_REQUIRED",IF(AND(W3&lt;&gt;"",COUNTIF('Evidence Register'!$AL$2:$AL$101,W3)&gt;0,COUNTIF('Controlled Vocabulary'!$R$2:$R$9,U3)&gt;0),"DUPLICATED_AI_ACTIVITY",IF(COUNTIF('Controlled Vocabulary'!$S$2:$S$9,U3)=0,"INVALID_AI_ACTIVITY_TYPE",IF(V3="","AI_TOOL_MODEL_REQUIRED",IF(Y3="Rejected","AI_OUTPUT_REJECTED",IF(Y3="Verified",IF(Z3="","HUMAN_VERIFIER_REQUIRED",IF(AA3="","HUMAN_VERIFICATION_DATE_REQUIRED","NONE")),IF(Y3="Pending","AI_VERIFICATION_PENDING",IF(Y3="Verification incomplete","AI_VERIFICATION_INCOMPLETE","AI_VERIFICATION_REQUIRED")))))))))))</ns0:f>
      </ns0:c>
      <ns0:c r="AM3" s="53">
        <ns0:f>IF(N3="Conditional","CONDITIONAL_EVIDENCE_ACCESS","NONE")</ns0:f>
      </ns0:c>
      <ns0:c r="AN3" s="53">
        <ns0:f>IF(AG3="",0,COUNTIFS('Claim–Evidence Links'!$P$2:$P$201,AG3,'Claim–Evidence Links'!$H$2:$H$201,"Active"))</ns0:f>
      </ns0:c>
    </ns0:row>
    <ns0:row r="4">
      <ns0:c r="A4" s="65" t="str">
        <ns0:v>EVI-003</ns0:v>
      </ns0:c>
      <ns0:c r="B4" s="65" t="str">
        <ns0:v>SRC-ALPHA-PRICING</ns0:v>
      </ns0:c>
      <ns0:c r="C4" s="66" t="str">
        <ns0:v>Competitor Alpha</ns0:v>
      </ns0:c>
      <ns0:c r="D4" s="66" t="str">
        <ns0:v>Primary source</ns0:v>
      </ns0:c>
      <ns0:c r="E4" s="66" t="str">
        <ns0:v>https://example.invalid/alpha/pricing</ns0:v>
      </ns0:c>
      <ns0:c r="F4" s="66" t="str">
        <ns0:v>Yes</ns0:v>
      </ns0:c>
      <ns0:c r="G4" s="66" t="str">
        <ns0:v>Premium plan represented 2026-07-31 16:00</ns0:v>
      </ns0:c>
      <ns0:c r="H4" s="66" t="str">
        <ns0:v>CAP-ALPHA-20260731-B</ns0:v>
      </ns0:c>
      <ns0:c r="I4" s="66" t="str">
        <ns0:v>Full-page HTML and screenshot capture</ns0:v>
      </ns0:c>
      <ns0:c r="J4" s="67" t="n">
        <ns0:v>46234</ns0:v>
      </ns0:c>
      <ns0:c r="K4" s="67" t="n">
        <ns0:v>46234</ns0:v>
      </ns0:c>
      <ns0:c r="L4" s="67" t="n">
        <ns0:v>46234</ns0:v>
      </ns0:c>
      <ns0:c r="M4" s="66" t="str">
        <ns0:v>Eligibility qualifier under onboarding statement</ns0:v>
      </ns0:c>
      <ns0:c r="N4" s="66" t="str">
        <ns0:v>Yes</ns0:v>
      </ns0:c>
      <ns0:c r="O4" s="66" t="str">
        <ns0:v>None</ns0:v>
      </ns0:c>
      <ns0:c r="P4" s="66" t="str">
        <ns0:v>Standard internal handling</ns0:v>
      </ns0:c>
      <ns0:c r="Q4" s="65" t="str">
        <ns0:v>EVI-001</ns0:v>
      </ns0:c>
      <ns0:c r="R4" s="66"/>
      <ns0:c r="S4" s="66" t="str">
        <ns0:v>Active</ns0:v>
      </ns0:c>
      <ns0:c r="T4" s="66" t="str">
        <ns0:v>No</ns0:v>
      </ns0:c>
      <ns0:c r="U4" s="66"/>
      <ns0:c r="V4" s="66"/>
      <ns0:c r="W4" s="66"/>
      <ns0:c r="X4" s="66"/>
      <ns0:c r="Y4" s="66"/>
      <ns0:c r="Z4" s="66"/>
      <ns0:c r="AA4" s="67"/>
      <ns0:c r="AB4" s="66"/>
      <ns0:c r="AC4" s="45">
        <ns0:f>IF(A4="","",IFERROR(VLOOKUP(AD4,'Controlled Vocabulary'!$AA$2:$AD$200,2,FALSE),"Record structurally complete"))</ns0:f>
      </ns0:c>
      <ns0:c r="AD4" s="45">
        <ns0:f>IF(A4="","",IF(AI4&lt;&gt;"NONE",AI4,IF(C4="","MISSING_SOURCE_OWNER",IF(E4="","MISSING_EVIDENCE_LOCATION",IF(D4="","MISSING_SOURCE_IDENTITY",IF(K4="","MISSING_ACCESS_DATE",IF(L4="","MISSING_OBSERVED_DATE",IF(AJ4&lt;&gt;"NONE",AJ4,IF(AK4&lt;&gt;"NONE",AK4,IF(AL4&lt;&gt;"NONE",AL4,AM4))))))))))</ns0:f>
      </ns0:c>
      <ns0:c r="AE4" s="45">
        <ns0:f>IF(A4="","",IFERROR(VLOOKUP(AD4,'Controlled Vocabulary'!$AA$2:$AD$200,3,FALSE),"Continue"))</ns0:f>
      </ns0:c>
      <ns0:c r="AF4" s="45">
        <ns0:f>IF(A4="","",IFERROR(VLOOKUP(AD4,'Controlled Vocabulary'!$AA$2:$AD$200,4,FALSE),"Evaluate remaining controls."))</ns0:f>
      </ns0:c>
      <ns0:c r="AG4" s="53">
        <ns0:f>IF(A4="","",UPPER(TRIM(A4)))</ns0:f>
      </ns0:c>
      <ns0:c r="AH4" s="53">
        <ns0:f>IF(AG4="",0,COUNTIF($AG$2:$AG$101,AG4))</ns0:f>
      </ns0:c>
      <ns0:c r="AI4" s="53">
        <ns0:f>IF(AG4="","MISSING_EVIDENCE_ITEM_ID",IF(OR(LEN(AG4)&lt;3,LEN(AG4)&gt;64),"INVALID_EVIDENCE_ITEM_ID",IF(AH4&gt;1,"DUPLICATE_EVIDENCE_ITEM_ID","NONE")))</ns0:f>
      </ns0:c>
      <ns0:c r="AJ4" s="53">
        <ns0:f>IF(F4="","SOURCE_MUTABILITY_UNRESOLVED",IF(AND(F4="Yes",OR(G4="",H4="",J4="")),"MUTABLE_SOURCE_CAPTURE_REQUIRED",IF(AND(F4="Unknown",G4="",H4=""),"SOURCE_MUTABILITY_UNRESOLVED","NONE")))</ns0:f>
      </ns0:c>
      <ns0:c r="AK4" s="53">
        <ns0:f>IF(N4="","REVIEWER_ACCESS_REQUIRED",IF(AND(O4&lt;&gt;"Open",P4=""),"HANDLING_CONDITION_REQUIRED",IF(AND(N4="Conditional",P4=""),"HANDLING_CONDITION_REQUIRED",IF(N4="No","REVIEWER_ACCESS_REQUIRED","NONE"))))</ns0:f>
      </ns0:c>
      <ns0:c r="AL4" s="53">
        <ns0:f>IF(T4="","CONTROLLED_INPUT_INVALID",IF(T4="No",IF(COUNTA(U4:AB4)&gt;0,"AI_DETAILS_WITHOUT_AI_USE","NONE"),IF(T4&lt;&gt;"Yes","CONTROLLED_INPUT_INVALID",IF(U4="","AI_ACTIVITY_TYPE_REQUIRED",IF(AND(W4&lt;&gt;"",COUNTIF('Evidence Register'!$AL$2:$AL$101,W4)&gt;0,COUNTIF('Controlled Vocabulary'!$R$2:$R$9,U4)&gt;0),"DUPLICATED_AI_ACTIVITY",IF(COUNTIF('Controlled Vocabulary'!$S$2:$S$9,U4)=0,"INVALID_AI_ACTIVITY_TYPE",IF(V4="","AI_TOOL_MODEL_REQUIRED",IF(Y4="Rejected","AI_OUTPUT_REJECTED",IF(Y4="Verified",IF(Z4="","HUMAN_VERIFIER_REQUIRED",IF(AA4="","HUMAN_VERIFICATION_DATE_REQUIRED","NONE")),IF(Y4="Pending","AI_VERIFICATION_PENDING",IF(Y4="Verification incomplete","AI_VERIFICATION_INCOMPLETE","AI_VERIFICATION_REQUIRED")))))))))))</ns0:f>
      </ns0:c>
      <ns0:c r="AM4" s="53">
        <ns0:f>IF(N4="Conditional","CONDITIONAL_EVIDENCE_ACCESS","NONE")</ns0:f>
      </ns0:c>
      <ns0:c r="AN4" s="53">
        <ns0:f>IF(AG4="",0,COUNTIFS('Claim–Evidence Links'!$P$2:$P$201,AG4,'Claim–Evidence Links'!$H$2:$H$201,"Active"))</ns0:f>
      </ns0:c>
    </ns0:row>
    <ns0:row r="5">
      <ns0:c r="A5" s="65"/>
      <ns0:c r="B5" s="65"/>
      <ns0:c r="C5" s="66"/>
      <ns0:c r="D5" s="66"/>
      <ns0:c r="E5" s="66"/>
      <ns0:c r="F5" s="66"/>
      <ns0:c r="G5" s="66"/>
      <ns0:c r="H5" s="66"/>
      <ns0:c r="I5" s="66"/>
      <ns0:c r="J5" s="67"/>
      <ns0:c r="K5" s="67"/>
      <ns0:c r="L5" s="67"/>
      <ns0:c r="M5" s="66"/>
      <ns0:c r="N5" s="66"/>
      <ns0:c r="O5" s="66"/>
      <ns0:c r="P5" s="66"/>
      <ns0:c r="Q5" s="65"/>
      <ns0:c r="R5" s="66"/>
      <ns0:c r="S5" s="66"/>
      <ns0:c r="T5" s="66"/>
      <ns0:c r="U5" s="66"/>
      <ns0:c r="V5" s="66"/>
      <ns0:c r="W5" s="66"/>
      <ns0:c r="X5" s="66"/>
      <ns0:c r="Y5" s="66"/>
      <ns0:c r="Z5" s="66"/>
      <ns0:c r="AA5" s="67"/>
      <ns0:c r="AB5" s="66"/>
      <ns0:c r="AC5" s="45">
        <ns0:f>IF(A5="","",IFERROR(VLOOKUP(AD5,'Controlled Vocabulary'!$AA$2:$AD$200,2,FALSE),"Record structurally complete"))</ns0:f>
      </ns0:c>
      <ns0:c r="AD5" s="45">
        <ns0:f>IF(A5="","",IF(AI5&lt;&gt;"NONE",AI5,IF(C5="","MISSING_SOURCE_OWNER",IF(E5="","MISSING_EVIDENCE_LOCATION",IF(D5="","MISSING_SOURCE_IDENTITY",IF(K5="","MISSING_ACCESS_DATE",IF(L5="","MISSING_OBSERVED_DATE",IF(AJ5&lt;&gt;"NONE",AJ5,IF(AK5&lt;&gt;"NONE",AK5,IF(AL5&lt;&gt;"NONE",AL5,AM5))))))))))</ns0:f>
      </ns0:c>
      <ns0:c r="AE5" s="45">
        <ns0:f>IF(A5="","",IFERROR(VLOOKUP(AD5,'Controlled Vocabulary'!$AA$2:$AD$200,3,FALSE),"Continue"))</ns0:f>
      </ns0:c>
      <ns0:c r="AF5" s="45">
        <ns0:f>IF(A5="","",IFERROR(VLOOKUP(AD5,'Controlled Vocabulary'!$AA$2:$AD$200,4,FALSE),"Evaluate remaining controls."))</ns0:f>
      </ns0:c>
      <ns0:c r="AG5" s="53">
        <ns0:f>IF(A5="","",UPPER(TRIM(A5)))</ns0:f>
      </ns0:c>
      <ns0:c r="AH5" s="53">
        <ns0:f>IF(AG5="",0,COUNTIF($AG$2:$AG$101,AG5))</ns0:f>
      </ns0:c>
      <ns0:c r="AI5" s="53">
        <ns0:f>IF(AG5="","MISSING_EVIDENCE_ITEM_ID",IF(OR(LEN(AG5)&lt;3,LEN(AG5)&gt;64),"INVALID_EVIDENCE_ITEM_ID",IF(AH5&gt;1,"DUPLICATE_EVIDENCE_ITEM_ID","NONE")))</ns0:f>
      </ns0:c>
      <ns0:c r="AJ5" s="53">
        <ns0:f>IF(F5="","SOURCE_MUTABILITY_UNRESOLVED",IF(AND(F5="Yes",OR(G5="",H5="",J5="")),"MUTABLE_SOURCE_CAPTURE_REQUIRED",IF(AND(F5="Unknown",G5="",H5=""),"SOURCE_MUTABILITY_UNRESOLVED","NONE")))</ns0:f>
      </ns0:c>
      <ns0:c r="AK5" s="53">
        <ns0:f>IF(N5="","REVIEWER_ACCESS_REQUIRED",IF(AND(O5&lt;&gt;"Open",P5=""),"HANDLING_CONDITION_REQUIRED",IF(AND(N5="Conditional",P5=""),"HANDLING_CONDITION_REQUIRED",IF(N5="No","REVIEWER_ACCESS_REQUIRED","NONE"))))</ns0:f>
      </ns0:c>
      <ns0:c r="AL5" s="53">
        <ns0:f>IF(T5="","CONTROLLED_INPUT_INVALID",IF(T5="No",IF(COUNTA(U5:AB5)&gt;0,"AI_DETAILS_WITHOUT_AI_USE","NONE"),IF(T5&lt;&gt;"Yes","CONTROLLED_INPUT_INVALID",IF(U5="","AI_ACTIVITY_TYPE_REQUIRED",IF(AND(W5&lt;&gt;"",COUNTIF('Evidence Register'!$AL$2:$AL$101,W5)&gt;0,COUNTIF('Controlled Vocabulary'!$R$2:$R$9,U5)&gt;0),"DUPLICATED_AI_ACTIVITY",IF(COUNTIF('Controlled Vocabulary'!$S$2:$S$9,U5)=0,"INVALID_AI_ACTIVITY_TYPE",IF(V5="","AI_TOOL_MODEL_REQUIRED",IF(Y5="Rejected","AI_OUTPUT_REJECTED",IF(Y5="Verified",IF(Z5="","HUMAN_VERIFIER_REQUIRED",IF(AA5="","HUMAN_VERIFICATION_DATE_REQUIRED","NONE")),IF(Y5="Pending","AI_VERIFICATION_PENDING",IF(Y5="Verification incomplete","AI_VERIFICATION_INCOMPLETE","AI_VERIFICATION_REQUIRED")))))))))))</ns0:f>
      </ns0:c>
      <ns0:c r="AM5" s="53">
        <ns0:f>IF(N5="Conditional","CONDITIONAL_EVIDENCE_ACCESS","NONE")</ns0:f>
      </ns0:c>
      <ns0:c r="AN5" s="53">
        <ns0:f>IF(AG5="",0,COUNTIFS('Claim–Evidence Links'!$P$2:$P$201,AG5,'Claim–Evidence Links'!$H$2:$H$201,"Active"))</ns0:f>
      </ns0:c>
    </ns0:row>
    <ns0:row r="6">
      <ns0:c r="A6" s="65"/>
      <ns0:c r="B6" s="65"/>
      <ns0:c r="C6" s="66"/>
      <ns0:c r="D6" s="66"/>
      <ns0:c r="E6" s="66"/>
      <ns0:c r="F6" s="66"/>
      <ns0:c r="G6" s="66"/>
      <ns0:c r="H6" s="66"/>
      <ns0:c r="I6" s="66"/>
      <ns0:c r="J6" s="67"/>
      <ns0:c r="K6" s="67"/>
      <ns0:c r="L6" s="67"/>
      <ns0:c r="M6" s="66"/>
      <ns0:c r="N6" s="66"/>
      <ns0:c r="O6" s="66"/>
      <ns0:c r="P6" s="66"/>
      <ns0:c r="Q6" s="65"/>
      <ns0:c r="R6" s="66"/>
      <ns0:c r="S6" s="66"/>
      <ns0:c r="T6" s="66"/>
      <ns0:c r="U6" s="66"/>
      <ns0:c r="V6" s="66"/>
      <ns0:c r="W6" s="66"/>
      <ns0:c r="X6" s="66"/>
      <ns0:c r="Y6" s="66"/>
      <ns0:c r="Z6" s="66"/>
      <ns0:c r="AA6" s="67"/>
      <ns0:c r="AB6" s="66"/>
      <ns0:c r="AC6" s="45">
        <ns0:f>IF(A6="","",IFERROR(VLOOKUP(AD6,'Controlled Vocabulary'!$AA$2:$AD$200,2,FALSE),"Record structurally complete"))</ns0:f>
      </ns0:c>
      <ns0:c r="AD6" s="45">
        <ns0:f>IF(A6="","",IF(AI6&lt;&gt;"NONE",AI6,IF(C6="","MISSING_SOURCE_OWNER",IF(E6="","MISSING_EVIDENCE_LOCATION",IF(D6="","MISSING_SOURCE_IDENTITY",IF(K6="","MISSING_ACCESS_DATE",IF(L6="","MISSING_OBSERVED_DATE",IF(AJ6&lt;&gt;"NONE",AJ6,IF(AK6&lt;&gt;"NONE",AK6,IF(AL6&lt;&gt;"NONE",AL6,AM6))))))))))</ns0:f>
      </ns0:c>
      <ns0:c r="AE6" s="45">
        <ns0:f>IF(A6="","",IFERROR(VLOOKUP(AD6,'Controlled Vocabulary'!$AA$2:$AD$200,3,FALSE),"Continue"))</ns0:f>
      </ns0:c>
      <ns0:c r="AF6" s="45">
        <ns0:f>IF(A6="","",IFERROR(VLOOKUP(AD6,'Controlled Vocabulary'!$AA$2:$AD$200,4,FALSE),"Evaluate remaining controls."))</ns0:f>
      </ns0:c>
      <ns0:c r="AG6" s="53">
        <ns0:f>IF(A6="","",UPPER(TRIM(A6)))</ns0:f>
      </ns0:c>
      <ns0:c r="AH6" s="53">
        <ns0:f>IF(AG6="",0,COUNTIF($AG$2:$AG$101,AG6))</ns0:f>
      </ns0:c>
      <ns0:c r="AI6" s="53">
        <ns0:f>IF(AG6="","MISSING_EVIDENCE_ITEM_ID",IF(OR(LEN(AG6)&lt;3,LEN(AG6)&gt;64),"INVALID_EVIDENCE_ITEM_ID",IF(AH6&gt;1,"DUPLICATE_EVIDENCE_ITEM_ID","NONE")))</ns0:f>
      </ns0:c>
      <ns0:c r="AJ6" s="53">
        <ns0:f>IF(F6="","SOURCE_MUTABILITY_UNRESOLVED",IF(AND(F6="Yes",OR(G6="",H6="",J6="")),"MUTABLE_SOURCE_CAPTURE_REQUIRED",IF(AND(F6="Unknown",G6="",H6=""),"SOURCE_MUTABILITY_UNRESOLVED","NONE")))</ns0:f>
      </ns0:c>
      <ns0:c r="AK6" s="53">
        <ns0:f>IF(N6="","REVIEWER_ACCESS_REQUIRED",IF(AND(O6&lt;&gt;"Open",P6=""),"HANDLING_CONDITION_REQUIRED",IF(AND(N6="Conditional",P6=""),"HANDLING_CONDITION_REQUIRED",IF(N6="No","REVIEWER_ACCESS_REQUIRED","NONE"))))</ns0:f>
      </ns0:c>
      <ns0:c r="AL6" s="53">
        <ns0:f>IF(T6="","CONTROLLED_INPUT_INVALID",IF(T6="No",IF(COUNTA(U6:AB6)&gt;0,"AI_DETAILS_WITHOUT_AI_USE","NONE"),IF(T6&lt;&gt;"Yes","CONTROLLED_INPUT_INVALID",IF(U6="","AI_ACTIVITY_TYPE_REQUIRED",IF(AND(W6&lt;&gt;"",COUNTIF('Evidence Register'!$AL$2:$AL$101,W6)&gt;0,COUNTIF('Controlled Vocabulary'!$R$2:$R$9,U6)&gt;0),"DUPLICATED_AI_ACTIVITY",IF(COUNTIF('Controlled Vocabulary'!$S$2:$S$9,U6)=0,"INVALID_AI_ACTIVITY_TYPE",IF(V6="","AI_TOOL_MODEL_REQUIRED",IF(Y6="Rejected","AI_OUTPUT_REJECTED",IF(Y6="Verified",IF(Z6="","HUMAN_VERIFIER_REQUIRED",IF(AA6="","HUMAN_VERIFICATION_DATE_REQUIRED","NONE")),IF(Y6="Pending","AI_VERIFICATION_PENDING",IF(Y6="Verification incomplete","AI_VERIFICATION_INCOMPLETE","AI_VERIFICATION_REQUIRED")))))))))))</ns0:f>
      </ns0:c>
      <ns0:c r="AM6" s="53">
        <ns0:f>IF(N6="Conditional","CONDITIONAL_EVIDENCE_ACCESS","NONE")</ns0:f>
      </ns0:c>
      <ns0:c r="AN6" s="53">
        <ns0:f>IF(AG6="",0,COUNTIFS('Claim–Evidence Links'!$P$2:$P$201,AG6,'Claim–Evidence Links'!$H$2:$H$201,"Active"))</ns0:f>
      </ns0:c>
    </ns0:row>
    <ns0:row r="7">
      <ns0:c r="A7" s="65"/>
      <ns0:c r="B7" s="65"/>
      <ns0:c r="C7" s="66"/>
      <ns0:c r="D7" s="66"/>
      <ns0:c r="E7" s="66"/>
      <ns0:c r="F7" s="66"/>
      <ns0:c r="G7" s="66"/>
      <ns0:c r="H7" s="66"/>
      <ns0:c r="I7" s="66"/>
      <ns0:c r="J7" s="67"/>
      <ns0:c r="K7" s="67"/>
      <ns0:c r="L7" s="67"/>
      <ns0:c r="M7" s="66"/>
      <ns0:c r="N7" s="66"/>
      <ns0:c r="O7" s="66"/>
      <ns0:c r="P7" s="66"/>
      <ns0:c r="Q7" s="65"/>
      <ns0:c r="R7" s="66"/>
      <ns0:c r="S7" s="66"/>
      <ns0:c r="T7" s="66"/>
      <ns0:c r="U7" s="66"/>
      <ns0:c r="V7" s="66"/>
      <ns0:c r="W7" s="66"/>
      <ns0:c r="X7" s="66"/>
      <ns0:c r="Y7" s="66"/>
      <ns0:c r="Z7" s="66"/>
      <ns0:c r="AA7" s="67"/>
      <ns0:c r="AB7" s="66"/>
      <ns0:c r="AC7" s="45">
        <ns0:f>IF(A7="","",IFERROR(VLOOKUP(AD7,'Controlled Vocabulary'!$AA$2:$AD$200,2,FALSE),"Record structurally complete"))</ns0:f>
      </ns0:c>
      <ns0:c r="AD7" s="45">
        <ns0:f>IF(A7="","",IF(AI7&lt;&gt;"NONE",AI7,IF(C7="","MISSING_SOURCE_OWNER",IF(E7="","MISSING_EVIDENCE_LOCATION",IF(D7="","MISSING_SOURCE_IDENTITY",IF(K7="","MISSING_ACCESS_DATE",IF(L7="","MISSING_OBSERVED_DATE",IF(AJ7&lt;&gt;"NONE",AJ7,IF(AK7&lt;&gt;"NONE",AK7,IF(AL7&lt;&gt;"NONE",AL7,AM7))))))))))</ns0:f>
      </ns0:c>
      <ns0:c r="AE7" s="45">
        <ns0:f>IF(A7="","",IFERROR(VLOOKUP(AD7,'Controlled Vocabulary'!$AA$2:$AD$200,3,FALSE),"Continue"))</ns0:f>
      </ns0:c>
      <ns0:c r="AF7" s="45">
        <ns0:f>IF(A7="","",IFERROR(VLOOKUP(AD7,'Controlled Vocabulary'!$AA$2:$AD$200,4,FALSE),"Evaluate remaining controls."))</ns0:f>
      </ns0:c>
      <ns0:c r="AG7" s="53">
        <ns0:f>IF(A7="","",UPPER(TRIM(A7)))</ns0:f>
      </ns0:c>
      <ns0:c r="AH7" s="53">
        <ns0:f>IF(AG7="",0,COUNTIF($AG$2:$AG$101,AG7))</ns0:f>
      </ns0:c>
      <ns0:c r="AI7" s="53">
        <ns0:f>IF(AG7="","MISSING_EVIDENCE_ITEM_ID",IF(OR(LEN(AG7)&lt;3,LEN(AG7)&gt;64),"INVALID_EVIDENCE_ITEM_ID",IF(AH7&gt;1,"DUPLICATE_EVIDENCE_ITEM_ID","NONE")))</ns0:f>
      </ns0:c>
      <ns0:c r="AJ7" s="53">
        <ns0:f>IF(F7="","SOURCE_MUTABILITY_UNRESOLVED",IF(AND(F7="Yes",OR(G7="",H7="",J7="")),"MUTABLE_SOURCE_CAPTURE_REQUIRED",IF(AND(F7="Unknown",G7="",H7=""),"SOURCE_MUTABILITY_UNRESOLVED","NONE")))</ns0:f>
      </ns0:c>
      <ns0:c r="AK7" s="53">
        <ns0:f>IF(N7="","REVIEWER_ACCESS_REQUIRED",IF(AND(O7&lt;&gt;"Open",P7=""),"HANDLING_CONDITION_REQUIRED",IF(AND(N7="Conditional",P7=""),"HANDLING_CONDITION_REQUIRED",IF(N7="No","REVIEWER_ACCESS_REQUIRED","NONE"))))</ns0:f>
      </ns0:c>
      <ns0:c r="AL7" s="53">
        <ns0:f>IF(T7="","CONTROLLED_INPUT_INVALID",IF(T7="No",IF(COUNTA(U7:AB7)&gt;0,"AI_DETAILS_WITHOUT_AI_USE","NONE"),IF(T7&lt;&gt;"Yes","CONTROLLED_INPUT_INVALID",IF(U7="","AI_ACTIVITY_TYPE_REQUIRED",IF(AND(W7&lt;&gt;"",COUNTIF('Evidence Register'!$AL$2:$AL$101,W7)&gt;0,COUNTIF('Controlled Vocabulary'!$R$2:$R$9,U7)&gt;0),"DUPLICATED_AI_ACTIVITY",IF(COUNTIF('Controlled Vocabulary'!$S$2:$S$9,U7)=0,"INVALID_AI_ACTIVITY_TYPE",IF(V7="","AI_TOOL_MODEL_REQUIRED",IF(Y7="Rejected","AI_OUTPUT_REJECTED",IF(Y7="Verified",IF(Z7="","HUMAN_VERIFIER_REQUIRED",IF(AA7="","HUMAN_VERIFICATION_DATE_REQUIRED","NONE")),IF(Y7="Pending","AI_VERIFICATION_PENDING",IF(Y7="Verification incomplete","AI_VERIFICATION_INCOMPLETE","AI_VERIFICATION_REQUIRED")))))))))))</ns0:f>
      </ns0:c>
      <ns0:c r="AM7" s="53">
        <ns0:f>IF(N7="Conditional","CONDITIONAL_EVIDENCE_ACCESS","NONE")</ns0:f>
      </ns0:c>
      <ns0:c r="AN7" s="53">
        <ns0:f>IF(AG7="",0,COUNTIFS('Claim–Evidence Links'!$P$2:$P$201,AG7,'Claim–Evidence Links'!$H$2:$H$201,"Active"))</ns0:f>
      </ns0:c>
    </ns0:row>
    <ns0:row r="8">
      <ns0:c r="A8" s="65"/>
      <ns0:c r="B8" s="65"/>
      <ns0:c r="C8" s="66"/>
      <ns0:c r="D8" s="66"/>
      <ns0:c r="E8" s="66"/>
      <ns0:c r="F8" s="66"/>
      <ns0:c r="G8" s="66"/>
      <ns0:c r="H8" s="66"/>
      <ns0:c r="I8" s="66"/>
      <ns0:c r="J8" s="67"/>
      <ns0:c r="K8" s="67"/>
      <ns0:c r="L8" s="67"/>
      <ns0:c r="M8" s="66"/>
      <ns0:c r="N8" s="66"/>
      <ns0:c r="O8" s="66"/>
      <ns0:c r="P8" s="66"/>
      <ns0:c r="Q8" s="65"/>
      <ns0:c r="R8" s="66"/>
      <ns0:c r="S8" s="66"/>
      <ns0:c r="T8" s="66"/>
      <ns0:c r="U8" s="66"/>
      <ns0:c r="V8" s="66"/>
      <ns0:c r="W8" s="66"/>
      <ns0:c r="X8" s="66"/>
      <ns0:c r="Y8" s="66"/>
      <ns0:c r="Z8" s="66"/>
      <ns0:c r="AA8" s="67"/>
      <ns0:c r="AB8" s="66"/>
      <ns0:c r="AC8" s="45">
        <ns0:f>IF(A8="","",IFERROR(VLOOKUP(AD8,'Controlled Vocabulary'!$AA$2:$AD$200,2,FALSE),"Record structurally complete"))</ns0:f>
      </ns0:c>
      <ns0:c r="AD8" s="45">
        <ns0:f>IF(A8="","",IF(AI8&lt;&gt;"NONE",AI8,IF(C8="","MISSING_SOURCE_OWNER",IF(E8="","MISSING_EVIDENCE_LOCATION",IF(D8="","MISSING_SOURCE_IDENTITY",IF(K8="","MISSING_ACCESS_DATE",IF(L8="","MISSING_OBSERVED_DATE",IF(AJ8&lt;&gt;"NONE",AJ8,IF(AK8&lt;&gt;"NONE",AK8,IF(AL8&lt;&gt;"NONE",AL8,AM8))))))))))</ns0:f>
      </ns0:c>
      <ns0:c r="AE8" s="45">
        <ns0:f>IF(A8="","",IFERROR(VLOOKUP(AD8,'Controlled Vocabulary'!$AA$2:$AD$200,3,FALSE),"Continue"))</ns0:f>
      </ns0:c>
      <ns0:c r="AF8" s="45">
        <ns0:f>IF(A8="","",IFERROR(VLOOKUP(AD8,'Controlled Vocabulary'!$AA$2:$AD$200,4,FALSE),"Evaluate remaining controls."))</ns0:f>
      </ns0:c>
      <ns0:c r="AG8" s="53">
        <ns0:f>IF(A8="","",UPPER(TRIM(A8)))</ns0:f>
      </ns0:c>
      <ns0:c r="AH8" s="53">
        <ns0:f>IF(AG8="",0,COUNTIF($AG$2:$AG$101,AG8))</ns0:f>
      </ns0:c>
      <ns0:c r="AI8" s="53">
        <ns0:f>IF(AG8="","MISSING_EVIDENCE_ITEM_ID",IF(OR(LEN(AG8)&lt;3,LEN(AG8)&gt;64),"INVALID_EVIDENCE_ITEM_ID",IF(AH8&gt;1,"DUPLICATE_EVIDENCE_ITEM_ID","NONE")))</ns0:f>
      </ns0:c>
      <ns0:c r="AJ8" s="53">
        <ns0:f>IF(F8="","SOURCE_MUTABILITY_UNRESOLVED",IF(AND(F8="Yes",OR(G8="",H8="",J8="")),"MUTABLE_SOURCE_CAPTURE_REQUIRED",IF(AND(F8="Unknown",G8="",H8=""),"SOURCE_MUTABILITY_UNRESOLVED","NONE")))</ns0:f>
      </ns0:c>
      <ns0:c r="AK8" s="53">
        <ns0:f>IF(N8="","REVIEWER_ACCESS_REQUIRED",IF(AND(O8&lt;&gt;"Open",P8=""),"HANDLING_CONDITION_REQUIRED",IF(AND(N8="Conditional",P8=""),"HANDLING_CONDITION_REQUIRED",IF(N8="No","REVIEWER_ACCESS_REQUIRED","NONE"))))</ns0:f>
      </ns0:c>
      <ns0:c r="AL8" s="53">
        <ns0:f>IF(T8="","CONTROLLED_INPUT_INVALID",IF(T8="No",IF(COUNTA(U8:AB8)&gt;0,"AI_DETAILS_WITHOUT_AI_USE","NONE"),IF(T8&lt;&gt;"Yes","CONTROLLED_INPUT_INVALID",IF(U8="","AI_ACTIVITY_TYPE_REQUIRED",IF(AND(W8&lt;&gt;"",COUNTIF('Evidence Register'!$AL$2:$AL$101,W8)&gt;0,COUNTIF('Controlled Vocabulary'!$R$2:$R$9,U8)&gt;0),"DUPLICATED_AI_ACTIVITY",IF(COUNTIF('Controlled Vocabulary'!$S$2:$S$9,U8)=0,"INVALID_AI_ACTIVITY_TYPE",IF(V8="","AI_TOOL_MODEL_REQUIRED",IF(Y8="Rejected","AI_OUTPUT_REJECTED",IF(Y8="Verified",IF(Z8="","HUMAN_VERIFIER_REQUIRED",IF(AA8="","HUMAN_VERIFICATION_DATE_REQUIRED","NONE")),IF(Y8="Pending","AI_VERIFICATION_PENDING",IF(Y8="Verification incomplete","AI_VERIFICATION_INCOMPLETE","AI_VERIFICATION_REQUIRED")))))))))))</ns0:f>
      </ns0:c>
      <ns0:c r="AM8" s="53">
        <ns0:f>IF(N8="Conditional","CONDITIONAL_EVIDENCE_ACCESS","NONE")</ns0:f>
      </ns0:c>
      <ns0:c r="AN8" s="53">
        <ns0:f>IF(AG8="",0,COUNTIFS('Claim–Evidence Links'!$P$2:$P$201,AG8,'Claim–Evidence Links'!$H$2:$H$201,"Active"))</ns0:f>
      </ns0:c>
    </ns0:row>
    <ns0:row r="9">
      <ns0:c r="A9" s="65"/>
      <ns0:c r="B9" s="65"/>
      <ns0:c r="C9" s="66"/>
      <ns0:c r="D9" s="66"/>
      <ns0:c r="E9" s="66"/>
      <ns0:c r="F9" s="66"/>
      <ns0:c r="G9" s="66"/>
      <ns0:c r="H9" s="66"/>
      <ns0:c r="I9" s="66"/>
      <ns0:c r="J9" s="67"/>
      <ns0:c r="K9" s="67"/>
      <ns0:c r="L9" s="67"/>
      <ns0:c r="M9" s="66"/>
      <ns0:c r="N9" s="66"/>
      <ns0:c r="O9" s="66"/>
      <ns0:c r="P9" s="66"/>
      <ns0:c r="Q9" s="65"/>
      <ns0:c r="R9" s="66"/>
      <ns0:c r="S9" s="66"/>
      <ns0:c r="T9" s="66"/>
      <ns0:c r="U9" s="66"/>
      <ns0:c r="V9" s="66"/>
      <ns0:c r="W9" s="66"/>
      <ns0:c r="X9" s="66"/>
      <ns0:c r="Y9" s="66"/>
      <ns0:c r="Z9" s="66"/>
      <ns0:c r="AA9" s="67"/>
      <ns0:c r="AB9" s="66"/>
      <ns0:c r="AC9" s="45">
        <ns0:f>IF(A9="","",IFERROR(VLOOKUP(AD9,'Controlled Vocabulary'!$AA$2:$AD$200,2,FALSE),"Record structurally complete"))</ns0:f>
      </ns0:c>
      <ns0:c r="AD9" s="45">
        <ns0:f>IF(A9="","",IF(AI9&lt;&gt;"NONE",AI9,IF(C9="","MISSING_SOURCE_OWNER",IF(E9="","MISSING_EVIDENCE_LOCATION",IF(D9="","MISSING_SOURCE_IDENTITY",IF(K9="","MISSING_ACCESS_DATE",IF(L9="","MISSING_OBSERVED_DATE",IF(AJ9&lt;&gt;"NONE",AJ9,IF(AK9&lt;&gt;"NONE",AK9,IF(AL9&lt;&gt;"NONE",AL9,AM9))))))))))</ns0:f>
      </ns0:c>
      <ns0:c r="AE9" s="45">
        <ns0:f>IF(A9="","",IFERROR(VLOOKUP(AD9,'Controlled Vocabulary'!$AA$2:$AD$200,3,FALSE),"Continue"))</ns0:f>
      </ns0:c>
      <ns0:c r="AF9" s="45">
        <ns0:f>IF(A9="","",IFERROR(VLOOKUP(AD9,'Controlled Vocabulary'!$AA$2:$AD$200,4,FALSE),"Evaluate remaining controls."))</ns0:f>
      </ns0:c>
      <ns0:c r="AG9" s="53">
        <ns0:f>IF(A9="","",UPPER(TRIM(A9)))</ns0:f>
      </ns0:c>
      <ns0:c r="AH9" s="53">
        <ns0:f>IF(AG9="",0,COUNTIF($AG$2:$AG$101,AG9))</ns0:f>
      </ns0:c>
      <ns0:c r="AI9" s="53">
        <ns0:f>IF(AG9="","MISSING_EVIDENCE_ITEM_ID",IF(OR(LEN(AG9)&lt;3,LEN(AG9)&gt;64),"INVALID_EVIDENCE_ITEM_ID",IF(AH9&gt;1,"DUPLICATE_EVIDENCE_ITEM_ID","NONE")))</ns0:f>
      </ns0:c>
      <ns0:c r="AJ9" s="53">
        <ns0:f>IF(F9="","SOURCE_MUTABILITY_UNRESOLVED",IF(AND(F9="Yes",OR(G9="",H9="",J9="")),"MUTABLE_SOURCE_CAPTURE_REQUIRED",IF(AND(F9="Unknown",G9="",H9=""),"SOURCE_MUTABILITY_UNRESOLVED","NONE")))</ns0:f>
      </ns0:c>
      <ns0:c r="AK9" s="53">
        <ns0:f>IF(N9="","REVIEWER_ACCESS_REQUIRED",IF(AND(O9&lt;&gt;"Open",P9=""),"HANDLING_CONDITION_REQUIRED",IF(AND(N9="Conditional",P9=""),"HANDLING_CONDITION_REQUIRED",IF(N9="No","REVIEWER_ACCESS_REQUIRED","NONE"))))</ns0:f>
      </ns0:c>
      <ns0:c r="AL9" s="53">
        <ns0:f>IF(T9="","CONTROLLED_INPUT_INVALID",IF(T9="No",IF(COUNTA(U9:AB9)&gt;0,"AI_DETAILS_WITHOUT_AI_USE","NONE"),IF(T9&lt;&gt;"Yes","CONTROLLED_INPUT_INVALID",IF(U9="","AI_ACTIVITY_TYPE_REQUIRED",IF(AND(W9&lt;&gt;"",COUNTIF('Evidence Register'!$AL$2:$AL$101,W9)&gt;0,COUNTIF('Controlled Vocabulary'!$R$2:$R$9,U9)&gt;0),"DUPLICATED_AI_ACTIVITY",IF(COUNTIF('Controlled Vocabulary'!$S$2:$S$9,U9)=0,"INVALID_AI_ACTIVITY_TYPE",IF(V9="","AI_TOOL_MODEL_REQUIRED",IF(Y9="Rejected","AI_OUTPUT_REJECTED",IF(Y9="Verified",IF(Z9="","HUMAN_VERIFIER_REQUIRED",IF(AA9="","HUMAN_VERIFICATION_DATE_REQUIRED","NONE")),IF(Y9="Pending","AI_VERIFICATION_PENDING",IF(Y9="Verification incomplete","AI_VERIFICATION_INCOMPLETE","AI_VERIFICATION_REQUIRED")))))))))))</ns0:f>
      </ns0:c>
      <ns0:c r="AM9" s="53">
        <ns0:f>IF(N9="Conditional","CONDITIONAL_EVIDENCE_ACCESS","NONE")</ns0:f>
      </ns0:c>
      <ns0:c r="AN9" s="53">
        <ns0:f>IF(AG9="",0,COUNTIFS('Claim–Evidence Links'!$P$2:$P$201,AG9,'Claim–Evidence Links'!$H$2:$H$201,"Active"))</ns0:f>
      </ns0:c>
    </ns0:row>
    <ns0:row r="10">
      <ns0:c r="A10" s="65"/>
      <ns0:c r="B10" s="65"/>
      <ns0:c r="C10" s="66"/>
      <ns0:c r="D10" s="66"/>
      <ns0:c r="E10" s="66"/>
      <ns0:c r="F10" s="66"/>
      <ns0:c r="G10" s="66"/>
      <ns0:c r="H10" s="66"/>
      <ns0:c r="I10" s="66"/>
      <ns0:c r="J10" s="67"/>
      <ns0:c r="K10" s="67"/>
      <ns0:c r="L10" s="67"/>
      <ns0:c r="M10" s="66"/>
      <ns0:c r="N10" s="66"/>
      <ns0:c r="O10" s="66"/>
      <ns0:c r="P10" s="66"/>
      <ns0:c r="Q10" s="65"/>
      <ns0:c r="R10" s="66"/>
      <ns0:c r="S10" s="66"/>
      <ns0:c r="T10" s="66"/>
      <ns0:c r="U10" s="66"/>
      <ns0:c r="V10" s="66"/>
      <ns0:c r="W10" s="66"/>
      <ns0:c r="X10" s="66"/>
      <ns0:c r="Y10" s="66"/>
      <ns0:c r="Z10" s="66"/>
      <ns0:c r="AA10" s="67"/>
      <ns0:c r="AB10" s="66"/>
      <ns0:c r="AC10" s="45">
        <ns0:f>IF(A10="","",IFERROR(VLOOKUP(AD10,'Controlled Vocabulary'!$AA$2:$AD$200,2,FALSE),"Record structurally complete"))</ns0:f>
      </ns0:c>
      <ns0:c r="AD10" s="45">
        <ns0:f>IF(A10="","",IF(AI10&lt;&gt;"NONE",AI10,IF(C10="","MISSING_SOURCE_OWNER",IF(E10="","MISSING_EVIDENCE_LOCATION",IF(D10="","MISSING_SOURCE_IDENTITY",IF(K10="","MISSING_ACCESS_DATE",IF(L10="","MISSING_OBSERVED_DATE",IF(AJ10&lt;&gt;"NONE",AJ10,IF(AK10&lt;&gt;"NONE",AK10,IF(AL10&lt;&gt;"NONE",AL10,AM10))))))))))</ns0:f>
      </ns0:c>
      <ns0:c r="AE10" s="45">
        <ns0:f>IF(A10="","",IFERROR(VLOOKUP(AD10,'Controlled Vocabulary'!$AA$2:$AD$200,3,FALSE),"Continue"))</ns0:f>
      </ns0:c>
      <ns0:c r="AF10" s="45">
        <ns0:f>IF(A10="","",IFERROR(VLOOKUP(AD10,'Controlled Vocabulary'!$AA$2:$AD$200,4,FALSE),"Evaluate remaining controls."))</ns0:f>
      </ns0:c>
      <ns0:c r="AG10" s="53">
        <ns0:f>IF(A10="","",UPPER(TRIM(A10)))</ns0:f>
      </ns0:c>
      <ns0:c r="AH10" s="53">
        <ns0:f>IF(AG10="",0,COUNTIF($AG$2:$AG$101,AG10))</ns0:f>
      </ns0:c>
      <ns0:c r="AI10" s="53">
        <ns0:f>IF(AG10="","MISSING_EVIDENCE_ITEM_ID",IF(OR(LEN(AG10)&lt;3,LEN(AG10)&gt;64),"INVALID_EVIDENCE_ITEM_ID",IF(AH10&gt;1,"DUPLICATE_EVIDENCE_ITEM_ID","NONE")))</ns0:f>
      </ns0:c>
      <ns0:c r="AJ10" s="53">
        <ns0:f>IF(F10="","SOURCE_MUTABILITY_UNRESOLVED",IF(AND(F10="Yes",OR(G10="",H10="",J10="")),"MUTABLE_SOURCE_CAPTURE_REQUIRED",IF(AND(F10="Unknown",G10="",H10=""),"SOURCE_MUTABILITY_UNRESOLVED","NONE")))</ns0:f>
      </ns0:c>
      <ns0:c r="AK10" s="53">
        <ns0:f>IF(N10="","REVIEWER_ACCESS_REQUIRED",IF(AND(O10&lt;&gt;"Open",P10=""),"HANDLING_CONDITION_REQUIRED",IF(AND(N10="Conditional",P10=""),"HANDLING_CONDITION_REQUIRED",IF(N10="No","REVIEWER_ACCESS_REQUIRED","NONE"))))</ns0:f>
      </ns0:c>
      <ns0:c r="AL10" s="53">
        <ns0:f>IF(T10="","CONTROLLED_INPUT_INVALID",IF(T10="No",IF(COUNTA(U10:AB10)&gt;0,"AI_DETAILS_WITHOUT_AI_USE","NONE"),IF(T10&lt;&gt;"Yes","CONTROLLED_INPUT_INVALID",IF(U10="","AI_ACTIVITY_TYPE_REQUIRED",IF(AND(W10&lt;&gt;"",COUNTIF('Evidence Register'!$AL$2:$AL$101,W10)&gt;0,COUNTIF('Controlled Vocabulary'!$R$2:$R$9,U10)&gt;0),"DUPLICATED_AI_ACTIVITY",IF(COUNTIF('Controlled Vocabulary'!$S$2:$S$9,U10)=0,"INVALID_AI_ACTIVITY_TYPE",IF(V10="","AI_TOOL_MODEL_REQUIRED",IF(Y10="Rejected","AI_OUTPUT_REJECTED",IF(Y10="Verified",IF(Z10="","HUMAN_VERIFIER_REQUIRED",IF(AA10="","HUMAN_VERIFICATION_DATE_REQUIRED","NONE")),IF(Y10="Pending","AI_VERIFICATION_PENDING",IF(Y10="Verification incomplete","AI_VERIFICATION_INCOMPLETE","AI_VERIFICATION_REQUIRED")))))))))))</ns0:f>
      </ns0:c>
      <ns0:c r="AM10" s="53">
        <ns0:f>IF(N10="Conditional","CONDITIONAL_EVIDENCE_ACCESS","NONE")</ns0:f>
      </ns0:c>
      <ns0:c r="AN10" s="53">
        <ns0:f>IF(AG10="",0,COUNTIFS('Claim–Evidence Links'!$P$2:$P$201,AG10,'Claim–Evidence Links'!$H$2:$H$201,"Active"))</ns0:f>
      </ns0:c>
    </ns0:row>
    <ns0:row r="11">
      <ns0:c r="A11" s="65"/>
      <ns0:c r="B11" s="65"/>
      <ns0:c r="C11" s="66"/>
      <ns0:c r="D11" s="66"/>
      <ns0:c r="E11" s="66"/>
      <ns0:c r="F11" s="66"/>
      <ns0:c r="G11" s="66"/>
      <ns0:c r="H11" s="66"/>
      <ns0:c r="I11" s="66"/>
      <ns0:c r="J11" s="67"/>
      <ns0:c r="K11" s="67"/>
      <ns0:c r="L11" s="67"/>
      <ns0:c r="M11" s="66"/>
      <ns0:c r="N11" s="66"/>
      <ns0:c r="O11" s="66"/>
      <ns0:c r="P11" s="66"/>
      <ns0:c r="Q11" s="65"/>
      <ns0:c r="R11" s="66"/>
      <ns0:c r="S11" s="66"/>
      <ns0:c r="T11" s="66"/>
      <ns0:c r="U11" s="66"/>
      <ns0:c r="V11" s="66"/>
      <ns0:c r="W11" s="66"/>
      <ns0:c r="X11" s="66"/>
      <ns0:c r="Y11" s="66"/>
      <ns0:c r="Z11" s="66"/>
      <ns0:c r="AA11" s="67"/>
      <ns0:c r="AB11" s="66"/>
      <ns0:c r="AC11" s="45">
        <ns0:f>IF(A11="","",IFERROR(VLOOKUP(AD11,'Controlled Vocabulary'!$AA$2:$AD$200,2,FALSE),"Record structurally complete"))</ns0:f>
      </ns0:c>
      <ns0:c r="AD11" s="45">
        <ns0:f>IF(A11="","",IF(AI11&lt;&gt;"NONE",AI11,IF(C11="","MISSING_SOURCE_OWNER",IF(E11="","MISSING_EVIDENCE_LOCATION",IF(D11="","MISSING_SOURCE_IDENTITY",IF(K11="","MISSING_ACCESS_DATE",IF(L11="","MISSING_OBSERVED_DATE",IF(AJ11&lt;&gt;"NONE",AJ11,IF(AK11&lt;&gt;"NONE",AK11,IF(AL11&lt;&gt;"NONE",AL11,AM11))))))))))</ns0:f>
      </ns0:c>
      <ns0:c r="AE11" s="45">
        <ns0:f>IF(A11="","",IFERROR(VLOOKUP(AD11,'Controlled Vocabulary'!$AA$2:$AD$200,3,FALSE),"Continue"))</ns0:f>
      </ns0:c>
      <ns0:c r="AF11" s="45">
        <ns0:f>IF(A11="","",IFERROR(VLOOKUP(AD11,'Controlled Vocabulary'!$AA$2:$AD$200,4,FALSE),"Evaluate remaining controls."))</ns0:f>
      </ns0:c>
      <ns0:c r="AG11" s="53">
        <ns0:f>IF(A11="","",UPPER(TRIM(A11)))</ns0:f>
      </ns0:c>
      <ns0:c r="AH11" s="53">
        <ns0:f>IF(AG11="",0,COUNTIF($AG$2:$AG$101,AG11))</ns0:f>
      </ns0:c>
      <ns0:c r="AI11" s="53">
        <ns0:f>IF(AG11="","MISSING_EVIDENCE_ITEM_ID",IF(OR(LEN(AG11)&lt;3,LEN(AG11)&gt;64),"INVALID_EVIDENCE_ITEM_ID",IF(AH11&gt;1,"DUPLICATE_EVIDENCE_ITEM_ID","NONE")))</ns0:f>
      </ns0:c>
      <ns0:c r="AJ11" s="53">
        <ns0:f>IF(F11="","SOURCE_MUTABILITY_UNRESOLVED",IF(AND(F11="Yes",OR(G11="",H11="",J11="")),"MUTABLE_SOURCE_CAPTURE_REQUIRED",IF(AND(F11="Unknown",G11="",H11=""),"SOURCE_MUTABILITY_UNRESOLVED","NONE")))</ns0:f>
      </ns0:c>
      <ns0:c r="AK11" s="53">
        <ns0:f>IF(N11="","REVIEWER_ACCESS_REQUIRED",IF(AND(O11&lt;&gt;"Open",P11=""),"HANDLING_CONDITION_REQUIRED",IF(AND(N11="Conditional",P11=""),"HANDLING_CONDITION_REQUIRED",IF(N11="No","REVIEWER_ACCESS_REQUIRED","NONE"))))</ns0:f>
      </ns0:c>
      <ns0:c r="AL11" s="53">
        <ns0:f>IF(T11="","CONTROLLED_INPUT_INVALID",IF(T11="No",IF(COUNTA(U11:AB11)&gt;0,"AI_DETAILS_WITHOUT_AI_USE","NONE"),IF(T11&lt;&gt;"Yes","CONTROLLED_INPUT_INVALID",IF(U11="","AI_ACTIVITY_TYPE_REQUIRED",IF(AND(W11&lt;&gt;"",COUNTIF('Evidence Register'!$AL$2:$AL$101,W11)&gt;0,COUNTIF('Controlled Vocabulary'!$R$2:$R$9,U11)&gt;0),"DUPLICATED_AI_ACTIVITY",IF(COUNTIF('Controlled Vocabulary'!$S$2:$S$9,U11)=0,"INVALID_AI_ACTIVITY_TYPE",IF(V11="","AI_TOOL_MODEL_REQUIRED",IF(Y11="Rejected","AI_OUTPUT_REJECTED",IF(Y11="Verified",IF(Z11="","HUMAN_VERIFIER_REQUIRED",IF(AA11="","HUMAN_VERIFICATION_DATE_REQUIRED","NONE")),IF(Y11="Pending","AI_VERIFICATION_PENDING",IF(Y11="Verification incomplete","AI_VERIFICATION_INCOMPLETE","AI_VERIFICATION_REQUIRED")))))))))))</ns0:f>
      </ns0:c>
      <ns0:c r="AM11" s="53">
        <ns0:f>IF(N11="Conditional","CONDITIONAL_EVIDENCE_ACCESS","NONE")</ns0:f>
      </ns0:c>
      <ns0:c r="AN11" s="53">
        <ns0:f>IF(AG11="",0,COUNTIFS('Claim–Evidence Links'!$P$2:$P$201,AG11,'Claim–Evidence Links'!$H$2:$H$201,"Active"))</ns0:f>
      </ns0:c>
    </ns0:row>
    <ns0:row r="12">
      <ns0:c r="A12" s="65"/>
      <ns0:c r="B12" s="65"/>
      <ns0:c r="C12" s="66"/>
      <ns0:c r="D12" s="66"/>
      <ns0:c r="E12" s="66"/>
      <ns0:c r="F12" s="66"/>
      <ns0:c r="G12" s="66"/>
      <ns0:c r="H12" s="66"/>
      <ns0:c r="I12" s="66"/>
      <ns0:c r="J12" s="67"/>
      <ns0:c r="K12" s="67"/>
      <ns0:c r="L12" s="67"/>
      <ns0:c r="M12" s="66"/>
      <ns0:c r="N12" s="66"/>
      <ns0:c r="O12" s="66"/>
      <ns0:c r="P12" s="66"/>
      <ns0:c r="Q12" s="65"/>
      <ns0:c r="R12" s="66"/>
      <ns0:c r="S12" s="66"/>
      <ns0:c r="T12" s="66"/>
      <ns0:c r="U12" s="66"/>
      <ns0:c r="V12" s="66"/>
      <ns0:c r="W12" s="66"/>
      <ns0:c r="X12" s="66"/>
      <ns0:c r="Y12" s="66"/>
      <ns0:c r="Z12" s="66"/>
      <ns0:c r="AA12" s="67"/>
      <ns0:c r="AB12" s="66"/>
      <ns0:c r="AC12" s="45">
        <ns0:f>IF(A12="","",IFERROR(VLOOKUP(AD12,'Controlled Vocabulary'!$AA$2:$AD$200,2,FALSE),"Record structurally complete"))</ns0:f>
      </ns0:c>
      <ns0:c r="AD12" s="45">
        <ns0:f>IF(A12="","",IF(AI12&lt;&gt;"NONE",AI12,IF(C12="","MISSING_SOURCE_OWNER",IF(E12="","MISSING_EVIDENCE_LOCATION",IF(D12="","MISSING_SOURCE_IDENTITY",IF(K12="","MISSING_ACCESS_DATE",IF(L12="","MISSING_OBSERVED_DATE",IF(AJ12&lt;&gt;"NONE",AJ12,IF(AK12&lt;&gt;"NONE",AK12,IF(AL12&lt;&gt;"NONE",AL12,AM12))))))))))</ns0:f>
      </ns0:c>
      <ns0:c r="AE12" s="45">
        <ns0:f>IF(A12="","",IFERROR(VLOOKUP(AD12,'Controlled Vocabulary'!$AA$2:$AD$200,3,FALSE),"Continue"))</ns0:f>
      </ns0:c>
      <ns0:c r="AF12" s="45">
        <ns0:f>IF(A12="","",IFERROR(VLOOKUP(AD12,'Controlled Vocabulary'!$AA$2:$AD$200,4,FALSE),"Evaluate remaining controls."))</ns0:f>
      </ns0:c>
      <ns0:c r="AG12" s="53">
        <ns0:f>IF(A12="","",UPPER(TRIM(A12)))</ns0:f>
      </ns0:c>
      <ns0:c r="AH12" s="53">
        <ns0:f>IF(AG12="",0,COUNTIF($AG$2:$AG$101,AG12))</ns0:f>
      </ns0:c>
      <ns0:c r="AI12" s="53">
        <ns0:f>IF(AG12="","MISSING_EVIDENCE_ITEM_ID",IF(OR(LEN(AG12)&lt;3,LEN(AG12)&gt;64),"INVALID_EVIDENCE_ITEM_ID",IF(AH12&gt;1,"DUPLICATE_EVIDENCE_ITEM_ID","NONE")))</ns0:f>
      </ns0:c>
      <ns0:c r="AJ12" s="53">
        <ns0:f>IF(F12="","SOURCE_MUTABILITY_UNRESOLVED",IF(AND(F12="Yes",OR(G12="",H12="",J12="")),"MUTABLE_SOURCE_CAPTURE_REQUIRED",IF(AND(F12="Unknown",G12="",H12=""),"SOURCE_MUTABILITY_UNRESOLVED","NONE")))</ns0:f>
      </ns0:c>
      <ns0:c r="AK12" s="53">
        <ns0:f>IF(N12="","REVIEWER_ACCESS_REQUIRED",IF(AND(O12&lt;&gt;"Open",P12=""),"HANDLING_CONDITION_REQUIRED",IF(AND(N12="Conditional",P12=""),"HANDLING_CONDITION_REQUIRED",IF(N12="No","REVIEWER_ACCESS_REQUIRED","NONE"))))</ns0:f>
      </ns0:c>
      <ns0:c r="AL12" s="53">
        <ns0:f>IF(T12="","CONTROLLED_INPUT_INVALID",IF(T12="No",IF(COUNTA(U12:AB12)&gt;0,"AI_DETAILS_WITHOUT_AI_USE","NONE"),IF(T12&lt;&gt;"Yes","CONTROLLED_INPUT_INVALID",IF(U12="","AI_ACTIVITY_TYPE_REQUIRED",IF(AND(W12&lt;&gt;"",COUNTIF('Evidence Register'!$AL$2:$AL$101,W12)&gt;0,COUNTIF('Controlled Vocabulary'!$R$2:$R$9,U12)&gt;0),"DUPLICATED_AI_ACTIVITY",IF(COUNTIF('Controlled Vocabulary'!$S$2:$S$9,U12)=0,"INVALID_AI_ACTIVITY_TYPE",IF(V12="","AI_TOOL_MODEL_REQUIRED",IF(Y12="Rejected","AI_OUTPUT_REJECTED",IF(Y12="Verified",IF(Z12="","HUMAN_VERIFIER_REQUIRED",IF(AA12="","HUMAN_VERIFICATION_DATE_REQUIRED","NONE")),IF(Y12="Pending","AI_VERIFICATION_PENDING",IF(Y12="Verification incomplete","AI_VERIFICATION_INCOMPLETE","AI_VERIFICATION_REQUIRED")))))))))))</ns0:f>
      </ns0:c>
      <ns0:c r="AM12" s="53">
        <ns0:f>IF(N12="Conditional","CONDITIONAL_EVIDENCE_ACCESS","NONE")</ns0:f>
      </ns0:c>
      <ns0:c r="AN12" s="53">
        <ns0:f>IF(AG12="",0,COUNTIFS('Claim–Evidence Links'!$P$2:$P$201,AG12,'Claim–Evidence Links'!$H$2:$H$201,"Active"))</ns0:f>
      </ns0:c>
    </ns0:row>
    <ns0:row r="13">
      <ns0:c r="A13" s="65"/>
      <ns0:c r="B13" s="65"/>
      <ns0:c r="C13" s="66"/>
      <ns0:c r="D13" s="66"/>
      <ns0:c r="E13" s="66"/>
      <ns0:c r="F13" s="66"/>
      <ns0:c r="G13" s="66"/>
      <ns0:c r="H13" s="66"/>
      <ns0:c r="I13" s="66"/>
      <ns0:c r="J13" s="67"/>
      <ns0:c r="K13" s="67"/>
      <ns0:c r="L13" s="67"/>
      <ns0:c r="M13" s="66"/>
      <ns0:c r="N13" s="66"/>
      <ns0:c r="O13" s="66"/>
      <ns0:c r="P13" s="66"/>
      <ns0:c r="Q13" s="65"/>
      <ns0:c r="R13" s="66"/>
      <ns0:c r="S13" s="66"/>
      <ns0:c r="T13" s="66"/>
      <ns0:c r="U13" s="66"/>
      <ns0:c r="V13" s="66"/>
      <ns0:c r="W13" s="66"/>
      <ns0:c r="X13" s="66"/>
      <ns0:c r="Y13" s="66"/>
      <ns0:c r="Z13" s="66"/>
      <ns0:c r="AA13" s="67"/>
      <ns0:c r="AB13" s="66"/>
      <ns0:c r="AC13" s="45">
        <ns0:f>IF(A13="","",IFERROR(VLOOKUP(AD13,'Controlled Vocabulary'!$AA$2:$AD$200,2,FALSE),"Record structurally complete"))</ns0:f>
      </ns0:c>
      <ns0:c r="AD13" s="45">
        <ns0:f>IF(A13="","",IF(AI13&lt;&gt;"NONE",AI13,IF(C13="","MISSING_SOURCE_OWNER",IF(E13="","MISSING_EVIDENCE_LOCATION",IF(D13="","MISSING_SOURCE_IDENTITY",IF(K13="","MISSING_ACCESS_DATE",IF(L13="","MISSING_OBSERVED_DATE",IF(AJ13&lt;&gt;"NONE",AJ13,IF(AK13&lt;&gt;"NONE",AK13,IF(AL13&lt;&gt;"NONE",AL13,AM13))))))))))</ns0:f>
      </ns0:c>
      <ns0:c r="AE13" s="45">
        <ns0:f>IF(A13="","",IFERROR(VLOOKUP(AD13,'Controlled Vocabulary'!$AA$2:$AD$200,3,FALSE),"Continue"))</ns0:f>
      </ns0:c>
      <ns0:c r="AF13" s="45">
        <ns0:f>IF(A13="","",IFERROR(VLOOKUP(AD13,'Controlled Vocabulary'!$AA$2:$AD$200,4,FALSE),"Evaluate remaining controls."))</ns0:f>
      </ns0:c>
      <ns0:c r="AG13" s="53">
        <ns0:f>IF(A13="","",UPPER(TRIM(A13)))</ns0:f>
      </ns0:c>
      <ns0:c r="AH13" s="53">
        <ns0:f>IF(AG13="",0,COUNTIF($AG$2:$AG$101,AG13))</ns0:f>
      </ns0:c>
      <ns0:c r="AI13" s="53">
        <ns0:f>IF(AG13="","MISSING_EVIDENCE_ITEM_ID",IF(OR(LEN(AG13)&lt;3,LEN(AG13)&gt;64),"INVALID_EVIDENCE_ITEM_ID",IF(AH13&gt;1,"DUPLICATE_EVIDENCE_ITEM_ID","NONE")))</ns0:f>
      </ns0:c>
      <ns0:c r="AJ13" s="53">
        <ns0:f>IF(F13="","SOURCE_MUTABILITY_UNRESOLVED",IF(AND(F13="Yes",OR(G13="",H13="",J13="")),"MUTABLE_SOURCE_CAPTURE_REQUIRED",IF(AND(F13="Unknown",G13="",H13=""),"SOURCE_MUTABILITY_UNRESOLVED","NONE")))</ns0:f>
      </ns0:c>
      <ns0:c r="AK13" s="53">
        <ns0:f>IF(N13="","REVIEWER_ACCESS_REQUIRED",IF(AND(O13&lt;&gt;"Open",P13=""),"HANDLING_CONDITION_REQUIRED",IF(AND(N13="Conditional",P13=""),"HANDLING_CONDITION_REQUIRED",IF(N13="No","REVIEWER_ACCESS_REQUIRED","NONE"))))</ns0:f>
      </ns0:c>
      <ns0:c r="AL13" s="53">
        <ns0:f>IF(T13="","CONTROLLED_INPUT_INVALID",IF(T13="No",IF(COUNTA(U13:AB13)&gt;0,"AI_DETAILS_WITHOUT_AI_USE","NONE"),IF(T13&lt;&gt;"Yes","CONTROLLED_INPUT_INVALID",IF(U13="","AI_ACTIVITY_TYPE_REQUIRED",IF(AND(W13&lt;&gt;"",COUNTIF('Evidence Register'!$AL$2:$AL$101,W13)&gt;0,COUNTIF('Controlled Vocabulary'!$R$2:$R$9,U13)&gt;0),"DUPLICATED_AI_ACTIVITY",IF(COUNTIF('Controlled Vocabulary'!$S$2:$S$9,U13)=0,"INVALID_AI_ACTIVITY_TYPE",IF(V13="","AI_TOOL_MODEL_REQUIRED",IF(Y13="Rejected","AI_OUTPUT_REJECTED",IF(Y13="Verified",IF(Z13="","HUMAN_VERIFIER_REQUIRED",IF(AA13="","HUMAN_VERIFICATION_DATE_REQUIRED","NONE")),IF(Y13="Pending","AI_VERIFICATION_PENDING",IF(Y13="Verification incomplete","AI_VERIFICATION_INCOMPLETE","AI_VERIFICATION_REQUIRED")))))))))))</ns0:f>
      </ns0:c>
      <ns0:c r="AM13" s="53">
        <ns0:f>IF(N13="Conditional","CONDITIONAL_EVIDENCE_ACCESS","NONE")</ns0:f>
      </ns0:c>
      <ns0:c r="AN13" s="53">
        <ns0:f>IF(AG13="",0,COUNTIFS('Claim–Evidence Links'!$P$2:$P$201,AG13,'Claim–Evidence Links'!$H$2:$H$201,"Active"))</ns0:f>
      </ns0:c>
    </ns0:row>
    <ns0:row r="14">
      <ns0:c r="A14" s="65"/>
      <ns0:c r="B14" s="65"/>
      <ns0:c r="C14" s="66"/>
      <ns0:c r="D14" s="66"/>
      <ns0:c r="E14" s="66"/>
      <ns0:c r="F14" s="66"/>
      <ns0:c r="G14" s="66"/>
      <ns0:c r="H14" s="66"/>
      <ns0:c r="I14" s="66"/>
      <ns0:c r="J14" s="67"/>
      <ns0:c r="K14" s="67"/>
      <ns0:c r="L14" s="67"/>
      <ns0:c r="M14" s="66"/>
      <ns0:c r="N14" s="66"/>
      <ns0:c r="O14" s="66"/>
      <ns0:c r="P14" s="66"/>
      <ns0:c r="Q14" s="65"/>
      <ns0:c r="R14" s="66"/>
      <ns0:c r="S14" s="66"/>
      <ns0:c r="T14" s="66"/>
      <ns0:c r="U14" s="66"/>
      <ns0:c r="V14" s="66"/>
      <ns0:c r="W14" s="66"/>
      <ns0:c r="X14" s="66"/>
      <ns0:c r="Y14" s="66"/>
      <ns0:c r="Z14" s="66"/>
      <ns0:c r="AA14" s="67"/>
      <ns0:c r="AB14" s="66"/>
      <ns0:c r="AC14" s="45">
        <ns0:f>IF(A14="","",IFERROR(VLOOKUP(AD14,'Controlled Vocabulary'!$AA$2:$AD$200,2,FALSE),"Record structurally complete"))</ns0:f>
      </ns0:c>
      <ns0:c r="AD14" s="45">
        <ns0:f>IF(A14="","",IF(AI14&lt;&gt;"NONE",AI14,IF(C14="","MISSING_SOURCE_OWNER",IF(E14="","MISSING_EVIDENCE_LOCATION",IF(D14="","MISSING_SOURCE_IDENTITY",IF(K14="","MISSING_ACCESS_DATE",IF(L14="","MISSING_OBSERVED_DATE",IF(AJ14&lt;&gt;"NONE",AJ14,IF(AK14&lt;&gt;"NONE",AK14,IF(AL14&lt;&gt;"NONE",AL14,AM14))))))))))</ns0:f>
      </ns0:c>
      <ns0:c r="AE14" s="45">
        <ns0:f>IF(A14="","",IFERROR(VLOOKUP(AD14,'Controlled Vocabulary'!$AA$2:$AD$200,3,FALSE),"Continue"))</ns0:f>
      </ns0:c>
      <ns0:c r="AF14" s="45">
        <ns0:f>IF(A14="","",IFERROR(VLOOKUP(AD14,'Controlled Vocabulary'!$AA$2:$AD$200,4,FALSE),"Evaluate remaining controls."))</ns0:f>
      </ns0:c>
      <ns0:c r="AG14" s="53">
        <ns0:f>IF(A14="","",UPPER(TRIM(A14)))</ns0:f>
      </ns0:c>
      <ns0:c r="AH14" s="53">
        <ns0:f>IF(AG14="",0,COUNTIF($AG$2:$AG$101,AG14))</ns0:f>
      </ns0:c>
      <ns0:c r="AI14" s="53">
        <ns0:f>IF(AG14="","MISSING_EVIDENCE_ITEM_ID",IF(OR(LEN(AG14)&lt;3,LEN(AG14)&gt;64),"INVALID_EVIDENCE_ITEM_ID",IF(AH14&gt;1,"DUPLICATE_EVIDENCE_ITEM_ID","NONE")))</ns0:f>
      </ns0:c>
      <ns0:c r="AJ14" s="53">
        <ns0:f>IF(F14="","SOURCE_MUTABILITY_UNRESOLVED",IF(AND(F14="Yes",OR(G14="",H14="",J14="")),"MUTABLE_SOURCE_CAPTURE_REQUIRED",IF(AND(F14="Unknown",G14="",H14=""),"SOURCE_MUTABILITY_UNRESOLVED","NONE")))</ns0:f>
      </ns0:c>
      <ns0:c r="AK14" s="53">
        <ns0:f>IF(N14="","REVIEWER_ACCESS_REQUIRED",IF(AND(O14&lt;&gt;"Open",P14=""),"HANDLING_CONDITION_REQUIRED",IF(AND(N14="Conditional",P14=""),"HANDLING_CONDITION_REQUIRED",IF(N14="No","REVIEWER_ACCESS_REQUIRED","NONE"))))</ns0:f>
      </ns0:c>
      <ns0:c r="AL14" s="53">
        <ns0:f>IF(T14="","CONTROLLED_INPUT_INVALID",IF(T14="No",IF(COUNTA(U14:AB14)&gt;0,"AI_DETAILS_WITHOUT_AI_USE","NONE"),IF(T14&lt;&gt;"Yes","CONTROLLED_INPUT_INVALID",IF(U14="","AI_ACTIVITY_TYPE_REQUIRED",IF(AND(W14&lt;&gt;"",COUNTIF('Evidence Register'!$AL$2:$AL$101,W14)&gt;0,COUNTIF('Controlled Vocabulary'!$R$2:$R$9,U14)&gt;0),"DUPLICATED_AI_ACTIVITY",IF(COUNTIF('Controlled Vocabulary'!$S$2:$S$9,U14)=0,"INVALID_AI_ACTIVITY_TYPE",IF(V14="","AI_TOOL_MODEL_REQUIRED",IF(Y14="Rejected","AI_OUTPUT_REJECTED",IF(Y14="Verified",IF(Z14="","HUMAN_VERIFIER_REQUIRED",IF(AA14="","HUMAN_VERIFICATION_DATE_REQUIRED","NONE")),IF(Y14="Pending","AI_VERIFICATION_PENDING",IF(Y14="Verification incomplete","AI_VERIFICATION_INCOMPLETE","AI_VERIFICATION_REQUIRED")))))))))))</ns0:f>
      </ns0:c>
      <ns0:c r="AM14" s="53">
        <ns0:f>IF(N14="Conditional","CONDITIONAL_EVIDENCE_ACCESS","NONE")</ns0:f>
      </ns0:c>
      <ns0:c r="AN14" s="53">
        <ns0:f>IF(AG14="",0,COUNTIFS('Claim–Evidence Links'!$P$2:$P$201,AG14,'Claim–Evidence Links'!$H$2:$H$201,"Active"))</ns0:f>
      </ns0:c>
    </ns0:row>
    <ns0:row r="15">
      <ns0:c r="A15" s="65"/>
      <ns0:c r="B15" s="65"/>
      <ns0:c r="C15" s="66"/>
      <ns0:c r="D15" s="66"/>
      <ns0:c r="E15" s="66"/>
      <ns0:c r="F15" s="66"/>
      <ns0:c r="G15" s="66"/>
      <ns0:c r="H15" s="66"/>
      <ns0:c r="I15" s="66"/>
      <ns0:c r="J15" s="67"/>
      <ns0:c r="K15" s="67"/>
      <ns0:c r="L15" s="67"/>
      <ns0:c r="M15" s="66"/>
      <ns0:c r="N15" s="66"/>
      <ns0:c r="O15" s="66"/>
      <ns0:c r="P15" s="66"/>
      <ns0:c r="Q15" s="65"/>
      <ns0:c r="R15" s="66"/>
      <ns0:c r="S15" s="66"/>
      <ns0:c r="T15" s="66"/>
      <ns0:c r="U15" s="66"/>
      <ns0:c r="V15" s="66"/>
      <ns0:c r="W15" s="66"/>
      <ns0:c r="X15" s="66"/>
      <ns0:c r="Y15" s="66"/>
      <ns0:c r="Z15" s="66"/>
      <ns0:c r="AA15" s="67"/>
      <ns0:c r="AB15" s="66"/>
      <ns0:c r="AC15" s="45">
        <ns0:f>IF(A15="","",IFERROR(VLOOKUP(AD15,'Controlled Vocabulary'!$AA$2:$AD$200,2,FALSE),"Record structurally complete"))</ns0:f>
      </ns0:c>
      <ns0:c r="AD15" s="45">
        <ns0:f>IF(A15="","",IF(AI15&lt;&gt;"NONE",AI15,IF(C15="","MISSING_SOURCE_OWNER",IF(E15="","MISSING_EVIDENCE_LOCATION",IF(D15="","MISSING_SOURCE_IDENTITY",IF(K15="","MISSING_ACCESS_DATE",IF(L15="","MISSING_OBSERVED_DATE",IF(AJ15&lt;&gt;"NONE",AJ15,IF(AK15&lt;&gt;"NONE",AK15,IF(AL15&lt;&gt;"NONE",AL15,AM15))))))))))</ns0:f>
      </ns0:c>
      <ns0:c r="AE15" s="45">
        <ns0:f>IF(A15="","",IFERROR(VLOOKUP(AD15,'Controlled Vocabulary'!$AA$2:$AD$200,3,FALSE),"Continue"))</ns0:f>
      </ns0:c>
      <ns0:c r="AF15" s="45">
        <ns0:f>IF(A15="","",IFERROR(VLOOKUP(AD15,'Controlled Vocabulary'!$AA$2:$AD$200,4,FALSE),"Evaluate remaining controls."))</ns0:f>
      </ns0:c>
      <ns0:c r="AG15" s="53">
        <ns0:f>IF(A15="","",UPPER(TRIM(A15)))</ns0:f>
      </ns0:c>
      <ns0:c r="AH15" s="53">
        <ns0:f>IF(AG15="",0,COUNTIF($AG$2:$AG$101,AG15))</ns0:f>
      </ns0:c>
      <ns0:c r="AI15" s="53">
        <ns0:f>IF(AG15="","MISSING_EVIDENCE_ITEM_ID",IF(OR(LEN(AG15)&lt;3,LEN(AG15)&gt;64),"INVALID_EVIDENCE_ITEM_ID",IF(AH15&gt;1,"DUPLICATE_EVIDENCE_ITEM_ID","NONE")))</ns0:f>
      </ns0:c>
      <ns0:c r="AJ15" s="53">
        <ns0:f>IF(F15="","SOURCE_MUTABILITY_UNRESOLVED",IF(AND(F15="Yes",OR(G15="",H15="",J15="")),"MUTABLE_SOURCE_CAPTURE_REQUIRED",IF(AND(F15="Unknown",G15="",H15=""),"SOURCE_MUTABILITY_UNRESOLVED","NONE")))</ns0:f>
      </ns0:c>
      <ns0:c r="AK15" s="53">
        <ns0:f>IF(N15="","REVIEWER_ACCESS_REQUIRED",IF(AND(O15&lt;&gt;"Open",P15=""),"HANDLING_CONDITION_REQUIRED",IF(AND(N15="Conditional",P15=""),"HANDLING_CONDITION_REQUIRED",IF(N15="No","REVIEWER_ACCESS_REQUIRED","NONE"))))</ns0:f>
      </ns0:c>
      <ns0:c r="AL15" s="53">
        <ns0:f>IF(T15="","CONTROLLED_INPUT_INVALID",IF(T15="No",IF(COUNTA(U15:AB15)&gt;0,"AI_DETAILS_WITHOUT_AI_USE","NONE"),IF(T15&lt;&gt;"Yes","CONTROLLED_INPUT_INVALID",IF(U15="","AI_ACTIVITY_TYPE_REQUIRED",IF(AND(W15&lt;&gt;"",COUNTIF('Evidence Register'!$AL$2:$AL$101,W15)&gt;0,COUNTIF('Controlled Vocabulary'!$R$2:$R$9,U15)&gt;0),"DUPLICATED_AI_ACTIVITY",IF(COUNTIF('Controlled Vocabulary'!$S$2:$S$9,U15)=0,"INVALID_AI_ACTIVITY_TYPE",IF(V15="","AI_TOOL_MODEL_REQUIRED",IF(Y15="Rejected","AI_OUTPUT_REJECTED",IF(Y15="Verified",IF(Z15="","HUMAN_VERIFIER_REQUIRED",IF(AA15="","HUMAN_VERIFICATION_DATE_REQUIRED","NONE")),IF(Y15="Pending","AI_VERIFICATION_PENDING",IF(Y15="Verification incomplete","AI_VERIFICATION_INCOMPLETE","AI_VERIFICATION_REQUIRED")))))))))))</ns0:f>
      </ns0:c>
      <ns0:c r="AM15" s="53">
        <ns0:f>IF(N15="Conditional","CONDITIONAL_EVIDENCE_ACCESS","NONE")</ns0:f>
      </ns0:c>
      <ns0:c r="AN15" s="53">
        <ns0:f>IF(AG15="",0,COUNTIFS('Claim–Evidence Links'!$P$2:$P$201,AG15,'Claim–Evidence Links'!$H$2:$H$201,"Active"))</ns0:f>
      </ns0:c>
    </ns0:row>
    <ns0:row r="16">
      <ns0:c r="A16" s="65"/>
      <ns0:c r="B16" s="65"/>
      <ns0:c r="C16" s="66"/>
      <ns0:c r="D16" s="66"/>
      <ns0:c r="E16" s="66"/>
      <ns0:c r="F16" s="66"/>
      <ns0:c r="G16" s="66"/>
      <ns0:c r="H16" s="66"/>
      <ns0:c r="I16" s="66"/>
      <ns0:c r="J16" s="67"/>
      <ns0:c r="K16" s="67"/>
      <ns0:c r="L16" s="67"/>
      <ns0:c r="M16" s="66"/>
      <ns0:c r="N16" s="66"/>
      <ns0:c r="O16" s="66"/>
      <ns0:c r="P16" s="66"/>
      <ns0:c r="Q16" s="65"/>
      <ns0:c r="R16" s="66"/>
      <ns0:c r="S16" s="66"/>
      <ns0:c r="T16" s="66"/>
      <ns0:c r="U16" s="66"/>
      <ns0:c r="V16" s="66"/>
      <ns0:c r="W16" s="66"/>
      <ns0:c r="X16" s="66"/>
      <ns0:c r="Y16" s="66"/>
      <ns0:c r="Z16" s="66"/>
      <ns0:c r="AA16" s="67"/>
      <ns0:c r="AB16" s="66"/>
      <ns0:c r="AC16" s="45">
        <ns0:f>IF(A16="","",IFERROR(VLOOKUP(AD16,'Controlled Vocabulary'!$AA$2:$AD$200,2,FALSE),"Record structurally complete"))</ns0:f>
      </ns0:c>
      <ns0:c r="AD16" s="45">
        <ns0:f>IF(A16="","",IF(AI16&lt;&gt;"NONE",AI16,IF(C16="","MISSING_SOURCE_OWNER",IF(E16="","MISSING_EVIDENCE_LOCATION",IF(D16="","MISSING_SOURCE_IDENTITY",IF(K16="","MISSING_ACCESS_DATE",IF(L16="","MISSING_OBSERVED_DATE",IF(AJ16&lt;&gt;"NONE",AJ16,IF(AK16&lt;&gt;"NONE",AK16,IF(AL16&lt;&gt;"NONE",AL16,AM16))))))))))</ns0:f>
      </ns0:c>
      <ns0:c r="AE16" s="45">
        <ns0:f>IF(A16="","",IFERROR(VLOOKUP(AD16,'Controlled Vocabulary'!$AA$2:$AD$200,3,FALSE),"Continue"))</ns0:f>
      </ns0:c>
      <ns0:c r="AF16" s="45">
        <ns0:f>IF(A16="","",IFERROR(VLOOKUP(AD16,'Controlled Vocabulary'!$AA$2:$AD$200,4,FALSE),"Evaluate remaining controls."))</ns0:f>
      </ns0:c>
      <ns0:c r="AG16" s="53">
        <ns0:f>IF(A16="","",UPPER(TRIM(A16)))</ns0:f>
      </ns0:c>
      <ns0:c r="AH16" s="53">
        <ns0:f>IF(AG16="",0,COUNTIF($AG$2:$AG$101,AG16))</ns0:f>
      </ns0:c>
      <ns0:c r="AI16" s="53">
        <ns0:f>IF(AG16="","MISSING_EVIDENCE_ITEM_ID",IF(OR(LEN(AG16)&lt;3,LEN(AG16)&gt;64),"INVALID_EVIDENCE_ITEM_ID",IF(AH16&gt;1,"DUPLICATE_EVIDENCE_ITEM_ID","NONE")))</ns0:f>
      </ns0:c>
      <ns0:c r="AJ16" s="53">
        <ns0:f>IF(F16="","SOURCE_MUTABILITY_UNRESOLVED",IF(AND(F16="Yes",OR(G16="",H16="",J16="")),"MUTABLE_SOURCE_CAPTURE_REQUIRED",IF(AND(F16="Unknown",G16="",H16=""),"SOURCE_MUTABILITY_UNRESOLVED","NONE")))</ns0:f>
      </ns0:c>
      <ns0:c r="AK16" s="53">
        <ns0:f>IF(N16="","REVIEWER_ACCESS_REQUIRED",IF(AND(O16&lt;&gt;"Open",P16=""),"HANDLING_CONDITION_REQUIRED",IF(AND(N16="Conditional",P16=""),"HANDLING_CONDITION_REQUIRED",IF(N16="No","REVIEWER_ACCESS_REQUIRED","NONE"))))</ns0:f>
      </ns0:c>
      <ns0:c r="AL16" s="53">
        <ns0:f>IF(T16="","CONTROLLED_INPUT_INVALID",IF(T16="No",IF(COUNTA(U16:AB16)&gt;0,"AI_DETAILS_WITHOUT_AI_USE","NONE"),IF(T16&lt;&gt;"Yes","CONTROLLED_INPUT_INVALID",IF(U16="","AI_ACTIVITY_TYPE_REQUIRED",IF(AND(W16&lt;&gt;"",COUNTIF('Evidence Register'!$AL$2:$AL$101,W16)&gt;0,COUNTIF('Controlled Vocabulary'!$R$2:$R$9,U16)&gt;0),"DUPLICATED_AI_ACTIVITY",IF(COUNTIF('Controlled Vocabulary'!$S$2:$S$9,U16)=0,"INVALID_AI_ACTIVITY_TYPE",IF(V16="","AI_TOOL_MODEL_REQUIRED",IF(Y16="Rejected","AI_OUTPUT_REJECTED",IF(Y16="Verified",IF(Z16="","HUMAN_VERIFIER_REQUIRED",IF(AA16="","HUMAN_VERIFICATION_DATE_REQUIRED","NONE")),IF(Y16="Pending","AI_VERIFICATION_PENDING",IF(Y16="Verification incomplete","AI_VERIFICATION_INCOMPLETE","AI_VERIFICATION_REQUIRED")))))))))))</ns0:f>
      </ns0:c>
      <ns0:c r="AM16" s="53">
        <ns0:f>IF(N16="Conditional","CONDITIONAL_EVIDENCE_ACCESS","NONE")</ns0:f>
      </ns0:c>
      <ns0:c r="AN16" s="53">
        <ns0:f>IF(AG16="",0,COUNTIFS('Claim–Evidence Links'!$P$2:$P$201,AG16,'Claim–Evidence Links'!$H$2:$H$201,"Active"))</ns0:f>
      </ns0:c>
    </ns0:row>
    <ns0:row r="17">
      <ns0:c r="A17" s="65"/>
      <ns0:c r="B17" s="65"/>
      <ns0:c r="C17" s="66"/>
      <ns0:c r="D17" s="66"/>
      <ns0:c r="E17" s="66"/>
      <ns0:c r="F17" s="66"/>
      <ns0:c r="G17" s="66"/>
      <ns0:c r="H17" s="66"/>
      <ns0:c r="I17" s="66"/>
      <ns0:c r="J17" s="67"/>
      <ns0:c r="K17" s="67"/>
      <ns0:c r="L17" s="67"/>
      <ns0:c r="M17" s="66"/>
      <ns0:c r="N17" s="66"/>
      <ns0:c r="O17" s="66"/>
      <ns0:c r="P17" s="66"/>
      <ns0:c r="Q17" s="65"/>
      <ns0:c r="R17" s="66"/>
      <ns0:c r="S17" s="66"/>
      <ns0:c r="T17" s="66"/>
      <ns0:c r="U17" s="66"/>
      <ns0:c r="V17" s="66"/>
      <ns0:c r="W17" s="66"/>
      <ns0:c r="X17" s="66"/>
      <ns0:c r="Y17" s="66"/>
      <ns0:c r="Z17" s="66"/>
      <ns0:c r="AA17" s="67"/>
      <ns0:c r="AB17" s="66"/>
      <ns0:c r="AC17" s="45">
        <ns0:f>IF(A17="","",IFERROR(VLOOKUP(AD17,'Controlled Vocabulary'!$AA$2:$AD$200,2,FALSE),"Record structurally complete"))</ns0:f>
      </ns0:c>
      <ns0:c r="AD17" s="45">
        <ns0:f>IF(A17="","",IF(AI17&lt;&gt;"NONE",AI17,IF(C17="","MISSING_SOURCE_OWNER",IF(E17="","MISSING_EVIDENCE_LOCATION",IF(D17="","MISSING_SOURCE_IDENTITY",IF(K17="","MISSING_ACCESS_DATE",IF(L17="","MISSING_OBSERVED_DATE",IF(AJ17&lt;&gt;"NONE",AJ17,IF(AK17&lt;&gt;"NONE",AK17,IF(AL17&lt;&gt;"NONE",AL17,AM17))))))))))</ns0:f>
      </ns0:c>
      <ns0:c r="AE17" s="45">
        <ns0:f>IF(A17="","",IFERROR(VLOOKUP(AD17,'Controlled Vocabulary'!$AA$2:$AD$200,3,FALSE),"Continue"))</ns0:f>
      </ns0:c>
      <ns0:c r="AF17" s="45">
        <ns0:f>IF(A17="","",IFERROR(VLOOKUP(AD17,'Controlled Vocabulary'!$AA$2:$AD$200,4,FALSE),"Evaluate remaining controls."))</ns0:f>
      </ns0:c>
      <ns0:c r="AG17" s="53">
        <ns0:f>IF(A17="","",UPPER(TRIM(A17)))</ns0:f>
      </ns0:c>
      <ns0:c r="AH17" s="53">
        <ns0:f>IF(AG17="",0,COUNTIF($AG$2:$AG$101,AG17))</ns0:f>
      </ns0:c>
      <ns0:c r="AI17" s="53">
        <ns0:f>IF(AG17="","MISSING_EVIDENCE_ITEM_ID",IF(OR(LEN(AG17)&lt;3,LEN(AG17)&gt;64),"INVALID_EVIDENCE_ITEM_ID",IF(AH17&gt;1,"DUPLICATE_EVIDENCE_ITEM_ID","NONE")))</ns0:f>
      </ns0:c>
      <ns0:c r="AJ17" s="53">
        <ns0:f>IF(F17="","SOURCE_MUTABILITY_UNRESOLVED",IF(AND(F17="Yes",OR(G17="",H17="",J17="")),"MUTABLE_SOURCE_CAPTURE_REQUIRED",IF(AND(F17="Unknown",G17="",H17=""),"SOURCE_MUTABILITY_UNRESOLVED","NONE")))</ns0:f>
      </ns0:c>
      <ns0:c r="AK17" s="53">
        <ns0:f>IF(N17="","REVIEWER_ACCESS_REQUIRED",IF(AND(O17&lt;&gt;"Open",P17=""),"HANDLING_CONDITION_REQUIRED",IF(AND(N17="Conditional",P17=""),"HANDLING_CONDITION_REQUIRED",IF(N17="No","REVIEWER_ACCESS_REQUIRED","NONE"))))</ns0:f>
      </ns0:c>
      <ns0:c r="AL17" s="53">
        <ns0:f>IF(T17="","CONTROLLED_INPUT_INVALID",IF(T17="No",IF(COUNTA(U17:AB17)&gt;0,"AI_DETAILS_WITHOUT_AI_USE","NONE"),IF(T17&lt;&gt;"Yes","CONTROLLED_INPUT_INVALID",IF(U17="","AI_ACTIVITY_TYPE_REQUIRED",IF(AND(W17&lt;&gt;"",COUNTIF('Evidence Register'!$AL$2:$AL$101,W17)&gt;0,COUNTIF('Controlled Vocabulary'!$R$2:$R$9,U17)&gt;0),"DUPLICATED_AI_ACTIVITY",IF(COUNTIF('Controlled Vocabulary'!$S$2:$S$9,U17)=0,"INVALID_AI_ACTIVITY_TYPE",IF(V17="","AI_TOOL_MODEL_REQUIRED",IF(Y17="Rejected","AI_OUTPUT_REJECTED",IF(Y17="Verified",IF(Z17="","HUMAN_VERIFIER_REQUIRED",IF(AA17="","HUMAN_VERIFICATION_DATE_REQUIRED","NONE")),IF(Y17="Pending","AI_VERIFICATION_PENDING",IF(Y17="Verification incomplete","AI_VERIFICATION_INCOMPLETE","AI_VERIFICATION_REQUIRED")))))))))))</ns0:f>
      </ns0:c>
      <ns0:c r="AM17" s="53">
        <ns0:f>IF(N17="Conditional","CONDITIONAL_EVIDENCE_ACCESS","NONE")</ns0:f>
      </ns0:c>
      <ns0:c r="AN17" s="53">
        <ns0:f>IF(AG17="",0,COUNTIFS('Claim–Evidence Links'!$P$2:$P$201,AG17,'Claim–Evidence Links'!$H$2:$H$201,"Active"))</ns0:f>
      </ns0:c>
    </ns0:row>
    <ns0:row r="18">
      <ns0:c r="A18" s="65"/>
      <ns0:c r="B18" s="65"/>
      <ns0:c r="C18" s="66"/>
      <ns0:c r="D18" s="66"/>
      <ns0:c r="E18" s="66"/>
      <ns0:c r="F18" s="66"/>
      <ns0:c r="G18" s="66"/>
      <ns0:c r="H18" s="66"/>
      <ns0:c r="I18" s="66"/>
      <ns0:c r="J18" s="67"/>
      <ns0:c r="K18" s="67"/>
      <ns0:c r="L18" s="67"/>
      <ns0:c r="M18" s="66"/>
      <ns0:c r="N18" s="66"/>
      <ns0:c r="O18" s="66"/>
      <ns0:c r="P18" s="66"/>
      <ns0:c r="Q18" s="65"/>
      <ns0:c r="R18" s="66"/>
      <ns0:c r="S18" s="66"/>
      <ns0:c r="T18" s="66"/>
      <ns0:c r="U18" s="66"/>
      <ns0:c r="V18" s="66"/>
      <ns0:c r="W18" s="66"/>
      <ns0:c r="X18" s="66"/>
      <ns0:c r="Y18" s="66"/>
      <ns0:c r="Z18" s="66"/>
      <ns0:c r="AA18" s="67"/>
      <ns0:c r="AB18" s="66"/>
      <ns0:c r="AC18" s="45">
        <ns0:f>IF(A18="","",IFERROR(VLOOKUP(AD18,'Controlled Vocabulary'!$AA$2:$AD$200,2,FALSE),"Record structurally complete"))</ns0:f>
      </ns0:c>
      <ns0:c r="AD18" s="45">
        <ns0:f>IF(A18="","",IF(AI18&lt;&gt;"NONE",AI18,IF(C18="","MISSING_SOURCE_OWNER",IF(E18="","MISSING_EVIDENCE_LOCATION",IF(D18="","MISSING_SOURCE_IDENTITY",IF(K18="","MISSING_ACCESS_DATE",IF(L18="","MISSING_OBSERVED_DATE",IF(AJ18&lt;&gt;"NONE",AJ18,IF(AK18&lt;&gt;"NONE",AK18,IF(AL18&lt;&gt;"NONE",AL18,AM18))))))))))</ns0:f>
      </ns0:c>
      <ns0:c r="AE18" s="45">
        <ns0:f>IF(A18="","",IFERROR(VLOOKUP(AD18,'Controlled Vocabulary'!$AA$2:$AD$200,3,FALSE),"Continue"))</ns0:f>
      </ns0:c>
      <ns0:c r="AF18" s="45">
        <ns0:f>IF(A18="","",IFERROR(VLOOKUP(AD18,'Controlled Vocabulary'!$AA$2:$AD$200,4,FALSE),"Evaluate remaining controls."))</ns0:f>
      </ns0:c>
      <ns0:c r="AG18" s="53">
        <ns0:f>IF(A18="","",UPPER(TRIM(A18)))</ns0:f>
      </ns0:c>
      <ns0:c r="AH18" s="53">
        <ns0:f>IF(AG18="",0,COUNTIF($AG$2:$AG$101,AG18))</ns0:f>
      </ns0:c>
      <ns0:c r="AI18" s="53">
        <ns0:f>IF(AG18="","MISSING_EVIDENCE_ITEM_ID",IF(OR(LEN(AG18)&lt;3,LEN(AG18)&gt;64),"INVALID_EVIDENCE_ITEM_ID",IF(AH18&gt;1,"DUPLICATE_EVIDENCE_ITEM_ID","NONE")))</ns0:f>
      </ns0:c>
      <ns0:c r="AJ18" s="53">
        <ns0:f>IF(F18="","SOURCE_MUTABILITY_UNRESOLVED",IF(AND(F18="Yes",OR(G18="",H18="",J18="")),"MUTABLE_SOURCE_CAPTURE_REQUIRED",IF(AND(F18="Unknown",G18="",H18=""),"SOURCE_MUTABILITY_UNRESOLVED","NONE")))</ns0:f>
      </ns0:c>
      <ns0:c r="AK18" s="53">
        <ns0:f>IF(N18="","REVIEWER_ACCESS_REQUIRED",IF(AND(O18&lt;&gt;"Open",P18=""),"HANDLING_CONDITION_REQUIRED",IF(AND(N18="Conditional",P18=""),"HANDLING_CONDITION_REQUIRED",IF(N18="No","REVIEWER_ACCESS_REQUIRED","NONE"))))</ns0:f>
      </ns0:c>
      <ns0:c r="AL18" s="53">
        <ns0:f>IF(T18="","CONTROLLED_INPUT_INVALID",IF(T18="No",IF(COUNTA(U18:AB18)&gt;0,"AI_DETAILS_WITHOUT_AI_USE","NONE"),IF(T18&lt;&gt;"Yes","CONTROLLED_INPUT_INVALID",IF(U18="","AI_ACTIVITY_TYPE_REQUIRED",IF(AND(W18&lt;&gt;"",COUNTIF('Evidence Register'!$AL$2:$AL$101,W18)&gt;0,COUNTIF('Controlled Vocabulary'!$R$2:$R$9,U18)&gt;0),"DUPLICATED_AI_ACTIVITY",IF(COUNTIF('Controlled Vocabulary'!$S$2:$S$9,U18)=0,"INVALID_AI_ACTIVITY_TYPE",IF(V18="","AI_TOOL_MODEL_REQUIRED",IF(Y18="Rejected","AI_OUTPUT_REJECTED",IF(Y18="Verified",IF(Z18="","HUMAN_VERIFIER_REQUIRED",IF(AA18="","HUMAN_VERIFICATION_DATE_REQUIRED","NONE")),IF(Y18="Pending","AI_VERIFICATION_PENDING",IF(Y18="Verification incomplete","AI_VERIFICATION_INCOMPLETE","AI_VERIFICATION_REQUIRED")))))))))))</ns0:f>
      </ns0:c>
      <ns0:c r="AM18" s="53">
        <ns0:f>IF(N18="Conditional","CONDITIONAL_EVIDENCE_ACCESS","NONE")</ns0:f>
      </ns0:c>
      <ns0:c r="AN18" s="53">
        <ns0:f>IF(AG18="",0,COUNTIFS('Claim–Evidence Links'!$P$2:$P$201,AG18,'Claim–Evidence Links'!$H$2:$H$201,"Active"))</ns0:f>
      </ns0:c>
    </ns0:row>
    <ns0:row r="19">
      <ns0:c r="A19" s="65"/>
      <ns0:c r="B19" s="65"/>
      <ns0:c r="C19" s="66"/>
      <ns0:c r="D19" s="66"/>
      <ns0:c r="E19" s="66"/>
      <ns0:c r="F19" s="66"/>
      <ns0:c r="G19" s="66"/>
      <ns0:c r="H19" s="66"/>
      <ns0:c r="I19" s="66"/>
      <ns0:c r="J19" s="67"/>
      <ns0:c r="K19" s="67"/>
      <ns0:c r="L19" s="67"/>
      <ns0:c r="M19" s="66"/>
      <ns0:c r="N19" s="66"/>
      <ns0:c r="O19" s="66"/>
      <ns0:c r="P19" s="66"/>
      <ns0:c r="Q19" s="65"/>
      <ns0:c r="R19" s="66"/>
      <ns0:c r="S19" s="66"/>
      <ns0:c r="T19" s="66"/>
      <ns0:c r="U19" s="66"/>
      <ns0:c r="V19" s="66"/>
      <ns0:c r="W19" s="66"/>
      <ns0:c r="X19" s="66"/>
      <ns0:c r="Y19" s="66"/>
      <ns0:c r="Z19" s="66"/>
      <ns0:c r="AA19" s="67"/>
      <ns0:c r="AB19" s="66"/>
      <ns0:c r="AC19" s="45">
        <ns0:f>IF(A19="","",IFERROR(VLOOKUP(AD19,'Controlled Vocabulary'!$AA$2:$AD$200,2,FALSE),"Record structurally complete"))</ns0:f>
      </ns0:c>
      <ns0:c r="AD19" s="45">
        <ns0:f>IF(A19="","",IF(AI19&lt;&gt;"NONE",AI19,IF(C19="","MISSING_SOURCE_OWNER",IF(E19="","MISSING_EVIDENCE_LOCATION",IF(D19="","MISSING_SOURCE_IDENTITY",IF(K19="","MISSING_ACCESS_DATE",IF(L19="","MISSING_OBSERVED_DATE",IF(AJ19&lt;&gt;"NONE",AJ19,IF(AK19&lt;&gt;"NONE",AK19,IF(AL19&lt;&gt;"NONE",AL19,AM19))))))))))</ns0:f>
      </ns0:c>
      <ns0:c r="AE19" s="45">
        <ns0:f>IF(A19="","",IFERROR(VLOOKUP(AD19,'Controlled Vocabulary'!$AA$2:$AD$200,3,FALSE),"Continue"))</ns0:f>
      </ns0:c>
      <ns0:c r="AF19" s="45">
        <ns0:f>IF(A19="","",IFERROR(VLOOKUP(AD19,'Controlled Vocabulary'!$AA$2:$AD$200,4,FALSE),"Evaluate remaining controls."))</ns0:f>
      </ns0:c>
      <ns0:c r="AG19" s="53">
        <ns0:f>IF(A19="","",UPPER(TRIM(A19)))</ns0:f>
      </ns0:c>
      <ns0:c r="AH19" s="53">
        <ns0:f>IF(AG19="",0,COUNTIF($AG$2:$AG$101,AG19))</ns0:f>
      </ns0:c>
      <ns0:c r="AI19" s="53">
        <ns0:f>IF(AG19="","MISSING_EVIDENCE_ITEM_ID",IF(OR(LEN(AG19)&lt;3,LEN(AG19)&gt;64),"INVALID_EVIDENCE_ITEM_ID",IF(AH19&gt;1,"DUPLICATE_EVIDENCE_ITEM_ID","NONE")))</ns0:f>
      </ns0:c>
      <ns0:c r="AJ19" s="53">
        <ns0:f>IF(F19="","SOURCE_MUTABILITY_UNRESOLVED",IF(AND(F19="Yes",OR(G19="",H19="",J19="")),"MUTABLE_SOURCE_CAPTURE_REQUIRED",IF(AND(F19="Unknown",G19="",H19=""),"SOURCE_MUTABILITY_UNRESOLVED","NONE")))</ns0:f>
      </ns0:c>
      <ns0:c r="AK19" s="53">
        <ns0:f>IF(N19="","REVIEWER_ACCESS_REQUIRED",IF(AND(O19&lt;&gt;"Open",P19=""),"HANDLING_CONDITION_REQUIRED",IF(AND(N19="Conditional",P19=""),"HANDLING_CONDITION_REQUIRED",IF(N19="No","REVIEWER_ACCESS_REQUIRED","NONE"))))</ns0:f>
      </ns0:c>
      <ns0:c r="AL19" s="53">
        <ns0:f>IF(T19="","CONTROLLED_INPUT_INVALID",IF(T19="No",IF(COUNTA(U19:AB19)&gt;0,"AI_DETAILS_WITHOUT_AI_USE","NONE"),IF(T19&lt;&gt;"Yes","CONTROLLED_INPUT_INVALID",IF(U19="","AI_ACTIVITY_TYPE_REQUIRED",IF(AND(W19&lt;&gt;"",COUNTIF('Evidence Register'!$AL$2:$AL$101,W19)&gt;0,COUNTIF('Controlled Vocabulary'!$R$2:$R$9,U19)&gt;0),"DUPLICATED_AI_ACTIVITY",IF(COUNTIF('Controlled Vocabulary'!$S$2:$S$9,U19)=0,"INVALID_AI_ACTIVITY_TYPE",IF(V19="","AI_TOOL_MODEL_REQUIRED",IF(Y19="Rejected","AI_OUTPUT_REJECTED",IF(Y19="Verified",IF(Z19="","HUMAN_VERIFIER_REQUIRED",IF(AA19="","HUMAN_VERIFICATION_DATE_REQUIRED","NONE")),IF(Y19="Pending","AI_VERIFICATION_PENDING",IF(Y19="Verification incomplete","AI_VERIFICATION_INCOMPLETE","AI_VERIFICATION_REQUIRED")))))))))))</ns0:f>
      </ns0:c>
      <ns0:c r="AM19" s="53">
        <ns0:f>IF(N19="Conditional","CONDITIONAL_EVIDENCE_ACCESS","NONE")</ns0:f>
      </ns0:c>
      <ns0:c r="AN19" s="53">
        <ns0:f>IF(AG19="",0,COUNTIFS('Claim–Evidence Links'!$P$2:$P$201,AG19,'Claim–Evidence Links'!$H$2:$H$201,"Active"))</ns0:f>
      </ns0:c>
    </ns0:row>
    <ns0:row r="20">
      <ns0:c r="A20" s="65"/>
      <ns0:c r="B20" s="65"/>
      <ns0:c r="C20" s="66"/>
      <ns0:c r="D20" s="66"/>
      <ns0:c r="E20" s="66"/>
      <ns0:c r="F20" s="66"/>
      <ns0:c r="G20" s="66"/>
      <ns0:c r="H20" s="66"/>
      <ns0:c r="I20" s="66"/>
      <ns0:c r="J20" s="67"/>
      <ns0:c r="K20" s="67"/>
      <ns0:c r="L20" s="67"/>
      <ns0:c r="M20" s="66"/>
      <ns0:c r="N20" s="66"/>
      <ns0:c r="O20" s="66"/>
      <ns0:c r="P20" s="66"/>
      <ns0:c r="Q20" s="65"/>
      <ns0:c r="R20" s="66"/>
      <ns0:c r="S20" s="66"/>
      <ns0:c r="T20" s="66"/>
      <ns0:c r="U20" s="66"/>
      <ns0:c r="V20" s="66"/>
      <ns0:c r="W20" s="66"/>
      <ns0:c r="X20" s="66"/>
      <ns0:c r="Y20" s="66"/>
      <ns0:c r="Z20" s="66"/>
      <ns0:c r="AA20" s="67"/>
      <ns0:c r="AB20" s="66"/>
      <ns0:c r="AC20" s="45">
        <ns0:f>IF(A20="","",IFERROR(VLOOKUP(AD20,'Controlled Vocabulary'!$AA$2:$AD$200,2,FALSE),"Record structurally complete"))</ns0:f>
      </ns0:c>
      <ns0:c r="AD20" s="45">
        <ns0:f>IF(A20="","",IF(AI20&lt;&gt;"NONE",AI20,IF(C20="","MISSING_SOURCE_OWNER",IF(E20="","MISSING_EVIDENCE_LOCATION",IF(D20="","MISSING_SOURCE_IDENTITY",IF(K20="","MISSING_ACCESS_DATE",IF(L20="","MISSING_OBSERVED_DATE",IF(AJ20&lt;&gt;"NONE",AJ20,IF(AK20&lt;&gt;"NONE",AK20,IF(AL20&lt;&gt;"NONE",AL20,AM20))))))))))</ns0:f>
      </ns0:c>
      <ns0:c r="AE20" s="45">
        <ns0:f>IF(A20="","",IFERROR(VLOOKUP(AD20,'Controlled Vocabulary'!$AA$2:$AD$200,3,FALSE),"Continue"))</ns0:f>
      </ns0:c>
      <ns0:c r="AF20" s="45">
        <ns0:f>IF(A20="","",IFERROR(VLOOKUP(AD20,'Controlled Vocabulary'!$AA$2:$AD$200,4,FALSE),"Evaluate remaining controls."))</ns0:f>
      </ns0:c>
      <ns0:c r="AG20" s="53">
        <ns0:f>IF(A20="","",UPPER(TRIM(A20)))</ns0:f>
      </ns0:c>
      <ns0:c r="AH20" s="53">
        <ns0:f>IF(AG20="",0,COUNTIF($AG$2:$AG$101,AG20))</ns0:f>
      </ns0:c>
      <ns0:c r="AI20" s="53">
        <ns0:f>IF(AG20="","MISSING_EVIDENCE_ITEM_ID",IF(OR(LEN(AG20)&lt;3,LEN(AG20)&gt;64),"INVALID_EVIDENCE_ITEM_ID",IF(AH20&gt;1,"DUPLICATE_EVIDENCE_ITEM_ID","NONE")))</ns0:f>
      </ns0:c>
      <ns0:c r="AJ20" s="53">
        <ns0:f>IF(F20="","SOURCE_MUTABILITY_UNRESOLVED",IF(AND(F20="Yes",OR(G20="",H20="",J20="")),"MUTABLE_SOURCE_CAPTURE_REQUIRED",IF(AND(F20="Unknown",G20="",H20=""),"SOURCE_MUTABILITY_UNRESOLVED","NONE")))</ns0:f>
      </ns0:c>
      <ns0:c r="AK20" s="53">
        <ns0:f>IF(N20="","REVIEWER_ACCESS_REQUIRED",IF(AND(O20&lt;&gt;"Open",P20=""),"HANDLING_CONDITION_REQUIRED",IF(AND(N20="Conditional",P20=""),"HANDLING_CONDITION_REQUIRED",IF(N20="No","REVIEWER_ACCESS_REQUIRED","NONE"))))</ns0:f>
      </ns0:c>
      <ns0:c r="AL20" s="53">
        <ns0:f>IF(T20="","CONTROLLED_INPUT_INVALID",IF(T20="No",IF(COUNTA(U20:AB20)&gt;0,"AI_DETAILS_WITHOUT_AI_USE","NONE"),IF(T20&lt;&gt;"Yes","CONTROLLED_INPUT_INVALID",IF(U20="","AI_ACTIVITY_TYPE_REQUIRED",IF(AND(W20&lt;&gt;"",COUNTIF('Evidence Register'!$AL$2:$AL$101,W20)&gt;0,COUNTIF('Controlled Vocabulary'!$R$2:$R$9,U20)&gt;0),"DUPLICATED_AI_ACTIVITY",IF(COUNTIF('Controlled Vocabulary'!$S$2:$S$9,U20)=0,"INVALID_AI_ACTIVITY_TYPE",IF(V20="","AI_TOOL_MODEL_REQUIRED",IF(Y20="Rejected","AI_OUTPUT_REJECTED",IF(Y20="Verified",IF(Z20="","HUMAN_VERIFIER_REQUIRED",IF(AA20="","HUMAN_VERIFICATION_DATE_REQUIRED","NONE")),IF(Y20="Pending","AI_VERIFICATION_PENDING",IF(Y20="Verification incomplete","AI_VERIFICATION_INCOMPLETE","AI_VERIFICATION_REQUIRED")))))))))))</ns0:f>
      </ns0:c>
      <ns0:c r="AM20" s="53">
        <ns0:f>IF(N20="Conditional","CONDITIONAL_EVIDENCE_ACCESS","NONE")</ns0:f>
      </ns0:c>
      <ns0:c r="AN20" s="53">
        <ns0:f>IF(AG20="",0,COUNTIFS('Claim–Evidence Links'!$P$2:$P$201,AG20,'Claim–Evidence Links'!$H$2:$H$201,"Active"))</ns0:f>
      </ns0:c>
    </ns0:row>
    <ns0:row r="21">
      <ns0:c r="A21" s="65"/>
      <ns0:c r="B21" s="65"/>
      <ns0:c r="C21" s="66"/>
      <ns0:c r="D21" s="66"/>
      <ns0:c r="E21" s="66"/>
      <ns0:c r="F21" s="66"/>
      <ns0:c r="G21" s="66"/>
      <ns0:c r="H21" s="66"/>
      <ns0:c r="I21" s="66"/>
      <ns0:c r="J21" s="67"/>
      <ns0:c r="K21" s="67"/>
      <ns0:c r="L21" s="67"/>
      <ns0:c r="M21" s="66"/>
      <ns0:c r="N21" s="66"/>
      <ns0:c r="O21" s="66"/>
      <ns0:c r="P21" s="66"/>
      <ns0:c r="Q21" s="65"/>
      <ns0:c r="R21" s="66"/>
      <ns0:c r="S21" s="66"/>
      <ns0:c r="T21" s="66"/>
      <ns0:c r="U21" s="66"/>
      <ns0:c r="V21" s="66"/>
      <ns0:c r="W21" s="66"/>
      <ns0:c r="X21" s="66"/>
      <ns0:c r="Y21" s="66"/>
      <ns0:c r="Z21" s="66"/>
      <ns0:c r="AA21" s="67"/>
      <ns0:c r="AB21" s="66"/>
      <ns0:c r="AC21" s="45">
        <ns0:f>IF(A21="","",IFERROR(VLOOKUP(AD21,'Controlled Vocabulary'!$AA$2:$AD$200,2,FALSE),"Record structurally complete"))</ns0:f>
      </ns0:c>
      <ns0:c r="AD21" s="45">
        <ns0:f>IF(A21="","",IF(AI21&lt;&gt;"NONE",AI21,IF(C21="","MISSING_SOURCE_OWNER",IF(E21="","MISSING_EVIDENCE_LOCATION",IF(D21="","MISSING_SOURCE_IDENTITY",IF(K21="","MISSING_ACCESS_DATE",IF(L21="","MISSING_OBSERVED_DATE",IF(AJ21&lt;&gt;"NONE",AJ21,IF(AK21&lt;&gt;"NONE",AK21,IF(AL21&lt;&gt;"NONE",AL21,AM21))))))))))</ns0:f>
      </ns0:c>
      <ns0:c r="AE21" s="45">
        <ns0:f>IF(A21="","",IFERROR(VLOOKUP(AD21,'Controlled Vocabulary'!$AA$2:$AD$200,3,FALSE),"Continue"))</ns0:f>
      </ns0:c>
      <ns0:c r="AF21" s="45">
        <ns0:f>IF(A21="","",IFERROR(VLOOKUP(AD21,'Controlled Vocabulary'!$AA$2:$AD$200,4,FALSE),"Evaluate remaining controls."))</ns0:f>
      </ns0:c>
      <ns0:c r="AG21" s="53">
        <ns0:f>IF(A21="","",UPPER(TRIM(A21)))</ns0:f>
      </ns0:c>
      <ns0:c r="AH21" s="53">
        <ns0:f>IF(AG21="",0,COUNTIF($AG$2:$AG$101,AG21))</ns0:f>
      </ns0:c>
      <ns0:c r="AI21" s="53">
        <ns0:f>IF(AG21="","MISSING_EVIDENCE_ITEM_ID",IF(OR(LEN(AG21)&lt;3,LEN(AG21)&gt;64),"INVALID_EVIDENCE_ITEM_ID",IF(AH21&gt;1,"DUPLICATE_EVIDENCE_ITEM_ID","NONE")))</ns0:f>
      </ns0:c>
      <ns0:c r="AJ21" s="53">
        <ns0:f>IF(F21="","SOURCE_MUTABILITY_UNRESOLVED",IF(AND(F21="Yes",OR(G21="",H21="",J21="")),"MUTABLE_SOURCE_CAPTURE_REQUIRED",IF(AND(F21="Unknown",G21="",H21=""),"SOURCE_MUTABILITY_UNRESOLVED","NONE")))</ns0:f>
      </ns0:c>
      <ns0:c r="AK21" s="53">
        <ns0:f>IF(N21="","REVIEWER_ACCESS_REQUIRED",IF(AND(O21&lt;&gt;"Open",P21=""),"HANDLING_CONDITION_REQUIRED",IF(AND(N21="Conditional",P21=""),"HANDLING_CONDITION_REQUIRED",IF(N21="No","REVIEWER_ACCESS_REQUIRED","NONE"))))</ns0:f>
      </ns0:c>
      <ns0:c r="AL21" s="53">
        <ns0:f>IF(T21="","CONTROLLED_INPUT_INVALID",IF(T21="No",IF(COUNTA(U21:AB21)&gt;0,"AI_DETAILS_WITHOUT_AI_USE","NONE"),IF(T21&lt;&gt;"Yes","CONTROLLED_INPUT_INVALID",IF(U21="","AI_ACTIVITY_TYPE_REQUIRED",IF(AND(W21&lt;&gt;"",COUNTIF('Evidence Register'!$AL$2:$AL$101,W21)&gt;0,COUNTIF('Controlled Vocabulary'!$R$2:$R$9,U21)&gt;0),"DUPLICATED_AI_ACTIVITY",IF(COUNTIF('Controlled Vocabulary'!$S$2:$S$9,U21)=0,"INVALID_AI_ACTIVITY_TYPE",IF(V21="","AI_TOOL_MODEL_REQUIRED",IF(Y21="Rejected","AI_OUTPUT_REJECTED",IF(Y21="Verified",IF(Z21="","HUMAN_VERIFIER_REQUIRED",IF(AA21="","HUMAN_VERIFICATION_DATE_REQUIRED","NONE")),IF(Y21="Pending","AI_VERIFICATION_PENDING",IF(Y21="Verification incomplete","AI_VERIFICATION_INCOMPLETE","AI_VERIFICATION_REQUIRED")))))))))))</ns0:f>
      </ns0:c>
      <ns0:c r="AM21" s="53">
        <ns0:f>IF(N21="Conditional","CONDITIONAL_EVIDENCE_ACCESS","NONE")</ns0:f>
      </ns0:c>
      <ns0:c r="AN21" s="53">
        <ns0:f>IF(AG21="",0,COUNTIFS('Claim–Evidence Links'!$P$2:$P$201,AG21,'Claim–Evidence Links'!$H$2:$H$201,"Active"))</ns0:f>
      </ns0:c>
    </ns0:row>
    <ns0:row r="22">
      <ns0:c r="A22" s="65"/>
      <ns0:c r="B22" s="65"/>
      <ns0:c r="C22" s="66"/>
      <ns0:c r="D22" s="66"/>
      <ns0:c r="E22" s="66"/>
      <ns0:c r="F22" s="66"/>
      <ns0:c r="G22" s="66"/>
      <ns0:c r="H22" s="66"/>
      <ns0:c r="I22" s="66"/>
      <ns0:c r="J22" s="67"/>
      <ns0:c r="K22" s="67"/>
      <ns0:c r="L22" s="67"/>
      <ns0:c r="M22" s="66"/>
      <ns0:c r="N22" s="66"/>
      <ns0:c r="O22" s="66"/>
      <ns0:c r="P22" s="66"/>
      <ns0:c r="Q22" s="65"/>
      <ns0:c r="R22" s="66"/>
      <ns0:c r="S22" s="66"/>
      <ns0:c r="T22" s="66"/>
      <ns0:c r="U22" s="66"/>
      <ns0:c r="V22" s="66"/>
      <ns0:c r="W22" s="66"/>
      <ns0:c r="X22" s="66"/>
      <ns0:c r="Y22" s="66"/>
      <ns0:c r="Z22" s="66"/>
      <ns0:c r="AA22" s="67"/>
      <ns0:c r="AB22" s="66"/>
      <ns0:c r="AC22" s="45">
        <ns0:f>IF(A22="","",IFERROR(VLOOKUP(AD22,'Controlled Vocabulary'!$AA$2:$AD$200,2,FALSE),"Record structurally complete"))</ns0:f>
      </ns0:c>
      <ns0:c r="AD22" s="45">
        <ns0:f>IF(A22="","",IF(AI22&lt;&gt;"NONE",AI22,IF(C22="","MISSING_SOURCE_OWNER",IF(E22="","MISSING_EVIDENCE_LOCATION",IF(D22="","MISSING_SOURCE_IDENTITY",IF(K22="","MISSING_ACCESS_DATE",IF(L22="","MISSING_OBSERVED_DATE",IF(AJ22&lt;&gt;"NONE",AJ22,IF(AK22&lt;&gt;"NONE",AK22,IF(AL22&lt;&gt;"NONE",AL22,AM22))))))))))</ns0:f>
      </ns0:c>
      <ns0:c r="AE22" s="45">
        <ns0:f>IF(A22="","",IFERROR(VLOOKUP(AD22,'Controlled Vocabulary'!$AA$2:$AD$200,3,FALSE),"Continue"))</ns0:f>
      </ns0:c>
      <ns0:c r="AF22" s="45">
        <ns0:f>IF(A22="","",IFERROR(VLOOKUP(AD22,'Controlled Vocabulary'!$AA$2:$AD$200,4,FALSE),"Evaluate remaining controls."))</ns0:f>
      </ns0:c>
      <ns0:c r="AG22" s="53">
        <ns0:f>IF(A22="","",UPPER(TRIM(A22)))</ns0:f>
      </ns0:c>
      <ns0:c r="AH22" s="53">
        <ns0:f>IF(AG22="",0,COUNTIF($AG$2:$AG$101,AG22))</ns0:f>
      </ns0:c>
      <ns0:c r="AI22" s="53">
        <ns0:f>IF(AG22="","MISSING_EVIDENCE_ITEM_ID",IF(OR(LEN(AG22)&lt;3,LEN(AG22)&gt;64),"INVALID_EVIDENCE_ITEM_ID",IF(AH22&gt;1,"DUPLICATE_EVIDENCE_ITEM_ID","NONE")))</ns0:f>
      </ns0:c>
      <ns0:c r="AJ22" s="53">
        <ns0:f>IF(F22="","SOURCE_MUTABILITY_UNRESOLVED",IF(AND(F22="Yes",OR(G22="",H22="",J22="")),"MUTABLE_SOURCE_CAPTURE_REQUIRED",IF(AND(F22="Unknown",G22="",H22=""),"SOURCE_MUTABILITY_UNRESOLVED","NONE")))</ns0:f>
      </ns0:c>
      <ns0:c r="AK22" s="53">
        <ns0:f>IF(N22="","REVIEWER_ACCESS_REQUIRED",IF(AND(O22&lt;&gt;"Open",P22=""),"HANDLING_CONDITION_REQUIRED",IF(AND(N22="Conditional",P22=""),"HANDLING_CONDITION_REQUIRED",IF(N22="No","REVIEWER_ACCESS_REQUIRED","NONE"))))</ns0:f>
      </ns0:c>
      <ns0:c r="AL22" s="53">
        <ns0:f>IF(T22="","CONTROLLED_INPUT_INVALID",IF(T22="No",IF(COUNTA(U22:AB22)&gt;0,"AI_DETAILS_WITHOUT_AI_USE","NONE"),IF(T22&lt;&gt;"Yes","CONTROLLED_INPUT_INVALID",IF(U22="","AI_ACTIVITY_TYPE_REQUIRED",IF(AND(W22&lt;&gt;"",COUNTIF('Evidence Register'!$AL$2:$AL$101,W22)&gt;0,COUNTIF('Controlled Vocabulary'!$R$2:$R$9,U22)&gt;0),"DUPLICATED_AI_ACTIVITY",IF(COUNTIF('Controlled Vocabulary'!$S$2:$S$9,U22)=0,"INVALID_AI_ACTIVITY_TYPE",IF(V22="","AI_TOOL_MODEL_REQUIRED",IF(Y22="Rejected","AI_OUTPUT_REJECTED",IF(Y22="Verified",IF(Z22="","HUMAN_VERIFIER_REQUIRED",IF(AA22="","HUMAN_VERIFICATION_DATE_REQUIRED","NONE")),IF(Y22="Pending","AI_VERIFICATION_PENDING",IF(Y22="Verification incomplete","AI_VERIFICATION_INCOMPLETE","AI_VERIFICATION_REQUIRED")))))))))))</ns0:f>
      </ns0:c>
      <ns0:c r="AM22" s="53">
        <ns0:f>IF(N22="Conditional","CONDITIONAL_EVIDENCE_ACCESS","NONE")</ns0:f>
      </ns0:c>
      <ns0:c r="AN22" s="53">
        <ns0:f>IF(AG22="",0,COUNTIFS('Claim–Evidence Links'!$P$2:$P$201,AG22,'Claim–Evidence Links'!$H$2:$H$201,"Active"))</ns0:f>
      </ns0:c>
    </ns0:row>
    <ns0:row r="23">
      <ns0:c r="A23" s="65"/>
      <ns0:c r="B23" s="65"/>
      <ns0:c r="C23" s="66"/>
      <ns0:c r="D23" s="66"/>
      <ns0:c r="E23" s="66"/>
      <ns0:c r="F23" s="66"/>
      <ns0:c r="G23" s="66"/>
      <ns0:c r="H23" s="66"/>
      <ns0:c r="I23" s="66"/>
      <ns0:c r="J23" s="67"/>
      <ns0:c r="K23" s="67"/>
      <ns0:c r="L23" s="67"/>
      <ns0:c r="M23" s="66"/>
      <ns0:c r="N23" s="66"/>
      <ns0:c r="O23" s="66"/>
      <ns0:c r="P23" s="66"/>
      <ns0:c r="Q23" s="65"/>
      <ns0:c r="R23" s="66"/>
      <ns0:c r="S23" s="66"/>
      <ns0:c r="T23" s="66"/>
      <ns0:c r="U23" s="66"/>
      <ns0:c r="V23" s="66"/>
      <ns0:c r="W23" s="66"/>
      <ns0:c r="X23" s="66"/>
      <ns0:c r="Y23" s="66"/>
      <ns0:c r="Z23" s="66"/>
      <ns0:c r="AA23" s="67"/>
      <ns0:c r="AB23" s="66"/>
      <ns0:c r="AC23" s="45">
        <ns0:f>IF(A23="","",IFERROR(VLOOKUP(AD23,'Controlled Vocabulary'!$AA$2:$AD$200,2,FALSE),"Record structurally complete"))</ns0:f>
      </ns0:c>
      <ns0:c r="AD23" s="45">
        <ns0:f>IF(A23="","",IF(AI23&lt;&gt;"NONE",AI23,IF(C23="","MISSING_SOURCE_OWNER",IF(E23="","MISSING_EVIDENCE_LOCATION",IF(D23="","MISSING_SOURCE_IDENTITY",IF(K23="","MISSING_ACCESS_DATE",IF(L23="","MISSING_OBSERVED_DATE",IF(AJ23&lt;&gt;"NONE",AJ23,IF(AK23&lt;&gt;"NONE",AK23,IF(AL23&lt;&gt;"NONE",AL23,AM23))))))))))</ns0:f>
      </ns0:c>
      <ns0:c r="AE23" s="45">
        <ns0:f>IF(A23="","",IFERROR(VLOOKUP(AD23,'Controlled Vocabulary'!$AA$2:$AD$200,3,FALSE),"Continue"))</ns0:f>
      </ns0:c>
      <ns0:c r="AF23" s="45">
        <ns0:f>IF(A23="","",IFERROR(VLOOKUP(AD23,'Controlled Vocabulary'!$AA$2:$AD$200,4,FALSE),"Evaluate remaining controls."))</ns0:f>
      </ns0:c>
      <ns0:c r="AG23" s="53">
        <ns0:f>IF(A23="","",UPPER(TRIM(A23)))</ns0:f>
      </ns0:c>
      <ns0:c r="AH23" s="53">
        <ns0:f>IF(AG23="",0,COUNTIF($AG$2:$AG$101,AG23))</ns0:f>
      </ns0:c>
      <ns0:c r="AI23" s="53">
        <ns0:f>IF(AG23="","MISSING_EVIDENCE_ITEM_ID",IF(OR(LEN(AG23)&lt;3,LEN(AG23)&gt;64),"INVALID_EVIDENCE_ITEM_ID",IF(AH23&gt;1,"DUPLICATE_EVIDENCE_ITEM_ID","NONE")))</ns0:f>
      </ns0:c>
      <ns0:c r="AJ23" s="53">
        <ns0:f>IF(F23="","SOURCE_MUTABILITY_UNRESOLVED",IF(AND(F23="Yes",OR(G23="",H23="",J23="")),"MUTABLE_SOURCE_CAPTURE_REQUIRED",IF(AND(F23="Unknown",G23="",H23=""),"SOURCE_MUTABILITY_UNRESOLVED","NONE")))</ns0:f>
      </ns0:c>
      <ns0:c r="AK23" s="53">
        <ns0:f>IF(N23="","REVIEWER_ACCESS_REQUIRED",IF(AND(O23&lt;&gt;"Open",P23=""),"HANDLING_CONDITION_REQUIRED",IF(AND(N23="Conditional",P23=""),"HANDLING_CONDITION_REQUIRED",IF(N23="No","REVIEWER_ACCESS_REQUIRED","NONE"))))</ns0:f>
      </ns0:c>
      <ns0:c r="AL23" s="53">
        <ns0:f>IF(T23="","CONTROLLED_INPUT_INVALID",IF(T23="No",IF(COUNTA(U23:AB23)&gt;0,"AI_DETAILS_WITHOUT_AI_USE","NONE"),IF(T23&lt;&gt;"Yes","CONTROLLED_INPUT_INVALID",IF(U23="","AI_ACTIVITY_TYPE_REQUIRED",IF(AND(W23&lt;&gt;"",COUNTIF('Evidence Register'!$AL$2:$AL$101,W23)&gt;0,COUNTIF('Controlled Vocabulary'!$R$2:$R$9,U23)&gt;0),"DUPLICATED_AI_ACTIVITY",IF(COUNTIF('Controlled Vocabulary'!$S$2:$S$9,U23)=0,"INVALID_AI_ACTIVITY_TYPE",IF(V23="","AI_TOOL_MODEL_REQUIRED",IF(Y23="Rejected","AI_OUTPUT_REJECTED",IF(Y23="Verified",IF(Z23="","HUMAN_VERIFIER_REQUIRED",IF(AA23="","HUMAN_VERIFICATION_DATE_REQUIRED","NONE")),IF(Y23="Pending","AI_VERIFICATION_PENDING",IF(Y23="Verification incomplete","AI_VERIFICATION_INCOMPLETE","AI_VERIFICATION_REQUIRED")))))))))))</ns0:f>
      </ns0:c>
      <ns0:c r="AM23" s="53">
        <ns0:f>IF(N23="Conditional","CONDITIONAL_EVIDENCE_ACCESS","NONE")</ns0:f>
      </ns0:c>
      <ns0:c r="AN23" s="53">
        <ns0:f>IF(AG23="",0,COUNTIFS('Claim–Evidence Links'!$P$2:$P$201,AG23,'Claim–Evidence Links'!$H$2:$H$201,"Active"))</ns0:f>
      </ns0:c>
    </ns0:row>
    <ns0:row r="24">
      <ns0:c r="A24" s="65"/>
      <ns0:c r="B24" s="65"/>
      <ns0:c r="C24" s="66"/>
      <ns0:c r="D24" s="66"/>
      <ns0:c r="E24" s="66"/>
      <ns0:c r="F24" s="66"/>
      <ns0:c r="G24" s="66"/>
      <ns0:c r="H24" s="66"/>
      <ns0:c r="I24" s="66"/>
      <ns0:c r="J24" s="67"/>
      <ns0:c r="K24" s="67"/>
      <ns0:c r="L24" s="67"/>
      <ns0:c r="M24" s="66"/>
      <ns0:c r="N24" s="66"/>
      <ns0:c r="O24" s="66"/>
      <ns0:c r="P24" s="66"/>
      <ns0:c r="Q24" s="65"/>
      <ns0:c r="R24" s="66"/>
      <ns0:c r="S24" s="66"/>
      <ns0:c r="T24" s="66"/>
      <ns0:c r="U24" s="66"/>
      <ns0:c r="V24" s="66"/>
      <ns0:c r="W24" s="66"/>
      <ns0:c r="X24" s="66"/>
      <ns0:c r="Y24" s="66"/>
      <ns0:c r="Z24" s="66"/>
      <ns0:c r="AA24" s="67"/>
      <ns0:c r="AB24" s="66"/>
      <ns0:c r="AC24" s="45">
        <ns0:f>IF(A24="","",IFERROR(VLOOKUP(AD24,'Controlled Vocabulary'!$AA$2:$AD$200,2,FALSE),"Record structurally complete"))</ns0:f>
      </ns0:c>
      <ns0:c r="AD24" s="45">
        <ns0:f>IF(A24="","",IF(AI24&lt;&gt;"NONE",AI24,IF(C24="","MISSING_SOURCE_OWNER",IF(E24="","MISSING_EVIDENCE_LOCATION",IF(D24="","MISSING_SOURCE_IDENTITY",IF(K24="","MISSING_ACCESS_DATE",IF(L24="","MISSING_OBSERVED_DATE",IF(AJ24&lt;&gt;"NONE",AJ24,IF(AK24&lt;&gt;"NONE",AK24,IF(AL24&lt;&gt;"NONE",AL24,AM24))))))))))</ns0:f>
      </ns0:c>
      <ns0:c r="AE24" s="45">
        <ns0:f>IF(A24="","",IFERROR(VLOOKUP(AD24,'Controlled Vocabulary'!$AA$2:$AD$200,3,FALSE),"Continue"))</ns0:f>
      </ns0:c>
      <ns0:c r="AF24" s="45">
        <ns0:f>IF(A24="","",IFERROR(VLOOKUP(AD24,'Controlled Vocabulary'!$AA$2:$AD$200,4,FALSE),"Evaluate remaining controls."))</ns0:f>
      </ns0:c>
      <ns0:c r="AG24" s="53">
        <ns0:f>IF(A24="","",UPPER(TRIM(A24)))</ns0:f>
      </ns0:c>
      <ns0:c r="AH24" s="53">
        <ns0:f>IF(AG24="",0,COUNTIF($AG$2:$AG$101,AG24))</ns0:f>
      </ns0:c>
      <ns0:c r="AI24" s="53">
        <ns0:f>IF(AG24="","MISSING_EVIDENCE_ITEM_ID",IF(OR(LEN(AG24)&lt;3,LEN(AG24)&gt;64),"INVALID_EVIDENCE_ITEM_ID",IF(AH24&gt;1,"DUPLICATE_EVIDENCE_ITEM_ID","NONE")))</ns0:f>
      </ns0:c>
      <ns0:c r="AJ24" s="53">
        <ns0:f>IF(F24="","SOURCE_MUTABILITY_UNRESOLVED",IF(AND(F24="Yes",OR(G24="",H24="",J24="")),"MUTABLE_SOURCE_CAPTURE_REQUIRED",IF(AND(F24="Unknown",G24="",H24=""),"SOURCE_MUTABILITY_UNRESOLVED","NONE")))</ns0:f>
      </ns0:c>
      <ns0:c r="AK24" s="53">
        <ns0:f>IF(N24="","REVIEWER_ACCESS_REQUIRED",IF(AND(O24&lt;&gt;"Open",P24=""),"HANDLING_CONDITION_REQUIRED",IF(AND(N24="Conditional",P24=""),"HANDLING_CONDITION_REQUIRED",IF(N24="No","REVIEWER_ACCESS_REQUIRED","NONE"))))</ns0:f>
      </ns0:c>
      <ns0:c r="AL24" s="53">
        <ns0:f>IF(T24="","CONTROLLED_INPUT_INVALID",IF(T24="No",IF(COUNTA(U24:AB24)&gt;0,"AI_DETAILS_WITHOUT_AI_USE","NONE"),IF(T24&lt;&gt;"Yes","CONTROLLED_INPUT_INVALID",IF(U24="","AI_ACTIVITY_TYPE_REQUIRED",IF(AND(W24&lt;&gt;"",COUNTIF('Evidence Register'!$AL$2:$AL$101,W24)&gt;0,COUNTIF('Controlled Vocabulary'!$R$2:$R$9,U24)&gt;0),"DUPLICATED_AI_ACTIVITY",IF(COUNTIF('Controlled Vocabulary'!$S$2:$S$9,U24)=0,"INVALID_AI_ACTIVITY_TYPE",IF(V24="","AI_TOOL_MODEL_REQUIRED",IF(Y24="Rejected","AI_OUTPUT_REJECTED",IF(Y24="Verified",IF(Z24="","HUMAN_VERIFIER_REQUIRED",IF(AA24="","HUMAN_VERIFICATION_DATE_REQUIRED","NONE")),IF(Y24="Pending","AI_VERIFICATION_PENDING",IF(Y24="Verification incomplete","AI_VERIFICATION_INCOMPLETE","AI_VERIFICATION_REQUIRED")))))))))))</ns0:f>
      </ns0:c>
      <ns0:c r="AM24" s="53">
        <ns0:f>IF(N24="Conditional","CONDITIONAL_EVIDENCE_ACCESS","NONE")</ns0:f>
      </ns0:c>
      <ns0:c r="AN24" s="53">
        <ns0:f>IF(AG24="",0,COUNTIFS('Claim–Evidence Links'!$P$2:$P$201,AG24,'Claim–Evidence Links'!$H$2:$H$201,"Active"))</ns0:f>
      </ns0:c>
    </ns0:row>
    <ns0:row r="25">
      <ns0:c r="A25" s="65"/>
      <ns0:c r="B25" s="65"/>
      <ns0:c r="C25" s="66"/>
      <ns0:c r="D25" s="66"/>
      <ns0:c r="E25" s="66"/>
      <ns0:c r="F25" s="66"/>
      <ns0:c r="G25" s="66"/>
      <ns0:c r="H25" s="66"/>
      <ns0:c r="I25" s="66"/>
      <ns0:c r="J25" s="67"/>
      <ns0:c r="K25" s="67"/>
      <ns0:c r="L25" s="67"/>
      <ns0:c r="M25" s="66"/>
      <ns0:c r="N25" s="66"/>
      <ns0:c r="O25" s="66"/>
      <ns0:c r="P25" s="66"/>
      <ns0:c r="Q25" s="65"/>
      <ns0:c r="R25" s="66"/>
      <ns0:c r="S25" s="66"/>
      <ns0:c r="T25" s="66"/>
      <ns0:c r="U25" s="66"/>
      <ns0:c r="V25" s="66"/>
      <ns0:c r="W25" s="66"/>
      <ns0:c r="X25" s="66"/>
      <ns0:c r="Y25" s="66"/>
      <ns0:c r="Z25" s="66"/>
      <ns0:c r="AA25" s="67"/>
      <ns0:c r="AB25" s="66"/>
      <ns0:c r="AC25" s="45">
        <ns0:f>IF(A25="","",IFERROR(VLOOKUP(AD25,'Controlled Vocabulary'!$AA$2:$AD$200,2,FALSE),"Record structurally complete"))</ns0:f>
      </ns0:c>
      <ns0:c r="AD25" s="45">
        <ns0:f>IF(A25="","",IF(AI25&lt;&gt;"NONE",AI25,IF(C25="","MISSING_SOURCE_OWNER",IF(E25="","MISSING_EVIDENCE_LOCATION",IF(D25="","MISSING_SOURCE_IDENTITY",IF(K25="","MISSING_ACCESS_DATE",IF(L25="","MISSING_OBSERVED_DATE",IF(AJ25&lt;&gt;"NONE",AJ25,IF(AK25&lt;&gt;"NONE",AK25,IF(AL25&lt;&gt;"NONE",AL25,AM25))))))))))</ns0:f>
      </ns0:c>
      <ns0:c r="AE25" s="45">
        <ns0:f>IF(A25="","",IFERROR(VLOOKUP(AD25,'Controlled Vocabulary'!$AA$2:$AD$200,3,FALSE),"Continue"))</ns0:f>
      </ns0:c>
      <ns0:c r="AF25" s="45">
        <ns0:f>IF(A25="","",IFERROR(VLOOKUP(AD25,'Controlled Vocabulary'!$AA$2:$AD$200,4,FALSE),"Evaluate remaining controls."))</ns0:f>
      </ns0:c>
      <ns0:c r="AG25" s="53">
        <ns0:f>IF(A25="","",UPPER(TRIM(A25)))</ns0:f>
      </ns0:c>
      <ns0:c r="AH25" s="53">
        <ns0:f>IF(AG25="",0,COUNTIF($AG$2:$AG$101,AG25))</ns0:f>
      </ns0:c>
      <ns0:c r="AI25" s="53">
        <ns0:f>IF(AG25="","MISSING_EVIDENCE_ITEM_ID",IF(OR(LEN(AG25)&lt;3,LEN(AG25)&gt;64),"INVALID_EVIDENCE_ITEM_ID",IF(AH25&gt;1,"DUPLICATE_EVIDENCE_ITEM_ID","NONE")))</ns0:f>
      </ns0:c>
      <ns0:c r="AJ25" s="53">
        <ns0:f>IF(F25="","SOURCE_MUTABILITY_UNRESOLVED",IF(AND(F25="Yes",OR(G25="",H25="",J25="")),"MUTABLE_SOURCE_CAPTURE_REQUIRED",IF(AND(F25="Unknown",G25="",H25=""),"SOURCE_MUTABILITY_UNRESOLVED","NONE")))</ns0:f>
      </ns0:c>
      <ns0:c r="AK25" s="53">
        <ns0:f>IF(N25="","REVIEWER_ACCESS_REQUIRED",IF(AND(O25&lt;&gt;"Open",P25=""),"HANDLING_CONDITION_REQUIRED",IF(AND(N25="Conditional",P25=""),"HANDLING_CONDITION_REQUIRED",IF(N25="No","REVIEWER_ACCESS_REQUIRED","NONE"))))</ns0:f>
      </ns0:c>
      <ns0:c r="AL25" s="53">
        <ns0:f>IF(T25="","CONTROLLED_INPUT_INVALID",IF(T25="No",IF(COUNTA(U25:AB25)&gt;0,"AI_DETAILS_WITHOUT_AI_USE","NONE"),IF(T25&lt;&gt;"Yes","CONTROLLED_INPUT_INVALID",IF(U25="","AI_ACTIVITY_TYPE_REQUIRED",IF(AND(W25&lt;&gt;"",COUNTIF('Evidence Register'!$AL$2:$AL$101,W25)&gt;0,COUNTIF('Controlled Vocabulary'!$R$2:$R$9,U25)&gt;0),"DUPLICATED_AI_ACTIVITY",IF(COUNTIF('Controlled Vocabulary'!$S$2:$S$9,U25)=0,"INVALID_AI_ACTIVITY_TYPE",IF(V25="","AI_TOOL_MODEL_REQUIRED",IF(Y25="Rejected","AI_OUTPUT_REJECTED",IF(Y25="Verified",IF(Z25="","HUMAN_VERIFIER_REQUIRED",IF(AA25="","HUMAN_VERIFICATION_DATE_REQUIRED","NONE")),IF(Y25="Pending","AI_VERIFICATION_PENDING",IF(Y25="Verification incomplete","AI_VERIFICATION_INCOMPLETE","AI_VERIFICATION_REQUIRED")))))))))))</ns0:f>
      </ns0:c>
      <ns0:c r="AM25" s="53">
        <ns0:f>IF(N25="Conditional","CONDITIONAL_EVIDENCE_ACCESS","NONE")</ns0:f>
      </ns0:c>
      <ns0:c r="AN25" s="53">
        <ns0:f>IF(AG25="",0,COUNTIFS('Claim–Evidence Links'!$P$2:$P$201,AG25,'Claim–Evidence Links'!$H$2:$H$201,"Active"))</ns0:f>
      </ns0:c>
    </ns0:row>
    <ns0:row r="26">
      <ns0:c r="A26" s="65"/>
      <ns0:c r="B26" s="65"/>
      <ns0:c r="C26" s="66"/>
      <ns0:c r="D26" s="66"/>
      <ns0:c r="E26" s="66"/>
      <ns0:c r="F26" s="66"/>
      <ns0:c r="G26" s="66"/>
      <ns0:c r="H26" s="66"/>
      <ns0:c r="I26" s="66"/>
      <ns0:c r="J26" s="67"/>
      <ns0:c r="K26" s="67"/>
      <ns0:c r="L26" s="67"/>
      <ns0:c r="M26" s="66"/>
      <ns0:c r="N26" s="66"/>
      <ns0:c r="O26" s="66"/>
      <ns0:c r="P26" s="66"/>
      <ns0:c r="Q26" s="65"/>
      <ns0:c r="R26" s="66"/>
      <ns0:c r="S26" s="66"/>
      <ns0:c r="T26" s="66"/>
      <ns0:c r="U26" s="66"/>
      <ns0:c r="V26" s="66"/>
      <ns0:c r="W26" s="66"/>
      <ns0:c r="X26" s="66"/>
      <ns0:c r="Y26" s="66"/>
      <ns0:c r="Z26" s="66"/>
      <ns0:c r="AA26" s="67"/>
      <ns0:c r="AB26" s="66"/>
      <ns0:c r="AC26" s="45">
        <ns0:f>IF(A26="","",IFERROR(VLOOKUP(AD26,'Controlled Vocabulary'!$AA$2:$AD$200,2,FALSE),"Record structurally complete"))</ns0:f>
      </ns0:c>
      <ns0:c r="AD26" s="45">
        <ns0:f>IF(A26="","",IF(AI26&lt;&gt;"NONE",AI26,IF(C26="","MISSING_SOURCE_OWNER",IF(E26="","MISSING_EVIDENCE_LOCATION",IF(D26="","MISSING_SOURCE_IDENTITY",IF(K26="","MISSING_ACCESS_DATE",IF(L26="","MISSING_OBSERVED_DATE",IF(AJ26&lt;&gt;"NONE",AJ26,IF(AK26&lt;&gt;"NONE",AK26,IF(AL26&lt;&gt;"NONE",AL26,AM26))))))))))</ns0:f>
      </ns0:c>
      <ns0:c r="AE26" s="45">
        <ns0:f>IF(A26="","",IFERROR(VLOOKUP(AD26,'Controlled Vocabulary'!$AA$2:$AD$200,3,FALSE),"Continue"))</ns0:f>
      </ns0:c>
      <ns0:c r="AF26" s="45">
        <ns0:f>IF(A26="","",IFERROR(VLOOKUP(AD26,'Controlled Vocabulary'!$AA$2:$AD$200,4,FALSE),"Evaluate remaining controls."))</ns0:f>
      </ns0:c>
      <ns0:c r="AG26" s="53">
        <ns0:f>IF(A26="","",UPPER(TRIM(A26)))</ns0:f>
      </ns0:c>
      <ns0:c r="AH26" s="53">
        <ns0:f>IF(AG26="",0,COUNTIF($AG$2:$AG$101,AG26))</ns0:f>
      </ns0:c>
      <ns0:c r="AI26" s="53">
        <ns0:f>IF(AG26="","MISSING_EVIDENCE_ITEM_ID",IF(OR(LEN(AG26)&lt;3,LEN(AG26)&gt;64),"INVALID_EVIDENCE_ITEM_ID",IF(AH26&gt;1,"DUPLICATE_EVIDENCE_ITEM_ID","NONE")))</ns0:f>
      </ns0:c>
      <ns0:c r="AJ26" s="53">
        <ns0:f>IF(F26="","SOURCE_MUTABILITY_UNRESOLVED",IF(AND(F26="Yes",OR(G26="",H26="",J26="")),"MUTABLE_SOURCE_CAPTURE_REQUIRED",IF(AND(F26="Unknown",G26="",H26=""),"SOURCE_MUTABILITY_UNRESOLVED","NONE")))</ns0:f>
      </ns0:c>
      <ns0:c r="AK26" s="53">
        <ns0:f>IF(N26="","REVIEWER_ACCESS_REQUIRED",IF(AND(O26&lt;&gt;"Open",P26=""),"HANDLING_CONDITION_REQUIRED",IF(AND(N26="Conditional",P26=""),"HANDLING_CONDITION_REQUIRED",IF(N26="No","REVIEWER_ACCESS_REQUIRED","NONE"))))</ns0:f>
      </ns0:c>
      <ns0:c r="AL26" s="53">
        <ns0:f>IF(T26="","CONTROLLED_INPUT_INVALID",IF(T26="No",IF(COUNTA(U26:AB26)&gt;0,"AI_DETAILS_WITHOUT_AI_USE","NONE"),IF(T26&lt;&gt;"Yes","CONTROLLED_INPUT_INVALID",IF(U26="","AI_ACTIVITY_TYPE_REQUIRED",IF(AND(W26&lt;&gt;"",COUNTIF('Evidence Register'!$AL$2:$AL$101,W26)&gt;0,COUNTIF('Controlled Vocabulary'!$R$2:$R$9,U26)&gt;0),"DUPLICATED_AI_ACTIVITY",IF(COUNTIF('Controlled Vocabulary'!$S$2:$S$9,U26)=0,"INVALID_AI_ACTIVITY_TYPE",IF(V26="","AI_TOOL_MODEL_REQUIRED",IF(Y26="Rejected","AI_OUTPUT_REJECTED",IF(Y26="Verified",IF(Z26="","HUMAN_VERIFIER_REQUIRED",IF(AA26="","HUMAN_VERIFICATION_DATE_REQUIRED","NONE")),IF(Y26="Pending","AI_VERIFICATION_PENDING",IF(Y26="Verification incomplete","AI_VERIFICATION_INCOMPLETE","AI_VERIFICATION_REQUIRED")))))))))))</ns0:f>
      </ns0:c>
      <ns0:c r="AM26" s="53">
        <ns0:f>IF(N26="Conditional","CONDITIONAL_EVIDENCE_ACCESS","NONE")</ns0:f>
      </ns0:c>
      <ns0:c r="AN26" s="53">
        <ns0:f>IF(AG26="",0,COUNTIFS('Claim–Evidence Links'!$P$2:$P$201,AG26,'Claim–Evidence Links'!$H$2:$H$201,"Active"))</ns0:f>
      </ns0:c>
    </ns0:row>
    <ns0:row r="27">
      <ns0:c r="A27" s="65"/>
      <ns0:c r="B27" s="65"/>
      <ns0:c r="C27" s="66"/>
      <ns0:c r="D27" s="66"/>
      <ns0:c r="E27" s="66"/>
      <ns0:c r="F27" s="66"/>
      <ns0:c r="G27" s="66"/>
      <ns0:c r="H27" s="66"/>
      <ns0:c r="I27" s="66"/>
      <ns0:c r="J27" s="67"/>
      <ns0:c r="K27" s="67"/>
      <ns0:c r="L27" s="67"/>
      <ns0:c r="M27" s="66"/>
      <ns0:c r="N27" s="66"/>
      <ns0:c r="O27" s="66"/>
      <ns0:c r="P27" s="66"/>
      <ns0:c r="Q27" s="65"/>
      <ns0:c r="R27" s="66"/>
      <ns0:c r="S27" s="66"/>
      <ns0:c r="T27" s="66"/>
      <ns0:c r="U27" s="66"/>
      <ns0:c r="V27" s="66"/>
      <ns0:c r="W27" s="66"/>
      <ns0:c r="X27" s="66"/>
      <ns0:c r="Y27" s="66"/>
      <ns0:c r="Z27" s="66"/>
      <ns0:c r="AA27" s="67"/>
      <ns0:c r="AB27" s="66"/>
      <ns0:c r="AC27" s="45">
        <ns0:f>IF(A27="","",IFERROR(VLOOKUP(AD27,'Controlled Vocabulary'!$AA$2:$AD$200,2,FALSE),"Record structurally complete"))</ns0:f>
      </ns0:c>
      <ns0:c r="AD27" s="45">
        <ns0:f>IF(A27="","",IF(AI27&lt;&gt;"NONE",AI27,IF(C27="","MISSING_SOURCE_OWNER",IF(E27="","MISSING_EVIDENCE_LOCATION",IF(D27="","MISSING_SOURCE_IDENTITY",IF(K27="","MISSING_ACCESS_DATE",IF(L27="","MISSING_OBSERVED_DATE",IF(AJ27&lt;&gt;"NONE",AJ27,IF(AK27&lt;&gt;"NONE",AK27,IF(AL27&lt;&gt;"NONE",AL27,AM27))))))))))</ns0:f>
      </ns0:c>
      <ns0:c r="AE27" s="45">
        <ns0:f>IF(A27="","",IFERROR(VLOOKUP(AD27,'Controlled Vocabulary'!$AA$2:$AD$200,3,FALSE),"Continue"))</ns0:f>
      </ns0:c>
      <ns0:c r="AF27" s="45">
        <ns0:f>IF(A27="","",IFERROR(VLOOKUP(AD27,'Controlled Vocabulary'!$AA$2:$AD$200,4,FALSE),"Evaluate remaining controls."))</ns0:f>
      </ns0:c>
      <ns0:c r="AG27" s="53">
        <ns0:f>IF(A27="","",UPPER(TRIM(A27)))</ns0:f>
      </ns0:c>
      <ns0:c r="AH27" s="53">
        <ns0:f>IF(AG27="",0,COUNTIF($AG$2:$AG$101,AG27))</ns0:f>
      </ns0:c>
      <ns0:c r="AI27" s="53">
        <ns0:f>IF(AG27="","MISSING_EVIDENCE_ITEM_ID",IF(OR(LEN(AG27)&lt;3,LEN(AG27)&gt;64),"INVALID_EVIDENCE_ITEM_ID",IF(AH27&gt;1,"DUPLICATE_EVIDENCE_ITEM_ID","NONE")))</ns0:f>
      </ns0:c>
      <ns0:c r="AJ27" s="53">
        <ns0:f>IF(F27="","SOURCE_MUTABILITY_UNRESOLVED",IF(AND(F27="Yes",OR(G27="",H27="",J27="")),"MUTABLE_SOURCE_CAPTURE_REQUIRED",IF(AND(F27="Unknown",G27="",H27=""),"SOURCE_MUTABILITY_UNRESOLVED","NONE")))</ns0:f>
      </ns0:c>
      <ns0:c r="AK27" s="53">
        <ns0:f>IF(N27="","REVIEWER_ACCESS_REQUIRED",IF(AND(O27&lt;&gt;"Open",P27=""),"HANDLING_CONDITION_REQUIRED",IF(AND(N27="Conditional",P27=""),"HANDLING_CONDITION_REQUIRED",IF(N27="No","REVIEWER_ACCESS_REQUIRED","NONE"))))</ns0:f>
      </ns0:c>
      <ns0:c r="AL27" s="53">
        <ns0:f>IF(T27="","CONTROLLED_INPUT_INVALID",IF(T27="No",IF(COUNTA(U27:AB27)&gt;0,"AI_DETAILS_WITHOUT_AI_USE","NONE"),IF(T27&lt;&gt;"Yes","CONTROLLED_INPUT_INVALID",IF(U27="","AI_ACTIVITY_TYPE_REQUIRED",IF(AND(W27&lt;&gt;"",COUNTIF('Evidence Register'!$AL$2:$AL$101,W27)&gt;0,COUNTIF('Controlled Vocabulary'!$R$2:$R$9,U27)&gt;0),"DUPLICATED_AI_ACTIVITY",IF(COUNTIF('Controlled Vocabulary'!$S$2:$S$9,U27)=0,"INVALID_AI_ACTIVITY_TYPE",IF(V27="","AI_TOOL_MODEL_REQUIRED",IF(Y27="Rejected","AI_OUTPUT_REJECTED",IF(Y27="Verified",IF(Z27="","HUMAN_VERIFIER_REQUIRED",IF(AA27="","HUMAN_VERIFICATION_DATE_REQUIRED","NONE")),IF(Y27="Pending","AI_VERIFICATION_PENDING",IF(Y27="Verification incomplete","AI_VERIFICATION_INCOMPLETE","AI_VERIFICATION_REQUIRED")))))))))))</ns0:f>
      </ns0:c>
      <ns0:c r="AM27" s="53">
        <ns0:f>IF(N27="Conditional","CONDITIONAL_EVIDENCE_ACCESS","NONE")</ns0:f>
      </ns0:c>
      <ns0:c r="AN27" s="53">
        <ns0:f>IF(AG27="",0,COUNTIFS('Claim–Evidence Links'!$P$2:$P$201,AG27,'Claim–Evidence Links'!$H$2:$H$201,"Active"))</ns0:f>
      </ns0:c>
    </ns0:row>
    <ns0:row r="28">
      <ns0:c r="A28" s="65"/>
      <ns0:c r="B28" s="65"/>
      <ns0:c r="C28" s="66"/>
      <ns0:c r="D28" s="66"/>
      <ns0:c r="E28" s="66"/>
      <ns0:c r="F28" s="66"/>
      <ns0:c r="G28" s="66"/>
      <ns0:c r="H28" s="66"/>
      <ns0:c r="I28" s="66"/>
      <ns0:c r="J28" s="67"/>
      <ns0:c r="K28" s="67"/>
      <ns0:c r="L28" s="67"/>
      <ns0:c r="M28" s="66"/>
      <ns0:c r="N28" s="66"/>
      <ns0:c r="O28" s="66"/>
      <ns0:c r="P28" s="66"/>
      <ns0:c r="Q28" s="65"/>
      <ns0:c r="R28" s="66"/>
      <ns0:c r="S28" s="66"/>
      <ns0:c r="T28" s="66"/>
      <ns0:c r="U28" s="66"/>
      <ns0:c r="V28" s="66"/>
      <ns0:c r="W28" s="66"/>
      <ns0:c r="X28" s="66"/>
      <ns0:c r="Y28" s="66"/>
      <ns0:c r="Z28" s="66"/>
      <ns0:c r="AA28" s="67"/>
      <ns0:c r="AB28" s="66"/>
      <ns0:c r="AC28" s="45">
        <ns0:f>IF(A28="","",IFERROR(VLOOKUP(AD28,'Controlled Vocabulary'!$AA$2:$AD$200,2,FALSE),"Record structurally complete"))</ns0:f>
      </ns0:c>
      <ns0:c r="AD28" s="45">
        <ns0:f>IF(A28="","",IF(AI28&lt;&gt;"NONE",AI28,IF(C28="","MISSING_SOURCE_OWNER",IF(E28="","MISSING_EVIDENCE_LOCATION",IF(D28="","MISSING_SOURCE_IDENTITY",IF(K28="","MISSING_ACCESS_DATE",IF(L28="","MISSING_OBSERVED_DATE",IF(AJ28&lt;&gt;"NONE",AJ28,IF(AK28&lt;&gt;"NONE",AK28,IF(AL28&lt;&gt;"NONE",AL28,AM28))))))))))</ns0:f>
      </ns0:c>
      <ns0:c r="AE28" s="45">
        <ns0:f>IF(A28="","",IFERROR(VLOOKUP(AD28,'Controlled Vocabulary'!$AA$2:$AD$200,3,FALSE),"Continue"))</ns0:f>
      </ns0:c>
      <ns0:c r="AF28" s="45">
        <ns0:f>IF(A28="","",IFERROR(VLOOKUP(AD28,'Controlled Vocabulary'!$AA$2:$AD$200,4,FALSE),"Evaluate remaining controls."))</ns0:f>
      </ns0:c>
      <ns0:c r="AG28" s="53">
        <ns0:f>IF(A28="","",UPPER(TRIM(A28)))</ns0:f>
      </ns0:c>
      <ns0:c r="AH28" s="53">
        <ns0:f>IF(AG28="",0,COUNTIF($AG$2:$AG$101,AG28))</ns0:f>
      </ns0:c>
      <ns0:c r="AI28" s="53">
        <ns0:f>IF(AG28="","MISSING_EVIDENCE_ITEM_ID",IF(OR(LEN(AG28)&lt;3,LEN(AG28)&gt;64),"INVALID_EVIDENCE_ITEM_ID",IF(AH28&gt;1,"DUPLICATE_EVIDENCE_ITEM_ID","NONE")))</ns0:f>
      </ns0:c>
      <ns0:c r="AJ28" s="53">
        <ns0:f>IF(F28="","SOURCE_MUTABILITY_UNRESOLVED",IF(AND(F28="Yes",OR(G28="",H28="",J28="")),"MUTABLE_SOURCE_CAPTURE_REQUIRED",IF(AND(F28="Unknown",G28="",H28=""),"SOURCE_MUTABILITY_UNRESOLVED","NONE")))</ns0:f>
      </ns0:c>
      <ns0:c r="AK28" s="53">
        <ns0:f>IF(N28="","REVIEWER_ACCESS_REQUIRED",IF(AND(O28&lt;&gt;"Open",P28=""),"HANDLING_CONDITION_REQUIRED",IF(AND(N28="Conditional",P28=""),"HANDLING_CONDITION_REQUIRED",IF(N28="No","REVIEWER_ACCESS_REQUIRED","NONE"))))</ns0:f>
      </ns0:c>
      <ns0:c r="AL28" s="53">
        <ns0:f>IF(T28="","CONTROLLED_INPUT_INVALID",IF(T28="No",IF(COUNTA(U28:AB28)&gt;0,"AI_DETAILS_WITHOUT_AI_USE","NONE"),IF(T28&lt;&gt;"Yes","CONTROLLED_INPUT_INVALID",IF(U28="","AI_ACTIVITY_TYPE_REQUIRED",IF(AND(W28&lt;&gt;"",COUNTIF('Evidence Register'!$AL$2:$AL$101,W28)&gt;0,COUNTIF('Controlled Vocabulary'!$R$2:$R$9,U28)&gt;0),"DUPLICATED_AI_ACTIVITY",IF(COUNTIF('Controlled Vocabulary'!$S$2:$S$9,U28)=0,"INVALID_AI_ACTIVITY_TYPE",IF(V28="","AI_TOOL_MODEL_REQUIRED",IF(Y28="Rejected","AI_OUTPUT_REJECTED",IF(Y28="Verified",IF(Z28="","HUMAN_VERIFIER_REQUIRED",IF(AA28="","HUMAN_VERIFICATION_DATE_REQUIRED","NONE")),IF(Y28="Pending","AI_VERIFICATION_PENDING",IF(Y28="Verification incomplete","AI_VERIFICATION_INCOMPLETE","AI_VERIFICATION_REQUIRED")))))))))))</ns0:f>
      </ns0:c>
      <ns0:c r="AM28" s="53">
        <ns0:f>IF(N28="Conditional","CONDITIONAL_EVIDENCE_ACCESS","NONE")</ns0:f>
      </ns0:c>
      <ns0:c r="AN28" s="53">
        <ns0:f>IF(AG28="",0,COUNTIFS('Claim–Evidence Links'!$P$2:$P$201,AG28,'Claim–Evidence Links'!$H$2:$H$201,"Active"))</ns0:f>
      </ns0:c>
    </ns0:row>
    <ns0:row r="29">
      <ns0:c r="A29" s="65"/>
      <ns0:c r="B29" s="65"/>
      <ns0:c r="C29" s="66"/>
      <ns0:c r="D29" s="66"/>
      <ns0:c r="E29" s="66"/>
      <ns0:c r="F29" s="66"/>
      <ns0:c r="G29" s="66"/>
      <ns0:c r="H29" s="66"/>
      <ns0:c r="I29" s="66"/>
      <ns0:c r="J29" s="67"/>
      <ns0:c r="K29" s="67"/>
      <ns0:c r="L29" s="67"/>
      <ns0:c r="M29" s="66"/>
      <ns0:c r="N29" s="66"/>
      <ns0:c r="O29" s="66"/>
      <ns0:c r="P29" s="66"/>
      <ns0:c r="Q29" s="65"/>
      <ns0:c r="R29" s="66"/>
      <ns0:c r="S29" s="66"/>
      <ns0:c r="T29" s="66"/>
      <ns0:c r="U29" s="66"/>
      <ns0:c r="V29" s="66"/>
      <ns0:c r="W29" s="66"/>
      <ns0:c r="X29" s="66"/>
      <ns0:c r="Y29" s="66"/>
      <ns0:c r="Z29" s="66"/>
      <ns0:c r="AA29" s="67"/>
      <ns0:c r="AB29" s="66"/>
      <ns0:c r="AC29" s="45">
        <ns0:f>IF(A29="","",IFERROR(VLOOKUP(AD29,'Controlled Vocabulary'!$AA$2:$AD$200,2,FALSE),"Record structurally complete"))</ns0:f>
      </ns0:c>
      <ns0:c r="AD29" s="45">
        <ns0:f>IF(A29="","",IF(AI29&lt;&gt;"NONE",AI29,IF(C29="","MISSING_SOURCE_OWNER",IF(E29="","MISSING_EVIDENCE_LOCATION",IF(D29="","MISSING_SOURCE_IDENTITY",IF(K29="","MISSING_ACCESS_DATE",IF(L29="","MISSING_OBSERVED_DATE",IF(AJ29&lt;&gt;"NONE",AJ29,IF(AK29&lt;&gt;"NONE",AK29,IF(AL29&lt;&gt;"NONE",AL29,AM29))))))))))</ns0:f>
      </ns0:c>
      <ns0:c r="AE29" s="45">
        <ns0:f>IF(A29="","",IFERROR(VLOOKUP(AD29,'Controlled Vocabulary'!$AA$2:$AD$200,3,FALSE),"Continue"))</ns0:f>
      </ns0:c>
      <ns0:c r="AF29" s="45">
        <ns0:f>IF(A29="","",IFERROR(VLOOKUP(AD29,'Controlled Vocabulary'!$AA$2:$AD$200,4,FALSE),"Evaluate remaining controls."))</ns0:f>
      </ns0:c>
      <ns0:c r="AG29" s="53">
        <ns0:f>IF(A29="","",UPPER(TRIM(A29)))</ns0:f>
      </ns0:c>
      <ns0:c r="AH29" s="53">
        <ns0:f>IF(AG29="",0,COUNTIF($AG$2:$AG$101,AG29))</ns0:f>
      </ns0:c>
      <ns0:c r="AI29" s="53">
        <ns0:f>IF(AG29="","MISSING_EVIDENCE_ITEM_ID",IF(OR(LEN(AG29)&lt;3,LEN(AG29)&gt;64),"INVALID_EVIDENCE_ITEM_ID",IF(AH29&gt;1,"DUPLICATE_EVIDENCE_ITEM_ID","NONE")))</ns0:f>
      </ns0:c>
      <ns0:c r="AJ29" s="53">
        <ns0:f>IF(F29="","SOURCE_MUTABILITY_UNRESOLVED",IF(AND(F29="Yes",OR(G29="",H29="",J29="")),"MUTABLE_SOURCE_CAPTURE_REQUIRED",IF(AND(F29="Unknown",G29="",H29=""),"SOURCE_MUTABILITY_UNRESOLVED","NONE")))</ns0:f>
      </ns0:c>
      <ns0:c r="AK29" s="53">
        <ns0:f>IF(N29="","REVIEWER_ACCESS_REQUIRED",IF(AND(O29&lt;&gt;"Open",P29=""),"HANDLING_CONDITION_REQUIRED",IF(AND(N29="Conditional",P29=""),"HANDLING_CONDITION_REQUIRED",IF(N29="No","REVIEWER_ACCESS_REQUIRED","NONE"))))</ns0:f>
      </ns0:c>
      <ns0:c r="AL29" s="53">
        <ns0:f>IF(T29="","CONTROLLED_INPUT_INVALID",IF(T29="No",IF(COUNTA(U29:AB29)&gt;0,"AI_DETAILS_WITHOUT_AI_USE","NONE"),IF(T29&lt;&gt;"Yes","CONTROLLED_INPUT_INVALID",IF(U29="","AI_ACTIVITY_TYPE_REQUIRED",IF(AND(W29&lt;&gt;"",COUNTIF('Evidence Register'!$AL$2:$AL$101,W29)&gt;0,COUNTIF('Controlled Vocabulary'!$R$2:$R$9,U29)&gt;0),"DUPLICATED_AI_ACTIVITY",IF(COUNTIF('Controlled Vocabulary'!$S$2:$S$9,U29)=0,"INVALID_AI_ACTIVITY_TYPE",IF(V29="","AI_TOOL_MODEL_REQUIRED",IF(Y29="Rejected","AI_OUTPUT_REJECTED",IF(Y29="Verified",IF(Z29="","HUMAN_VERIFIER_REQUIRED",IF(AA29="","HUMAN_VERIFICATION_DATE_REQUIRED","NONE")),IF(Y29="Pending","AI_VERIFICATION_PENDING",IF(Y29="Verification incomplete","AI_VERIFICATION_INCOMPLETE","AI_VERIFICATION_REQUIRED")))))))))))</ns0:f>
      </ns0:c>
      <ns0:c r="AM29" s="53">
        <ns0:f>IF(N29="Conditional","CONDITIONAL_EVIDENCE_ACCESS","NONE")</ns0:f>
      </ns0:c>
      <ns0:c r="AN29" s="53">
        <ns0:f>IF(AG29="",0,COUNTIFS('Claim–Evidence Links'!$P$2:$P$201,AG29,'Claim–Evidence Links'!$H$2:$H$201,"Active"))</ns0:f>
      </ns0:c>
    </ns0:row>
    <ns0:row r="30">
      <ns0:c r="A30" s="65"/>
      <ns0:c r="B30" s="65"/>
      <ns0:c r="C30" s="66"/>
      <ns0:c r="D30" s="66"/>
      <ns0:c r="E30" s="66"/>
      <ns0:c r="F30" s="66"/>
      <ns0:c r="G30" s="66"/>
      <ns0:c r="H30" s="66"/>
      <ns0:c r="I30" s="66"/>
      <ns0:c r="J30" s="67"/>
      <ns0:c r="K30" s="67"/>
      <ns0:c r="L30" s="67"/>
      <ns0:c r="M30" s="66"/>
      <ns0:c r="N30" s="66"/>
      <ns0:c r="O30" s="66"/>
      <ns0:c r="P30" s="66"/>
      <ns0:c r="Q30" s="65"/>
      <ns0:c r="R30" s="66"/>
      <ns0:c r="S30" s="66"/>
      <ns0:c r="T30" s="66"/>
      <ns0:c r="U30" s="66"/>
      <ns0:c r="V30" s="66"/>
      <ns0:c r="W30" s="66"/>
      <ns0:c r="X30" s="66"/>
      <ns0:c r="Y30" s="66"/>
      <ns0:c r="Z30" s="66"/>
      <ns0:c r="AA30" s="67"/>
      <ns0:c r="AB30" s="66"/>
      <ns0:c r="AC30" s="45">
        <ns0:f>IF(A30="","",IFERROR(VLOOKUP(AD30,'Controlled Vocabulary'!$AA$2:$AD$200,2,FALSE),"Record structurally complete"))</ns0:f>
      </ns0:c>
      <ns0:c r="AD30" s="45">
        <ns0:f>IF(A30="","",IF(AI30&lt;&gt;"NONE",AI30,IF(C30="","MISSING_SOURCE_OWNER",IF(E30="","MISSING_EVIDENCE_LOCATION",IF(D30="","MISSING_SOURCE_IDENTITY",IF(K30="","MISSING_ACCESS_DATE",IF(L30="","MISSING_OBSERVED_DATE",IF(AJ30&lt;&gt;"NONE",AJ30,IF(AK30&lt;&gt;"NONE",AK30,IF(AL30&lt;&gt;"NONE",AL30,AM30))))))))))</ns0:f>
      </ns0:c>
      <ns0:c r="AE30" s="45">
        <ns0:f>IF(A30="","",IFERROR(VLOOKUP(AD30,'Controlled Vocabulary'!$AA$2:$AD$200,3,FALSE),"Continue"))</ns0:f>
      </ns0:c>
      <ns0:c r="AF30" s="45">
        <ns0:f>IF(A30="","",IFERROR(VLOOKUP(AD30,'Controlled Vocabulary'!$AA$2:$AD$200,4,FALSE),"Evaluate remaining controls."))</ns0:f>
      </ns0:c>
      <ns0:c r="AG30" s="53">
        <ns0:f>IF(A30="","",UPPER(TRIM(A30)))</ns0:f>
      </ns0:c>
      <ns0:c r="AH30" s="53">
        <ns0:f>IF(AG30="",0,COUNTIF($AG$2:$AG$101,AG30))</ns0:f>
      </ns0:c>
      <ns0:c r="AI30" s="53">
        <ns0:f>IF(AG30="","MISSING_EVIDENCE_ITEM_ID",IF(OR(LEN(AG30)&lt;3,LEN(AG30)&gt;64),"INVALID_EVIDENCE_ITEM_ID",IF(AH30&gt;1,"DUPLICATE_EVIDENCE_ITEM_ID","NONE")))</ns0:f>
      </ns0:c>
      <ns0:c r="AJ30" s="53">
        <ns0:f>IF(F30="","SOURCE_MUTABILITY_UNRESOLVED",IF(AND(F30="Yes",OR(G30="",H30="",J30="")),"MUTABLE_SOURCE_CAPTURE_REQUIRED",IF(AND(F30="Unknown",G30="",H30=""),"SOURCE_MUTABILITY_UNRESOLVED","NONE")))</ns0:f>
      </ns0:c>
      <ns0:c r="AK30" s="53">
        <ns0:f>IF(N30="","REVIEWER_ACCESS_REQUIRED",IF(AND(O30&lt;&gt;"Open",P30=""),"HANDLING_CONDITION_REQUIRED",IF(AND(N30="Conditional",P30=""),"HANDLING_CONDITION_REQUIRED",IF(N30="No","REVIEWER_ACCESS_REQUIRED","NONE"))))</ns0:f>
      </ns0:c>
      <ns0:c r="AL30" s="53">
        <ns0:f>IF(T30="","CONTROLLED_INPUT_INVALID",IF(T30="No",IF(COUNTA(U30:AB30)&gt;0,"AI_DETAILS_WITHOUT_AI_USE","NONE"),IF(T30&lt;&gt;"Yes","CONTROLLED_INPUT_INVALID",IF(U30="","AI_ACTIVITY_TYPE_REQUIRED",IF(AND(W30&lt;&gt;"",COUNTIF('Evidence Register'!$AL$2:$AL$101,W30)&gt;0,COUNTIF('Controlled Vocabulary'!$R$2:$R$9,U30)&gt;0),"DUPLICATED_AI_ACTIVITY",IF(COUNTIF('Controlled Vocabulary'!$S$2:$S$9,U30)=0,"INVALID_AI_ACTIVITY_TYPE",IF(V30="","AI_TOOL_MODEL_REQUIRED",IF(Y30="Rejected","AI_OUTPUT_REJECTED",IF(Y30="Verified",IF(Z30="","HUMAN_VERIFIER_REQUIRED",IF(AA30="","HUMAN_VERIFICATION_DATE_REQUIRED","NONE")),IF(Y30="Pending","AI_VERIFICATION_PENDING",IF(Y30="Verification incomplete","AI_VERIFICATION_INCOMPLETE","AI_VERIFICATION_REQUIRED")))))))))))</ns0:f>
      </ns0:c>
      <ns0:c r="AM30" s="53">
        <ns0:f>IF(N30="Conditional","CONDITIONAL_EVIDENCE_ACCESS","NONE")</ns0:f>
      </ns0:c>
      <ns0:c r="AN30" s="53">
        <ns0:f>IF(AG30="",0,COUNTIFS('Claim–Evidence Links'!$P$2:$P$201,AG30,'Claim–Evidence Links'!$H$2:$H$201,"Active"))</ns0:f>
      </ns0:c>
    </ns0:row>
    <ns0:row r="31">
      <ns0:c r="A31" s="65"/>
      <ns0:c r="B31" s="65"/>
      <ns0:c r="C31" s="66"/>
      <ns0:c r="D31" s="66"/>
      <ns0:c r="E31" s="66"/>
      <ns0:c r="F31" s="66"/>
      <ns0:c r="G31" s="66"/>
      <ns0:c r="H31" s="66"/>
      <ns0:c r="I31" s="66"/>
      <ns0:c r="J31" s="67"/>
      <ns0:c r="K31" s="67"/>
      <ns0:c r="L31" s="67"/>
      <ns0:c r="M31" s="66"/>
      <ns0:c r="N31" s="66"/>
      <ns0:c r="O31" s="66"/>
      <ns0:c r="P31" s="66"/>
      <ns0:c r="Q31" s="65"/>
      <ns0:c r="R31" s="66"/>
      <ns0:c r="S31" s="66"/>
      <ns0:c r="T31" s="66"/>
      <ns0:c r="U31" s="66"/>
      <ns0:c r="V31" s="66"/>
      <ns0:c r="W31" s="66"/>
      <ns0:c r="X31" s="66"/>
      <ns0:c r="Y31" s="66"/>
      <ns0:c r="Z31" s="66"/>
      <ns0:c r="AA31" s="67"/>
      <ns0:c r="AB31" s="66"/>
      <ns0:c r="AC31" s="45">
        <ns0:f>IF(A31="","",IFERROR(VLOOKUP(AD31,'Controlled Vocabulary'!$AA$2:$AD$200,2,FALSE),"Record structurally complete"))</ns0:f>
      </ns0:c>
      <ns0:c r="AD31" s="45">
        <ns0:f>IF(A31="","",IF(AI31&lt;&gt;"NONE",AI31,IF(C31="","MISSING_SOURCE_OWNER",IF(E31="","MISSING_EVIDENCE_LOCATION",IF(D31="","MISSING_SOURCE_IDENTITY",IF(K31="","MISSING_ACCESS_DATE",IF(L31="","MISSING_OBSERVED_DATE",IF(AJ31&lt;&gt;"NONE",AJ31,IF(AK31&lt;&gt;"NONE",AK31,IF(AL31&lt;&gt;"NONE",AL31,AM31))))))))))</ns0:f>
      </ns0:c>
      <ns0:c r="AE31" s="45">
        <ns0:f>IF(A31="","",IFERROR(VLOOKUP(AD31,'Controlled Vocabulary'!$AA$2:$AD$200,3,FALSE),"Continue"))</ns0:f>
      </ns0:c>
      <ns0:c r="AF31" s="45">
        <ns0:f>IF(A31="","",IFERROR(VLOOKUP(AD31,'Controlled Vocabulary'!$AA$2:$AD$200,4,FALSE),"Evaluate remaining controls."))</ns0:f>
      </ns0:c>
      <ns0:c r="AG31" s="53">
        <ns0:f>IF(A31="","",UPPER(TRIM(A31)))</ns0:f>
      </ns0:c>
      <ns0:c r="AH31" s="53">
        <ns0:f>IF(AG31="",0,COUNTIF($AG$2:$AG$101,AG31))</ns0:f>
      </ns0:c>
      <ns0:c r="AI31" s="53">
        <ns0:f>IF(AG31="","MISSING_EVIDENCE_ITEM_ID",IF(OR(LEN(AG31)&lt;3,LEN(AG31)&gt;64),"INVALID_EVIDENCE_ITEM_ID",IF(AH31&gt;1,"DUPLICATE_EVIDENCE_ITEM_ID","NONE")))</ns0:f>
      </ns0:c>
      <ns0:c r="AJ31" s="53">
        <ns0:f>IF(F31="","SOURCE_MUTABILITY_UNRESOLVED",IF(AND(F31="Yes",OR(G31="",H31="",J31="")),"MUTABLE_SOURCE_CAPTURE_REQUIRED",IF(AND(F31="Unknown",G31="",H31=""),"SOURCE_MUTABILITY_UNRESOLVED","NONE")))</ns0:f>
      </ns0:c>
      <ns0:c r="AK31" s="53">
        <ns0:f>IF(N31="","REVIEWER_ACCESS_REQUIRED",IF(AND(O31&lt;&gt;"Open",P31=""),"HANDLING_CONDITION_REQUIRED",IF(AND(N31="Conditional",P31=""),"HANDLING_CONDITION_REQUIRED",IF(N31="No","REVIEWER_ACCESS_REQUIRED","NONE"))))</ns0:f>
      </ns0:c>
      <ns0:c r="AL31" s="53">
        <ns0:f>IF(T31="","CONTROLLED_INPUT_INVALID",IF(T31="No",IF(COUNTA(U31:AB31)&gt;0,"AI_DETAILS_WITHOUT_AI_USE","NONE"),IF(T31&lt;&gt;"Yes","CONTROLLED_INPUT_INVALID",IF(U31="","AI_ACTIVITY_TYPE_REQUIRED",IF(AND(W31&lt;&gt;"",COUNTIF('Evidence Register'!$AL$2:$AL$101,W31)&gt;0,COUNTIF('Controlled Vocabulary'!$R$2:$R$9,U31)&gt;0),"DUPLICATED_AI_ACTIVITY",IF(COUNTIF('Controlled Vocabulary'!$S$2:$S$9,U31)=0,"INVALID_AI_ACTIVITY_TYPE",IF(V31="","AI_TOOL_MODEL_REQUIRED",IF(Y31="Rejected","AI_OUTPUT_REJECTED",IF(Y31="Verified",IF(Z31="","HUMAN_VERIFIER_REQUIRED",IF(AA31="","HUMAN_VERIFICATION_DATE_REQUIRED","NONE")),IF(Y31="Pending","AI_VERIFICATION_PENDING",IF(Y31="Verification incomplete","AI_VERIFICATION_INCOMPLETE","AI_VERIFICATION_REQUIRED")))))))))))</ns0:f>
      </ns0:c>
      <ns0:c r="AM31" s="53">
        <ns0:f>IF(N31="Conditional","CONDITIONAL_EVIDENCE_ACCESS","NONE")</ns0:f>
      </ns0:c>
      <ns0:c r="AN31" s="53">
        <ns0:f>IF(AG31="",0,COUNTIFS('Claim–Evidence Links'!$P$2:$P$201,AG31,'Claim–Evidence Links'!$H$2:$H$201,"Active"))</ns0:f>
      </ns0:c>
    </ns0:row>
    <ns0:row r="32">
      <ns0:c r="A32" s="65"/>
      <ns0:c r="B32" s="65"/>
      <ns0:c r="C32" s="66"/>
      <ns0:c r="D32" s="66"/>
      <ns0:c r="E32" s="66"/>
      <ns0:c r="F32" s="66"/>
      <ns0:c r="G32" s="66"/>
      <ns0:c r="H32" s="66"/>
      <ns0:c r="I32" s="66"/>
      <ns0:c r="J32" s="67"/>
      <ns0:c r="K32" s="67"/>
      <ns0:c r="L32" s="67"/>
      <ns0:c r="M32" s="66"/>
      <ns0:c r="N32" s="66"/>
      <ns0:c r="O32" s="66"/>
      <ns0:c r="P32" s="66"/>
      <ns0:c r="Q32" s="65"/>
      <ns0:c r="R32" s="66"/>
      <ns0:c r="S32" s="66"/>
      <ns0:c r="T32" s="66"/>
      <ns0:c r="U32" s="66"/>
      <ns0:c r="V32" s="66"/>
      <ns0:c r="W32" s="66"/>
      <ns0:c r="X32" s="66"/>
      <ns0:c r="Y32" s="66"/>
      <ns0:c r="Z32" s="66"/>
      <ns0:c r="AA32" s="67"/>
      <ns0:c r="AB32" s="66"/>
      <ns0:c r="AC32" s="45">
        <ns0:f>IF(A32="","",IFERROR(VLOOKUP(AD32,'Controlled Vocabulary'!$AA$2:$AD$200,2,FALSE),"Record structurally complete"))</ns0:f>
      </ns0:c>
      <ns0:c r="AD32" s="45">
        <ns0:f>IF(A32="","",IF(AI32&lt;&gt;"NONE",AI32,IF(C32="","MISSING_SOURCE_OWNER",IF(E32="","MISSING_EVIDENCE_LOCATION",IF(D32="","MISSING_SOURCE_IDENTITY",IF(K32="","MISSING_ACCESS_DATE",IF(L32="","MISSING_OBSERVED_DATE",IF(AJ32&lt;&gt;"NONE",AJ32,IF(AK32&lt;&gt;"NONE",AK32,IF(AL32&lt;&gt;"NONE",AL32,AM32))))))))))</ns0:f>
      </ns0:c>
      <ns0:c r="AE32" s="45">
        <ns0:f>IF(A32="","",IFERROR(VLOOKUP(AD32,'Controlled Vocabulary'!$AA$2:$AD$200,3,FALSE),"Continue"))</ns0:f>
      </ns0:c>
      <ns0:c r="AF32" s="45">
        <ns0:f>IF(A32="","",IFERROR(VLOOKUP(AD32,'Controlled Vocabulary'!$AA$2:$AD$200,4,FALSE),"Evaluate remaining controls."))</ns0:f>
      </ns0:c>
      <ns0:c r="AG32" s="53">
        <ns0:f>IF(A32="","",UPPER(TRIM(A32)))</ns0:f>
      </ns0:c>
      <ns0:c r="AH32" s="53">
        <ns0:f>IF(AG32="",0,COUNTIF($AG$2:$AG$101,AG32))</ns0:f>
      </ns0:c>
      <ns0:c r="AI32" s="53">
        <ns0:f>IF(AG32="","MISSING_EVIDENCE_ITEM_ID",IF(OR(LEN(AG32)&lt;3,LEN(AG32)&gt;64),"INVALID_EVIDENCE_ITEM_ID",IF(AH32&gt;1,"DUPLICATE_EVIDENCE_ITEM_ID","NONE")))</ns0:f>
      </ns0:c>
      <ns0:c r="AJ32" s="53">
        <ns0:f>IF(F32="","SOURCE_MUTABILITY_UNRESOLVED",IF(AND(F32="Yes",OR(G32="",H32="",J32="")),"MUTABLE_SOURCE_CAPTURE_REQUIRED",IF(AND(F32="Unknown",G32="",H32=""),"SOURCE_MUTABILITY_UNRESOLVED","NONE")))</ns0:f>
      </ns0:c>
      <ns0:c r="AK32" s="53">
        <ns0:f>IF(N32="","REVIEWER_ACCESS_REQUIRED",IF(AND(O32&lt;&gt;"Open",P32=""),"HANDLING_CONDITION_REQUIRED",IF(AND(N32="Conditional",P32=""),"HANDLING_CONDITION_REQUIRED",IF(N32="No","REVIEWER_ACCESS_REQUIRED","NONE"))))</ns0:f>
      </ns0:c>
      <ns0:c r="AL32" s="53">
        <ns0:f>IF(T32="","CONTROLLED_INPUT_INVALID",IF(T32="No",IF(COUNTA(U32:AB32)&gt;0,"AI_DETAILS_WITHOUT_AI_USE","NONE"),IF(T32&lt;&gt;"Yes","CONTROLLED_INPUT_INVALID",IF(U32="","AI_ACTIVITY_TYPE_REQUIRED",IF(AND(W32&lt;&gt;"",COUNTIF('Evidence Register'!$AL$2:$AL$101,W32)&gt;0,COUNTIF('Controlled Vocabulary'!$R$2:$R$9,U32)&gt;0),"DUPLICATED_AI_ACTIVITY",IF(COUNTIF('Controlled Vocabulary'!$S$2:$S$9,U32)=0,"INVALID_AI_ACTIVITY_TYPE",IF(V32="","AI_TOOL_MODEL_REQUIRED",IF(Y32="Rejected","AI_OUTPUT_REJECTED",IF(Y32="Verified",IF(Z32="","HUMAN_VERIFIER_REQUIRED",IF(AA32="","HUMAN_VERIFICATION_DATE_REQUIRED","NONE")),IF(Y32="Pending","AI_VERIFICATION_PENDING",IF(Y32="Verification incomplete","AI_VERIFICATION_INCOMPLETE","AI_VERIFICATION_REQUIRED")))))))))))</ns0:f>
      </ns0:c>
      <ns0:c r="AM32" s="53">
        <ns0:f>IF(N32="Conditional","CONDITIONAL_EVIDENCE_ACCESS","NONE")</ns0:f>
      </ns0:c>
      <ns0:c r="AN32" s="53">
        <ns0:f>IF(AG32="",0,COUNTIFS('Claim–Evidence Links'!$P$2:$P$201,AG32,'Claim–Evidence Links'!$H$2:$H$201,"Active"))</ns0:f>
      </ns0:c>
    </ns0:row>
    <ns0:row r="33">
      <ns0:c r="A33" s="65"/>
      <ns0:c r="B33" s="65"/>
      <ns0:c r="C33" s="66"/>
      <ns0:c r="D33" s="66"/>
      <ns0:c r="E33" s="66"/>
      <ns0:c r="F33" s="66"/>
      <ns0:c r="G33" s="66"/>
      <ns0:c r="H33" s="66"/>
      <ns0:c r="I33" s="66"/>
      <ns0:c r="J33" s="67"/>
      <ns0:c r="K33" s="67"/>
      <ns0:c r="L33" s="67"/>
      <ns0:c r="M33" s="66"/>
      <ns0:c r="N33" s="66"/>
      <ns0:c r="O33" s="66"/>
      <ns0:c r="P33" s="66"/>
      <ns0:c r="Q33" s="65"/>
      <ns0:c r="R33" s="66"/>
      <ns0:c r="S33" s="66"/>
      <ns0:c r="T33" s="66"/>
      <ns0:c r="U33" s="66"/>
      <ns0:c r="V33" s="66"/>
      <ns0:c r="W33" s="66"/>
      <ns0:c r="X33" s="66"/>
      <ns0:c r="Y33" s="66"/>
      <ns0:c r="Z33" s="66"/>
      <ns0:c r="AA33" s="67"/>
      <ns0:c r="AB33" s="66"/>
      <ns0:c r="AC33" s="45">
        <ns0:f>IF(A33="","",IFERROR(VLOOKUP(AD33,'Controlled Vocabulary'!$AA$2:$AD$200,2,FALSE),"Record structurally complete"))</ns0:f>
      </ns0:c>
      <ns0:c r="AD33" s="45">
        <ns0:f>IF(A33="","",IF(AI33&lt;&gt;"NONE",AI33,IF(C33="","MISSING_SOURCE_OWNER",IF(E33="","MISSING_EVIDENCE_LOCATION",IF(D33="","MISSING_SOURCE_IDENTITY",IF(K33="","MISSING_ACCESS_DATE",IF(L33="","MISSING_OBSERVED_DATE",IF(AJ33&lt;&gt;"NONE",AJ33,IF(AK33&lt;&gt;"NONE",AK33,IF(AL33&lt;&gt;"NONE",AL33,AM33))))))))))</ns0:f>
      </ns0:c>
      <ns0:c r="AE33" s="45">
        <ns0:f>IF(A33="","",IFERROR(VLOOKUP(AD33,'Controlled Vocabulary'!$AA$2:$AD$200,3,FALSE),"Continue"))</ns0:f>
      </ns0:c>
      <ns0:c r="AF33" s="45">
        <ns0:f>IF(A33="","",IFERROR(VLOOKUP(AD33,'Controlled Vocabulary'!$AA$2:$AD$200,4,FALSE),"Evaluate remaining controls."))</ns0:f>
      </ns0:c>
      <ns0:c r="AG33" s="53">
        <ns0:f>IF(A33="","",UPPER(TRIM(A33)))</ns0:f>
      </ns0:c>
      <ns0:c r="AH33" s="53">
        <ns0:f>IF(AG33="",0,COUNTIF($AG$2:$AG$101,AG33))</ns0:f>
      </ns0:c>
      <ns0:c r="AI33" s="53">
        <ns0:f>IF(AG33="","MISSING_EVIDENCE_ITEM_ID",IF(OR(LEN(AG33)&lt;3,LEN(AG33)&gt;64),"INVALID_EVIDENCE_ITEM_ID",IF(AH33&gt;1,"DUPLICATE_EVIDENCE_ITEM_ID","NONE")))</ns0:f>
      </ns0:c>
      <ns0:c r="AJ33" s="53">
        <ns0:f>IF(F33="","SOURCE_MUTABILITY_UNRESOLVED",IF(AND(F33="Yes",OR(G33="",H33="",J33="")),"MUTABLE_SOURCE_CAPTURE_REQUIRED",IF(AND(F33="Unknown",G33="",H33=""),"SOURCE_MUTABILITY_UNRESOLVED","NONE")))</ns0:f>
      </ns0:c>
      <ns0:c r="AK33" s="53">
        <ns0:f>IF(N33="","REVIEWER_ACCESS_REQUIRED",IF(AND(O33&lt;&gt;"Open",P33=""),"HANDLING_CONDITION_REQUIRED",IF(AND(N33="Conditional",P33=""),"HANDLING_CONDITION_REQUIRED",IF(N33="No","REVIEWER_ACCESS_REQUIRED","NONE"))))</ns0:f>
      </ns0:c>
      <ns0:c r="AL33" s="53">
        <ns0:f>IF(T33="","CONTROLLED_INPUT_INVALID",IF(T33="No",IF(COUNTA(U33:AB33)&gt;0,"AI_DETAILS_WITHOUT_AI_USE","NONE"),IF(T33&lt;&gt;"Yes","CONTROLLED_INPUT_INVALID",IF(U33="","AI_ACTIVITY_TYPE_REQUIRED",IF(AND(W33&lt;&gt;"",COUNTIF('Evidence Register'!$AL$2:$AL$101,W33)&gt;0,COUNTIF('Controlled Vocabulary'!$R$2:$R$9,U33)&gt;0),"DUPLICATED_AI_ACTIVITY",IF(COUNTIF('Controlled Vocabulary'!$S$2:$S$9,U33)=0,"INVALID_AI_ACTIVITY_TYPE",IF(V33="","AI_TOOL_MODEL_REQUIRED",IF(Y33="Rejected","AI_OUTPUT_REJECTED",IF(Y33="Verified",IF(Z33="","HUMAN_VERIFIER_REQUIRED",IF(AA33="","HUMAN_VERIFICATION_DATE_REQUIRED","NONE")),IF(Y33="Pending","AI_VERIFICATION_PENDING",IF(Y33="Verification incomplete","AI_VERIFICATION_INCOMPLETE","AI_VERIFICATION_REQUIRED")))))))))))</ns0:f>
      </ns0:c>
      <ns0:c r="AM33" s="53">
        <ns0:f>IF(N33="Conditional","CONDITIONAL_EVIDENCE_ACCESS","NONE")</ns0:f>
      </ns0:c>
      <ns0:c r="AN33" s="53">
        <ns0:f>IF(AG33="",0,COUNTIFS('Claim–Evidence Links'!$P$2:$P$201,AG33,'Claim–Evidence Links'!$H$2:$H$201,"Active"))</ns0:f>
      </ns0:c>
    </ns0:row>
    <ns0:row r="34">
      <ns0:c r="A34" s="65"/>
      <ns0:c r="B34" s="65"/>
      <ns0:c r="C34" s="66"/>
      <ns0:c r="D34" s="66"/>
      <ns0:c r="E34" s="66"/>
      <ns0:c r="F34" s="66"/>
      <ns0:c r="G34" s="66"/>
      <ns0:c r="H34" s="66"/>
      <ns0:c r="I34" s="66"/>
      <ns0:c r="J34" s="67"/>
      <ns0:c r="K34" s="67"/>
      <ns0:c r="L34" s="67"/>
      <ns0:c r="M34" s="66"/>
      <ns0:c r="N34" s="66"/>
      <ns0:c r="O34" s="66"/>
      <ns0:c r="P34" s="66"/>
      <ns0:c r="Q34" s="65"/>
      <ns0:c r="R34" s="66"/>
      <ns0:c r="S34" s="66"/>
      <ns0:c r="T34" s="66"/>
      <ns0:c r="U34" s="66"/>
      <ns0:c r="V34" s="66"/>
      <ns0:c r="W34" s="66"/>
      <ns0:c r="X34" s="66"/>
      <ns0:c r="Y34" s="66"/>
      <ns0:c r="Z34" s="66"/>
      <ns0:c r="AA34" s="67"/>
      <ns0:c r="AB34" s="66"/>
      <ns0:c r="AC34" s="45">
        <ns0:f>IF(A34="","",IFERROR(VLOOKUP(AD34,'Controlled Vocabulary'!$AA$2:$AD$200,2,FALSE),"Record structurally complete"))</ns0:f>
      </ns0:c>
      <ns0:c r="AD34" s="45">
        <ns0:f>IF(A34="","",IF(AI34&lt;&gt;"NONE",AI34,IF(C34="","MISSING_SOURCE_OWNER",IF(E34="","MISSING_EVIDENCE_LOCATION",IF(D34="","MISSING_SOURCE_IDENTITY",IF(K34="","MISSING_ACCESS_DATE",IF(L34="","MISSING_OBSERVED_DATE",IF(AJ34&lt;&gt;"NONE",AJ34,IF(AK34&lt;&gt;"NONE",AK34,IF(AL34&lt;&gt;"NONE",AL34,AM34))))))))))</ns0:f>
      </ns0:c>
      <ns0:c r="AE34" s="45">
        <ns0:f>IF(A34="","",IFERROR(VLOOKUP(AD34,'Controlled Vocabulary'!$AA$2:$AD$200,3,FALSE),"Continue"))</ns0:f>
      </ns0:c>
      <ns0:c r="AF34" s="45">
        <ns0:f>IF(A34="","",IFERROR(VLOOKUP(AD34,'Controlled Vocabulary'!$AA$2:$AD$200,4,FALSE),"Evaluate remaining controls."))</ns0:f>
      </ns0:c>
      <ns0:c r="AG34" s="53">
        <ns0:f>IF(A34="","",UPPER(TRIM(A34)))</ns0:f>
      </ns0:c>
      <ns0:c r="AH34" s="53">
        <ns0:f>IF(AG34="",0,COUNTIF($AG$2:$AG$101,AG34))</ns0:f>
      </ns0:c>
      <ns0:c r="AI34" s="53">
        <ns0:f>IF(AG34="","MISSING_EVIDENCE_ITEM_ID",IF(OR(LEN(AG34)&lt;3,LEN(AG34)&gt;64),"INVALID_EVIDENCE_ITEM_ID",IF(AH34&gt;1,"DUPLICATE_EVIDENCE_ITEM_ID","NONE")))</ns0:f>
      </ns0:c>
      <ns0:c r="AJ34" s="53">
        <ns0:f>IF(F34="","SOURCE_MUTABILITY_UNRESOLVED",IF(AND(F34="Yes",OR(G34="",H34="",J34="")),"MUTABLE_SOURCE_CAPTURE_REQUIRED",IF(AND(F34="Unknown",G34="",H34=""),"SOURCE_MUTABILITY_UNRESOLVED","NONE")))</ns0:f>
      </ns0:c>
      <ns0:c r="AK34" s="53">
        <ns0:f>IF(N34="","REVIEWER_ACCESS_REQUIRED",IF(AND(O34&lt;&gt;"Open",P34=""),"HANDLING_CONDITION_REQUIRED",IF(AND(N34="Conditional",P34=""),"HANDLING_CONDITION_REQUIRED",IF(N34="No","REVIEWER_ACCESS_REQUIRED","NONE"))))</ns0:f>
      </ns0:c>
      <ns0:c r="AL34" s="53">
        <ns0:f>IF(T34="","CONTROLLED_INPUT_INVALID",IF(T34="No",IF(COUNTA(U34:AB34)&gt;0,"AI_DETAILS_WITHOUT_AI_USE","NONE"),IF(T34&lt;&gt;"Yes","CONTROLLED_INPUT_INVALID",IF(U34="","AI_ACTIVITY_TYPE_REQUIRED",IF(AND(W34&lt;&gt;"",COUNTIF('Evidence Register'!$AL$2:$AL$101,W34)&gt;0,COUNTIF('Controlled Vocabulary'!$R$2:$R$9,U34)&gt;0),"DUPLICATED_AI_ACTIVITY",IF(COUNTIF('Controlled Vocabulary'!$S$2:$S$9,U34)=0,"INVALID_AI_ACTIVITY_TYPE",IF(V34="","AI_TOOL_MODEL_REQUIRED",IF(Y34="Rejected","AI_OUTPUT_REJECTED",IF(Y34="Verified",IF(Z34="","HUMAN_VERIFIER_REQUIRED",IF(AA34="","HUMAN_VERIFICATION_DATE_REQUIRED","NONE")),IF(Y34="Pending","AI_VERIFICATION_PENDING",IF(Y34="Verification incomplete","AI_VERIFICATION_INCOMPLETE","AI_VERIFICATION_REQUIRED")))))))))))</ns0:f>
      </ns0:c>
      <ns0:c r="AM34" s="53">
        <ns0:f>IF(N34="Conditional","CONDITIONAL_EVIDENCE_ACCESS","NONE")</ns0:f>
      </ns0:c>
      <ns0:c r="AN34" s="53">
        <ns0:f>IF(AG34="",0,COUNTIFS('Claim–Evidence Links'!$P$2:$P$201,AG34,'Claim–Evidence Links'!$H$2:$H$201,"Active"))</ns0:f>
      </ns0:c>
    </ns0:row>
    <ns0:row r="35">
      <ns0:c r="A35" s="65"/>
      <ns0:c r="B35" s="65"/>
      <ns0:c r="C35" s="66"/>
      <ns0:c r="D35" s="66"/>
      <ns0:c r="E35" s="66"/>
      <ns0:c r="F35" s="66"/>
      <ns0:c r="G35" s="66"/>
      <ns0:c r="H35" s="66"/>
      <ns0:c r="I35" s="66"/>
      <ns0:c r="J35" s="67"/>
      <ns0:c r="K35" s="67"/>
      <ns0:c r="L35" s="67"/>
      <ns0:c r="M35" s="66"/>
      <ns0:c r="N35" s="66"/>
      <ns0:c r="O35" s="66"/>
      <ns0:c r="P35" s="66"/>
      <ns0:c r="Q35" s="65"/>
      <ns0:c r="R35" s="66"/>
      <ns0:c r="S35" s="66"/>
      <ns0:c r="T35" s="66"/>
      <ns0:c r="U35" s="66"/>
      <ns0:c r="V35" s="66"/>
      <ns0:c r="W35" s="66"/>
      <ns0:c r="X35" s="66"/>
      <ns0:c r="Y35" s="66"/>
      <ns0:c r="Z35" s="66"/>
      <ns0:c r="AA35" s="67"/>
      <ns0:c r="AB35" s="66"/>
      <ns0:c r="AC35" s="45">
        <ns0:f>IF(A35="","",IFERROR(VLOOKUP(AD35,'Controlled Vocabulary'!$AA$2:$AD$200,2,FALSE),"Record structurally complete"))</ns0:f>
      </ns0:c>
      <ns0:c r="AD35" s="45">
        <ns0:f>IF(A35="","",IF(AI35&lt;&gt;"NONE",AI35,IF(C35="","MISSING_SOURCE_OWNER",IF(E35="","MISSING_EVIDENCE_LOCATION",IF(D35="","MISSING_SOURCE_IDENTITY",IF(K35="","MISSING_ACCESS_DATE",IF(L35="","MISSING_OBSERVED_DATE",IF(AJ35&lt;&gt;"NONE",AJ35,IF(AK35&lt;&gt;"NONE",AK35,IF(AL35&lt;&gt;"NONE",AL35,AM35))))))))))</ns0:f>
      </ns0:c>
      <ns0:c r="AE35" s="45">
        <ns0:f>IF(A35="","",IFERROR(VLOOKUP(AD35,'Controlled Vocabulary'!$AA$2:$AD$200,3,FALSE),"Continue"))</ns0:f>
      </ns0:c>
      <ns0:c r="AF35" s="45">
        <ns0:f>IF(A35="","",IFERROR(VLOOKUP(AD35,'Controlled Vocabulary'!$AA$2:$AD$200,4,FALSE),"Evaluate remaining controls."))</ns0:f>
      </ns0:c>
      <ns0:c r="AG35" s="53">
        <ns0:f>IF(A35="","",UPPER(TRIM(A35)))</ns0:f>
      </ns0:c>
      <ns0:c r="AH35" s="53">
        <ns0:f>IF(AG35="",0,COUNTIF($AG$2:$AG$101,AG35))</ns0:f>
      </ns0:c>
      <ns0:c r="AI35" s="53">
        <ns0:f>IF(AG35="","MISSING_EVIDENCE_ITEM_ID",IF(OR(LEN(AG35)&lt;3,LEN(AG35)&gt;64),"INVALID_EVIDENCE_ITEM_ID",IF(AH35&gt;1,"DUPLICATE_EVIDENCE_ITEM_ID","NONE")))</ns0:f>
      </ns0:c>
      <ns0:c r="AJ35" s="53">
        <ns0:f>IF(F35="","SOURCE_MUTABILITY_UNRESOLVED",IF(AND(F35="Yes",OR(G35="",H35="",J35="")),"MUTABLE_SOURCE_CAPTURE_REQUIRED",IF(AND(F35="Unknown",G35="",H35=""),"SOURCE_MUTABILITY_UNRESOLVED","NONE")))</ns0:f>
      </ns0:c>
      <ns0:c r="AK35" s="53">
        <ns0:f>IF(N35="","REVIEWER_ACCESS_REQUIRED",IF(AND(O35&lt;&gt;"Open",P35=""),"HANDLING_CONDITION_REQUIRED",IF(AND(N35="Conditional",P35=""),"HANDLING_CONDITION_REQUIRED",IF(N35="No","REVIEWER_ACCESS_REQUIRED","NONE"))))</ns0:f>
      </ns0:c>
      <ns0:c r="AL35" s="53">
        <ns0:f>IF(T35="","CONTROLLED_INPUT_INVALID",IF(T35="No",IF(COUNTA(U35:AB35)&gt;0,"AI_DETAILS_WITHOUT_AI_USE","NONE"),IF(T35&lt;&gt;"Yes","CONTROLLED_INPUT_INVALID",IF(U35="","AI_ACTIVITY_TYPE_REQUIRED",IF(AND(W35&lt;&gt;"",COUNTIF('Evidence Register'!$AL$2:$AL$101,W35)&gt;0,COUNTIF('Controlled Vocabulary'!$R$2:$R$9,U35)&gt;0),"DUPLICATED_AI_ACTIVITY",IF(COUNTIF('Controlled Vocabulary'!$S$2:$S$9,U35)=0,"INVALID_AI_ACTIVITY_TYPE",IF(V35="","AI_TOOL_MODEL_REQUIRED",IF(Y35="Rejected","AI_OUTPUT_REJECTED",IF(Y35="Verified",IF(Z35="","HUMAN_VERIFIER_REQUIRED",IF(AA35="","HUMAN_VERIFICATION_DATE_REQUIRED","NONE")),IF(Y35="Pending","AI_VERIFICATION_PENDING",IF(Y35="Verification incomplete","AI_VERIFICATION_INCOMPLETE","AI_VERIFICATION_REQUIRED")))))))))))</ns0:f>
      </ns0:c>
      <ns0:c r="AM35" s="53">
        <ns0:f>IF(N35="Conditional","CONDITIONAL_EVIDENCE_ACCESS","NONE")</ns0:f>
      </ns0:c>
      <ns0:c r="AN35" s="53">
        <ns0:f>IF(AG35="",0,COUNTIFS('Claim–Evidence Links'!$P$2:$P$201,AG35,'Claim–Evidence Links'!$H$2:$H$201,"Active"))</ns0:f>
      </ns0:c>
    </ns0:row>
    <ns0:row r="36">
      <ns0:c r="A36" s="65"/>
      <ns0:c r="B36" s="65"/>
      <ns0:c r="C36" s="66"/>
      <ns0:c r="D36" s="66"/>
      <ns0:c r="E36" s="66"/>
      <ns0:c r="F36" s="66"/>
      <ns0:c r="G36" s="66"/>
      <ns0:c r="H36" s="66"/>
      <ns0:c r="I36" s="66"/>
      <ns0:c r="J36" s="67"/>
      <ns0:c r="K36" s="67"/>
      <ns0:c r="L36" s="67"/>
      <ns0:c r="M36" s="66"/>
      <ns0:c r="N36" s="66"/>
      <ns0:c r="O36" s="66"/>
      <ns0:c r="P36" s="66"/>
      <ns0:c r="Q36" s="65"/>
      <ns0:c r="R36" s="66"/>
      <ns0:c r="S36" s="66"/>
      <ns0:c r="T36" s="66"/>
      <ns0:c r="U36" s="66"/>
      <ns0:c r="V36" s="66"/>
      <ns0:c r="W36" s="66"/>
      <ns0:c r="X36" s="66"/>
      <ns0:c r="Y36" s="66"/>
      <ns0:c r="Z36" s="66"/>
      <ns0:c r="AA36" s="67"/>
      <ns0:c r="AB36" s="66"/>
      <ns0:c r="AC36" s="45">
        <ns0:f>IF(A36="","",IFERROR(VLOOKUP(AD36,'Controlled Vocabulary'!$AA$2:$AD$200,2,FALSE),"Record structurally complete"))</ns0:f>
      </ns0:c>
      <ns0:c r="AD36" s="45">
        <ns0:f>IF(A36="","",IF(AI36&lt;&gt;"NONE",AI36,IF(C36="","MISSING_SOURCE_OWNER",IF(E36="","MISSING_EVIDENCE_LOCATION",IF(D36="","MISSING_SOURCE_IDENTITY",IF(K36="","MISSING_ACCESS_DATE",IF(L36="","MISSING_OBSERVED_DATE",IF(AJ36&lt;&gt;"NONE",AJ36,IF(AK36&lt;&gt;"NONE",AK36,IF(AL36&lt;&gt;"NONE",AL36,AM36))))))))))</ns0:f>
      </ns0:c>
      <ns0:c r="AE36" s="45">
        <ns0:f>IF(A36="","",IFERROR(VLOOKUP(AD36,'Controlled Vocabulary'!$AA$2:$AD$200,3,FALSE),"Continue"))</ns0:f>
      </ns0:c>
      <ns0:c r="AF36" s="45">
        <ns0:f>IF(A36="","",IFERROR(VLOOKUP(AD36,'Controlled Vocabulary'!$AA$2:$AD$200,4,FALSE),"Evaluate remaining controls."))</ns0:f>
      </ns0:c>
      <ns0:c r="AG36" s="53">
        <ns0:f>IF(A36="","",UPPER(TRIM(A36)))</ns0:f>
      </ns0:c>
      <ns0:c r="AH36" s="53">
        <ns0:f>IF(AG36="",0,COUNTIF($AG$2:$AG$101,AG36))</ns0:f>
      </ns0:c>
      <ns0:c r="AI36" s="53">
        <ns0:f>IF(AG36="","MISSING_EVIDENCE_ITEM_ID",IF(OR(LEN(AG36)&lt;3,LEN(AG36)&gt;64),"INVALID_EVIDENCE_ITEM_ID",IF(AH36&gt;1,"DUPLICATE_EVIDENCE_ITEM_ID","NONE")))</ns0:f>
      </ns0:c>
      <ns0:c r="AJ36" s="53">
        <ns0:f>IF(F36="","SOURCE_MUTABILITY_UNRESOLVED",IF(AND(F36="Yes",OR(G36="",H36="",J36="")),"MUTABLE_SOURCE_CAPTURE_REQUIRED",IF(AND(F36="Unknown",G36="",H36=""),"SOURCE_MUTABILITY_UNRESOLVED","NONE")))</ns0:f>
      </ns0:c>
      <ns0:c r="AK36" s="53">
        <ns0:f>IF(N36="","REVIEWER_ACCESS_REQUIRED",IF(AND(O36&lt;&gt;"Open",P36=""),"HANDLING_CONDITION_REQUIRED",IF(AND(N36="Conditional",P36=""),"HANDLING_CONDITION_REQUIRED",IF(N36="No","REVIEWER_ACCESS_REQUIRED","NONE"))))</ns0:f>
      </ns0:c>
      <ns0:c r="AL36" s="53">
        <ns0:f>IF(T36="","CONTROLLED_INPUT_INVALID",IF(T36="No",IF(COUNTA(U36:AB36)&gt;0,"AI_DETAILS_WITHOUT_AI_USE","NONE"),IF(T36&lt;&gt;"Yes","CONTROLLED_INPUT_INVALID",IF(U36="","AI_ACTIVITY_TYPE_REQUIRED",IF(AND(W36&lt;&gt;"",COUNTIF('Evidence Register'!$AL$2:$AL$101,W36)&gt;0,COUNTIF('Controlled Vocabulary'!$R$2:$R$9,U36)&gt;0),"DUPLICATED_AI_ACTIVITY",IF(COUNTIF('Controlled Vocabulary'!$S$2:$S$9,U36)=0,"INVALID_AI_ACTIVITY_TYPE",IF(V36="","AI_TOOL_MODEL_REQUIRED",IF(Y36="Rejected","AI_OUTPUT_REJECTED",IF(Y36="Verified",IF(Z36="","HUMAN_VERIFIER_REQUIRED",IF(AA36="","HUMAN_VERIFICATION_DATE_REQUIRED","NONE")),IF(Y36="Pending","AI_VERIFICATION_PENDING",IF(Y36="Verification incomplete","AI_VERIFICATION_INCOMPLETE","AI_VERIFICATION_REQUIRED")))))))))))</ns0:f>
      </ns0:c>
      <ns0:c r="AM36" s="53">
        <ns0:f>IF(N36="Conditional","CONDITIONAL_EVIDENCE_ACCESS","NONE")</ns0:f>
      </ns0:c>
      <ns0:c r="AN36" s="53">
        <ns0:f>IF(AG36="",0,COUNTIFS('Claim–Evidence Links'!$P$2:$P$201,AG36,'Claim–Evidence Links'!$H$2:$H$201,"Active"))</ns0:f>
      </ns0:c>
    </ns0:row>
    <ns0:row r="37">
      <ns0:c r="A37" s="65"/>
      <ns0:c r="B37" s="65"/>
      <ns0:c r="C37" s="66"/>
      <ns0:c r="D37" s="66"/>
      <ns0:c r="E37" s="66"/>
      <ns0:c r="F37" s="66"/>
      <ns0:c r="G37" s="66"/>
      <ns0:c r="H37" s="66"/>
      <ns0:c r="I37" s="66"/>
      <ns0:c r="J37" s="67"/>
      <ns0:c r="K37" s="67"/>
      <ns0:c r="L37" s="67"/>
      <ns0:c r="M37" s="66"/>
      <ns0:c r="N37" s="66"/>
      <ns0:c r="O37" s="66"/>
      <ns0:c r="P37" s="66"/>
      <ns0:c r="Q37" s="65"/>
      <ns0:c r="R37" s="66"/>
      <ns0:c r="S37" s="66"/>
      <ns0:c r="T37" s="66"/>
      <ns0:c r="U37" s="66"/>
      <ns0:c r="V37" s="66"/>
      <ns0:c r="W37" s="66"/>
      <ns0:c r="X37" s="66"/>
      <ns0:c r="Y37" s="66"/>
      <ns0:c r="Z37" s="66"/>
      <ns0:c r="AA37" s="67"/>
      <ns0:c r="AB37" s="66"/>
      <ns0:c r="AC37" s="45">
        <ns0:f>IF(A37="","",IFERROR(VLOOKUP(AD37,'Controlled Vocabulary'!$AA$2:$AD$200,2,FALSE),"Record structurally complete"))</ns0:f>
      </ns0:c>
      <ns0:c r="AD37" s="45">
        <ns0:f>IF(A37="","",IF(AI37&lt;&gt;"NONE",AI37,IF(C37="","MISSING_SOURCE_OWNER",IF(E37="","MISSING_EVIDENCE_LOCATION",IF(D37="","MISSING_SOURCE_IDENTITY",IF(K37="","MISSING_ACCESS_DATE",IF(L37="","MISSING_OBSERVED_DATE",IF(AJ37&lt;&gt;"NONE",AJ37,IF(AK37&lt;&gt;"NONE",AK37,IF(AL37&lt;&gt;"NONE",AL37,AM37))))))))))</ns0:f>
      </ns0:c>
      <ns0:c r="AE37" s="45">
        <ns0:f>IF(A37="","",IFERROR(VLOOKUP(AD37,'Controlled Vocabulary'!$AA$2:$AD$200,3,FALSE),"Continue"))</ns0:f>
      </ns0:c>
      <ns0:c r="AF37" s="45">
        <ns0:f>IF(A37="","",IFERROR(VLOOKUP(AD37,'Controlled Vocabulary'!$AA$2:$AD$200,4,FALSE),"Evaluate remaining controls."))</ns0:f>
      </ns0:c>
      <ns0:c r="AG37" s="53">
        <ns0:f>IF(A37="","",UPPER(TRIM(A37)))</ns0:f>
      </ns0:c>
      <ns0:c r="AH37" s="53">
        <ns0:f>IF(AG37="",0,COUNTIF($AG$2:$AG$101,AG37))</ns0:f>
      </ns0:c>
      <ns0:c r="AI37" s="53">
        <ns0:f>IF(AG37="","MISSING_EVIDENCE_ITEM_ID",IF(OR(LEN(AG37)&lt;3,LEN(AG37)&gt;64),"INVALID_EVIDENCE_ITEM_ID",IF(AH37&gt;1,"DUPLICATE_EVIDENCE_ITEM_ID","NONE")))</ns0:f>
      </ns0:c>
      <ns0:c r="AJ37" s="53">
        <ns0:f>IF(F37="","SOURCE_MUTABILITY_UNRESOLVED",IF(AND(F37="Yes",OR(G37="",H37="",J37="")),"MUTABLE_SOURCE_CAPTURE_REQUIRED",IF(AND(F37="Unknown",G37="",H37=""),"SOURCE_MUTABILITY_UNRESOLVED","NONE")))</ns0:f>
      </ns0:c>
      <ns0:c r="AK37" s="53">
        <ns0:f>IF(N37="","REVIEWER_ACCESS_REQUIRED",IF(AND(O37&lt;&gt;"Open",P37=""),"HANDLING_CONDITION_REQUIRED",IF(AND(N37="Conditional",P37=""),"HANDLING_CONDITION_REQUIRED",IF(N37="No","REVIEWER_ACCESS_REQUIRED","NONE"))))</ns0:f>
      </ns0:c>
      <ns0:c r="AL37" s="53">
        <ns0:f>IF(T37="","CONTROLLED_INPUT_INVALID",IF(T37="No",IF(COUNTA(U37:AB37)&gt;0,"AI_DETAILS_WITHOUT_AI_USE","NONE"),IF(T37&lt;&gt;"Yes","CONTROLLED_INPUT_INVALID",IF(U37="","AI_ACTIVITY_TYPE_REQUIRED",IF(AND(W37&lt;&gt;"",COUNTIF('Evidence Register'!$AL$2:$AL$101,W37)&gt;0,COUNTIF('Controlled Vocabulary'!$R$2:$R$9,U37)&gt;0),"DUPLICATED_AI_ACTIVITY",IF(COUNTIF('Controlled Vocabulary'!$S$2:$S$9,U37)=0,"INVALID_AI_ACTIVITY_TYPE",IF(V37="","AI_TOOL_MODEL_REQUIRED",IF(Y37="Rejected","AI_OUTPUT_REJECTED",IF(Y37="Verified",IF(Z37="","HUMAN_VERIFIER_REQUIRED",IF(AA37="","HUMAN_VERIFICATION_DATE_REQUIRED","NONE")),IF(Y37="Pending","AI_VERIFICATION_PENDING",IF(Y37="Verification incomplete","AI_VERIFICATION_INCOMPLETE","AI_VERIFICATION_REQUIRED")))))))))))</ns0:f>
      </ns0:c>
      <ns0:c r="AM37" s="53">
        <ns0:f>IF(N37="Conditional","CONDITIONAL_EVIDENCE_ACCESS","NONE")</ns0:f>
      </ns0:c>
      <ns0:c r="AN37" s="53">
        <ns0:f>IF(AG37="",0,COUNTIFS('Claim–Evidence Links'!$P$2:$P$201,AG37,'Claim–Evidence Links'!$H$2:$H$201,"Active"))</ns0:f>
      </ns0:c>
    </ns0:row>
    <ns0:row r="38">
      <ns0:c r="A38" s="65"/>
      <ns0:c r="B38" s="65"/>
      <ns0:c r="C38" s="66"/>
      <ns0:c r="D38" s="66"/>
      <ns0:c r="E38" s="66"/>
      <ns0:c r="F38" s="66"/>
      <ns0:c r="G38" s="66"/>
      <ns0:c r="H38" s="66"/>
      <ns0:c r="I38" s="66"/>
      <ns0:c r="J38" s="67"/>
      <ns0:c r="K38" s="67"/>
      <ns0:c r="L38" s="67"/>
      <ns0:c r="M38" s="66"/>
      <ns0:c r="N38" s="66"/>
      <ns0:c r="O38" s="66"/>
      <ns0:c r="P38" s="66"/>
      <ns0:c r="Q38" s="65"/>
      <ns0:c r="R38" s="66"/>
      <ns0:c r="S38" s="66"/>
      <ns0:c r="T38" s="66"/>
      <ns0:c r="U38" s="66"/>
      <ns0:c r="V38" s="66"/>
      <ns0:c r="W38" s="66"/>
      <ns0:c r="X38" s="66"/>
      <ns0:c r="Y38" s="66"/>
      <ns0:c r="Z38" s="66"/>
      <ns0:c r="AA38" s="67"/>
      <ns0:c r="AB38" s="66"/>
      <ns0:c r="AC38" s="45">
        <ns0:f>IF(A38="","",IFERROR(VLOOKUP(AD38,'Controlled Vocabulary'!$AA$2:$AD$200,2,FALSE),"Record structurally complete"))</ns0:f>
      </ns0:c>
      <ns0:c r="AD38" s="45">
        <ns0:f>IF(A38="","",IF(AI38&lt;&gt;"NONE",AI38,IF(C38="","MISSING_SOURCE_OWNER",IF(E38="","MISSING_EVIDENCE_LOCATION",IF(D38="","MISSING_SOURCE_IDENTITY",IF(K38="","MISSING_ACCESS_DATE",IF(L38="","MISSING_OBSERVED_DATE",IF(AJ38&lt;&gt;"NONE",AJ38,IF(AK38&lt;&gt;"NONE",AK38,IF(AL38&lt;&gt;"NONE",AL38,AM38))))))))))</ns0:f>
      </ns0:c>
      <ns0:c r="AE38" s="45">
        <ns0:f>IF(A38="","",IFERROR(VLOOKUP(AD38,'Controlled Vocabulary'!$AA$2:$AD$200,3,FALSE),"Continue"))</ns0:f>
      </ns0:c>
      <ns0:c r="AF38" s="45">
        <ns0:f>IF(A38="","",IFERROR(VLOOKUP(AD38,'Controlled Vocabulary'!$AA$2:$AD$200,4,FALSE),"Evaluate remaining controls."))</ns0:f>
      </ns0:c>
      <ns0:c r="AG38" s="53">
        <ns0:f>IF(A38="","",UPPER(TRIM(A38)))</ns0:f>
      </ns0:c>
      <ns0:c r="AH38" s="53">
        <ns0:f>IF(AG38="",0,COUNTIF($AG$2:$AG$101,AG38))</ns0:f>
      </ns0:c>
      <ns0:c r="AI38" s="53">
        <ns0:f>IF(AG38="","MISSING_EVIDENCE_ITEM_ID",IF(OR(LEN(AG38)&lt;3,LEN(AG38)&gt;64),"INVALID_EVIDENCE_ITEM_ID",IF(AH38&gt;1,"DUPLICATE_EVIDENCE_ITEM_ID","NONE")))</ns0:f>
      </ns0:c>
      <ns0:c r="AJ38" s="53">
        <ns0:f>IF(F38="","SOURCE_MUTABILITY_UNRESOLVED",IF(AND(F38="Yes",OR(G38="",H38="",J38="")),"MUTABLE_SOURCE_CAPTURE_REQUIRED",IF(AND(F38="Unknown",G38="",H38=""),"SOURCE_MUTABILITY_UNRESOLVED","NONE")))</ns0:f>
      </ns0:c>
      <ns0:c r="AK38" s="53">
        <ns0:f>IF(N38="","REVIEWER_ACCESS_REQUIRED",IF(AND(O38&lt;&gt;"Open",P38=""),"HANDLING_CONDITION_REQUIRED",IF(AND(N38="Conditional",P38=""),"HANDLING_CONDITION_REQUIRED",IF(N38="No","REVIEWER_ACCESS_REQUIRED","NONE"))))</ns0:f>
      </ns0:c>
      <ns0:c r="AL38" s="53">
        <ns0:f>IF(T38="","CONTROLLED_INPUT_INVALID",IF(T38="No",IF(COUNTA(U38:AB38)&gt;0,"AI_DETAILS_WITHOUT_AI_USE","NONE"),IF(T38&lt;&gt;"Yes","CONTROLLED_INPUT_INVALID",IF(U38="","AI_ACTIVITY_TYPE_REQUIRED",IF(AND(W38&lt;&gt;"",COUNTIF('Evidence Register'!$AL$2:$AL$101,W38)&gt;0,COUNTIF('Controlled Vocabulary'!$R$2:$R$9,U38)&gt;0),"DUPLICATED_AI_ACTIVITY",IF(COUNTIF('Controlled Vocabulary'!$S$2:$S$9,U38)=0,"INVALID_AI_ACTIVITY_TYPE",IF(V38="","AI_TOOL_MODEL_REQUIRED",IF(Y38="Rejected","AI_OUTPUT_REJECTED",IF(Y38="Verified",IF(Z38="","HUMAN_VERIFIER_REQUIRED",IF(AA38="","HUMAN_VERIFICATION_DATE_REQUIRED","NONE")),IF(Y38="Pending","AI_VERIFICATION_PENDING",IF(Y38="Verification incomplete","AI_VERIFICATION_INCOMPLETE","AI_VERIFICATION_REQUIRED")))))))))))</ns0:f>
      </ns0:c>
      <ns0:c r="AM38" s="53">
        <ns0:f>IF(N38="Conditional","CONDITIONAL_EVIDENCE_ACCESS","NONE")</ns0:f>
      </ns0:c>
      <ns0:c r="AN38" s="53">
        <ns0:f>IF(AG38="",0,COUNTIFS('Claim–Evidence Links'!$P$2:$P$201,AG38,'Claim–Evidence Links'!$H$2:$H$201,"Active"))</ns0:f>
      </ns0:c>
    </ns0:row>
    <ns0:row r="39">
      <ns0:c r="A39" s="65"/>
      <ns0:c r="B39" s="65"/>
      <ns0:c r="C39" s="66"/>
      <ns0:c r="D39" s="66"/>
      <ns0:c r="E39" s="66"/>
      <ns0:c r="F39" s="66"/>
      <ns0:c r="G39" s="66"/>
      <ns0:c r="H39" s="66"/>
      <ns0:c r="I39" s="66"/>
      <ns0:c r="J39" s="67"/>
      <ns0:c r="K39" s="67"/>
      <ns0:c r="L39" s="67"/>
      <ns0:c r="M39" s="66"/>
      <ns0:c r="N39" s="66"/>
      <ns0:c r="O39" s="66"/>
      <ns0:c r="P39" s="66"/>
      <ns0:c r="Q39" s="65"/>
      <ns0:c r="R39" s="66"/>
      <ns0:c r="S39" s="66"/>
      <ns0:c r="T39" s="66"/>
      <ns0:c r="U39" s="66"/>
      <ns0:c r="V39" s="66"/>
      <ns0:c r="W39" s="66"/>
      <ns0:c r="X39" s="66"/>
      <ns0:c r="Y39" s="66"/>
      <ns0:c r="Z39" s="66"/>
      <ns0:c r="AA39" s="67"/>
      <ns0:c r="AB39" s="66"/>
      <ns0:c r="AC39" s="45">
        <ns0:f>IF(A39="","",IFERROR(VLOOKUP(AD39,'Controlled Vocabulary'!$AA$2:$AD$200,2,FALSE),"Record structurally complete"))</ns0:f>
      </ns0:c>
      <ns0:c r="AD39" s="45">
        <ns0:f>IF(A39="","",IF(AI39&lt;&gt;"NONE",AI39,IF(C39="","MISSING_SOURCE_OWNER",IF(E39="","MISSING_EVIDENCE_LOCATION",IF(D39="","MISSING_SOURCE_IDENTITY",IF(K39="","MISSING_ACCESS_DATE",IF(L39="","MISSING_OBSERVED_DATE",IF(AJ39&lt;&gt;"NONE",AJ39,IF(AK39&lt;&gt;"NONE",AK39,IF(AL39&lt;&gt;"NONE",AL39,AM39))))))))))</ns0:f>
      </ns0:c>
      <ns0:c r="AE39" s="45">
        <ns0:f>IF(A39="","",IFERROR(VLOOKUP(AD39,'Controlled Vocabulary'!$AA$2:$AD$200,3,FALSE),"Continue"))</ns0:f>
      </ns0:c>
      <ns0:c r="AF39" s="45">
        <ns0:f>IF(A39="","",IFERROR(VLOOKUP(AD39,'Controlled Vocabulary'!$AA$2:$AD$200,4,FALSE),"Evaluate remaining controls."))</ns0:f>
      </ns0:c>
      <ns0:c r="AG39" s="53">
        <ns0:f>IF(A39="","",UPPER(TRIM(A39)))</ns0:f>
      </ns0:c>
      <ns0:c r="AH39" s="53">
        <ns0:f>IF(AG39="",0,COUNTIF($AG$2:$AG$101,AG39))</ns0:f>
      </ns0:c>
      <ns0:c r="AI39" s="53">
        <ns0:f>IF(AG39="","MISSING_EVIDENCE_ITEM_ID",IF(OR(LEN(AG39)&lt;3,LEN(AG39)&gt;64),"INVALID_EVIDENCE_ITEM_ID",IF(AH39&gt;1,"DUPLICATE_EVIDENCE_ITEM_ID","NONE")))</ns0:f>
      </ns0:c>
      <ns0:c r="AJ39" s="53">
        <ns0:f>IF(F39="","SOURCE_MUTABILITY_UNRESOLVED",IF(AND(F39="Yes",OR(G39="",H39="",J39="")),"MUTABLE_SOURCE_CAPTURE_REQUIRED",IF(AND(F39="Unknown",G39="",H39=""),"SOURCE_MUTABILITY_UNRESOLVED","NONE")))</ns0:f>
      </ns0:c>
      <ns0:c r="AK39" s="53">
        <ns0:f>IF(N39="","REVIEWER_ACCESS_REQUIRED",IF(AND(O39&lt;&gt;"Open",P39=""),"HANDLING_CONDITION_REQUIRED",IF(AND(N39="Conditional",P39=""),"HANDLING_CONDITION_REQUIRED",IF(N39="No","REVIEWER_ACCESS_REQUIRED","NONE"))))</ns0:f>
      </ns0:c>
      <ns0:c r="AL39" s="53">
        <ns0:f>IF(T39="","CONTROLLED_INPUT_INVALID",IF(T39="No",IF(COUNTA(U39:AB39)&gt;0,"AI_DETAILS_WITHOUT_AI_USE","NONE"),IF(T39&lt;&gt;"Yes","CONTROLLED_INPUT_INVALID",IF(U39="","AI_ACTIVITY_TYPE_REQUIRED",IF(AND(W39&lt;&gt;"",COUNTIF('Evidence Register'!$AL$2:$AL$101,W39)&gt;0,COUNTIF('Controlled Vocabulary'!$R$2:$R$9,U39)&gt;0),"DUPLICATED_AI_ACTIVITY",IF(COUNTIF('Controlled Vocabulary'!$S$2:$S$9,U39)=0,"INVALID_AI_ACTIVITY_TYPE",IF(V39="","AI_TOOL_MODEL_REQUIRED",IF(Y39="Rejected","AI_OUTPUT_REJECTED",IF(Y39="Verified",IF(Z39="","HUMAN_VERIFIER_REQUIRED",IF(AA39="","HUMAN_VERIFICATION_DATE_REQUIRED","NONE")),IF(Y39="Pending","AI_VERIFICATION_PENDING",IF(Y39="Verification incomplete","AI_VERIFICATION_INCOMPLETE","AI_VERIFICATION_REQUIRED")))))))))))</ns0:f>
      </ns0:c>
      <ns0:c r="AM39" s="53">
        <ns0:f>IF(N39="Conditional","CONDITIONAL_EVIDENCE_ACCESS","NONE")</ns0:f>
      </ns0:c>
      <ns0:c r="AN39" s="53">
        <ns0:f>IF(AG39="",0,COUNTIFS('Claim–Evidence Links'!$P$2:$P$201,AG39,'Claim–Evidence Links'!$H$2:$H$201,"Active"))</ns0:f>
      </ns0:c>
    </ns0:row>
    <ns0:row r="40">
      <ns0:c r="A40" s="65"/>
      <ns0:c r="B40" s="65"/>
      <ns0:c r="C40" s="66"/>
      <ns0:c r="D40" s="66"/>
      <ns0:c r="E40" s="66"/>
      <ns0:c r="F40" s="66"/>
      <ns0:c r="G40" s="66"/>
      <ns0:c r="H40" s="66"/>
      <ns0:c r="I40" s="66"/>
      <ns0:c r="J40" s="67"/>
      <ns0:c r="K40" s="67"/>
      <ns0:c r="L40" s="67"/>
      <ns0:c r="M40" s="66"/>
      <ns0:c r="N40" s="66"/>
      <ns0:c r="O40" s="66"/>
      <ns0:c r="P40" s="66"/>
      <ns0:c r="Q40" s="65"/>
      <ns0:c r="R40" s="66"/>
      <ns0:c r="S40" s="66"/>
      <ns0:c r="T40" s="66"/>
      <ns0:c r="U40" s="66"/>
      <ns0:c r="V40" s="66"/>
      <ns0:c r="W40" s="66"/>
      <ns0:c r="X40" s="66"/>
      <ns0:c r="Y40" s="66"/>
      <ns0:c r="Z40" s="66"/>
      <ns0:c r="AA40" s="67"/>
      <ns0:c r="AB40" s="66"/>
      <ns0:c r="AC40" s="45">
        <ns0:f>IF(A40="","",IFERROR(VLOOKUP(AD40,'Controlled Vocabulary'!$AA$2:$AD$200,2,FALSE),"Record structurally complete"))</ns0:f>
      </ns0:c>
      <ns0:c r="AD40" s="45">
        <ns0:f>IF(A40="","",IF(AI40&lt;&gt;"NONE",AI40,IF(C40="","MISSING_SOURCE_OWNER",IF(E40="","MISSING_EVIDENCE_LOCATION",IF(D40="","MISSING_SOURCE_IDENTITY",IF(K40="","MISSING_ACCESS_DATE",IF(L40="","MISSING_OBSERVED_DATE",IF(AJ40&lt;&gt;"NONE",AJ40,IF(AK40&lt;&gt;"NONE",AK40,IF(AL40&lt;&gt;"NONE",AL40,AM40))))))))))</ns0:f>
      </ns0:c>
      <ns0:c r="AE40" s="45">
        <ns0:f>IF(A40="","",IFERROR(VLOOKUP(AD40,'Controlled Vocabulary'!$AA$2:$AD$200,3,FALSE),"Continue"))</ns0:f>
      </ns0:c>
      <ns0:c r="AF40" s="45">
        <ns0:f>IF(A40="","",IFERROR(VLOOKUP(AD40,'Controlled Vocabulary'!$AA$2:$AD$200,4,FALSE),"Evaluate remaining controls."))</ns0:f>
      </ns0:c>
      <ns0:c r="AG40" s="53">
        <ns0:f>IF(A40="","",UPPER(TRIM(A40)))</ns0:f>
      </ns0:c>
      <ns0:c r="AH40" s="53">
        <ns0:f>IF(AG40="",0,COUNTIF($AG$2:$AG$101,AG40))</ns0:f>
      </ns0:c>
      <ns0:c r="AI40" s="53">
        <ns0:f>IF(AG40="","MISSING_EVIDENCE_ITEM_ID",IF(OR(LEN(AG40)&lt;3,LEN(AG40)&gt;64),"INVALID_EVIDENCE_ITEM_ID",IF(AH40&gt;1,"DUPLICATE_EVIDENCE_ITEM_ID","NONE")))</ns0:f>
      </ns0:c>
      <ns0:c r="AJ40" s="53">
        <ns0:f>IF(F40="","SOURCE_MUTABILITY_UNRESOLVED",IF(AND(F40="Yes",OR(G40="",H40="",J40="")),"MUTABLE_SOURCE_CAPTURE_REQUIRED",IF(AND(F40="Unknown",G40="",H40=""),"SOURCE_MUTABILITY_UNRESOLVED","NONE")))</ns0:f>
      </ns0:c>
      <ns0:c r="AK40" s="53">
        <ns0:f>IF(N40="","REVIEWER_ACCESS_REQUIRED",IF(AND(O40&lt;&gt;"Open",P40=""),"HANDLING_CONDITION_REQUIRED",IF(AND(N40="Conditional",P40=""),"HANDLING_CONDITION_REQUIRED",IF(N40="No","REVIEWER_ACCESS_REQUIRED","NONE"))))</ns0:f>
      </ns0:c>
      <ns0:c r="AL40" s="53">
        <ns0:f>IF(T40="","CONTROLLED_INPUT_INVALID",IF(T40="No",IF(COUNTA(U40:AB40)&gt;0,"AI_DETAILS_WITHOUT_AI_USE","NONE"),IF(T40&lt;&gt;"Yes","CONTROLLED_INPUT_INVALID",IF(U40="","AI_ACTIVITY_TYPE_REQUIRED",IF(AND(W40&lt;&gt;"",COUNTIF('Evidence Register'!$AL$2:$AL$101,W40)&gt;0,COUNTIF('Controlled Vocabulary'!$R$2:$R$9,U40)&gt;0),"DUPLICATED_AI_ACTIVITY",IF(COUNTIF('Controlled Vocabulary'!$S$2:$S$9,U40)=0,"INVALID_AI_ACTIVITY_TYPE",IF(V40="","AI_TOOL_MODEL_REQUIRED",IF(Y40="Rejected","AI_OUTPUT_REJECTED",IF(Y40="Verified",IF(Z40="","HUMAN_VERIFIER_REQUIRED",IF(AA40="","HUMAN_VERIFICATION_DATE_REQUIRED","NONE")),IF(Y40="Pending","AI_VERIFICATION_PENDING",IF(Y40="Verification incomplete","AI_VERIFICATION_INCOMPLETE","AI_VERIFICATION_REQUIRED")))))))))))</ns0:f>
      </ns0:c>
      <ns0:c r="AM40" s="53">
        <ns0:f>IF(N40="Conditional","CONDITIONAL_EVIDENCE_ACCESS","NONE")</ns0:f>
      </ns0:c>
      <ns0:c r="AN40" s="53">
        <ns0:f>IF(AG40="",0,COUNTIFS('Claim–Evidence Links'!$P$2:$P$201,AG40,'Claim–Evidence Links'!$H$2:$H$201,"Active"))</ns0:f>
      </ns0:c>
    </ns0:row>
    <ns0:row r="41">
      <ns0:c r="A41" s="65"/>
      <ns0:c r="B41" s="65"/>
      <ns0:c r="C41" s="66"/>
      <ns0:c r="D41" s="66"/>
      <ns0:c r="E41" s="66"/>
      <ns0:c r="F41" s="66"/>
      <ns0:c r="G41" s="66"/>
      <ns0:c r="H41" s="66"/>
      <ns0:c r="I41" s="66"/>
      <ns0:c r="J41" s="67"/>
      <ns0:c r="K41" s="67"/>
      <ns0:c r="L41" s="67"/>
      <ns0:c r="M41" s="66"/>
      <ns0:c r="N41" s="66"/>
      <ns0:c r="O41" s="66"/>
      <ns0:c r="P41" s="66"/>
      <ns0:c r="Q41" s="65"/>
      <ns0:c r="R41" s="66"/>
      <ns0:c r="S41" s="66"/>
      <ns0:c r="T41" s="66"/>
      <ns0:c r="U41" s="66"/>
      <ns0:c r="V41" s="66"/>
      <ns0:c r="W41" s="66"/>
      <ns0:c r="X41" s="66"/>
      <ns0:c r="Y41" s="66"/>
      <ns0:c r="Z41" s="66"/>
      <ns0:c r="AA41" s="67"/>
      <ns0:c r="AB41" s="66"/>
      <ns0:c r="AC41" s="45">
        <ns0:f>IF(A41="","",IFERROR(VLOOKUP(AD41,'Controlled Vocabulary'!$AA$2:$AD$200,2,FALSE),"Record structurally complete"))</ns0:f>
      </ns0:c>
      <ns0:c r="AD41" s="45">
        <ns0:f>IF(A41="","",IF(AI41&lt;&gt;"NONE",AI41,IF(C41="","MISSING_SOURCE_OWNER",IF(E41="","MISSING_EVIDENCE_LOCATION",IF(D41="","MISSING_SOURCE_IDENTITY",IF(K41="","MISSING_ACCESS_DATE",IF(L41="","MISSING_OBSERVED_DATE",IF(AJ41&lt;&gt;"NONE",AJ41,IF(AK41&lt;&gt;"NONE",AK41,IF(AL41&lt;&gt;"NONE",AL41,AM41))))))))))</ns0:f>
      </ns0:c>
      <ns0:c r="AE41" s="45">
        <ns0:f>IF(A41="","",IFERROR(VLOOKUP(AD41,'Controlled Vocabulary'!$AA$2:$AD$200,3,FALSE),"Continue"))</ns0:f>
      </ns0:c>
      <ns0:c r="AF41" s="45">
        <ns0:f>IF(A41="","",IFERROR(VLOOKUP(AD41,'Controlled Vocabulary'!$AA$2:$AD$200,4,FALSE),"Evaluate remaining controls."))</ns0:f>
      </ns0:c>
      <ns0:c r="AG41" s="53">
        <ns0:f>IF(A41="","",UPPER(TRIM(A41)))</ns0:f>
      </ns0:c>
      <ns0:c r="AH41" s="53">
        <ns0:f>IF(AG41="",0,COUNTIF($AG$2:$AG$101,AG41))</ns0:f>
      </ns0:c>
      <ns0:c r="AI41" s="53">
        <ns0:f>IF(AG41="","MISSING_EVIDENCE_ITEM_ID",IF(OR(LEN(AG41)&lt;3,LEN(AG41)&gt;64),"INVALID_EVIDENCE_ITEM_ID",IF(AH41&gt;1,"DUPLICATE_EVIDENCE_ITEM_ID","NONE")))</ns0:f>
      </ns0:c>
      <ns0:c r="AJ41" s="53">
        <ns0:f>IF(F41="","SOURCE_MUTABILITY_UNRESOLVED",IF(AND(F41="Yes",OR(G41="",H41="",J41="")),"MUTABLE_SOURCE_CAPTURE_REQUIRED",IF(AND(F41="Unknown",G41="",H41=""),"SOURCE_MUTABILITY_UNRESOLVED","NONE")))</ns0:f>
      </ns0:c>
      <ns0:c r="AK41" s="53">
        <ns0:f>IF(N41="","REVIEWER_ACCESS_REQUIRED",IF(AND(O41&lt;&gt;"Open",P41=""),"HANDLING_CONDITION_REQUIRED",IF(AND(N41="Conditional",P41=""),"HANDLING_CONDITION_REQUIRED",IF(N41="No","REVIEWER_ACCESS_REQUIRED","NONE"))))</ns0:f>
      </ns0:c>
      <ns0:c r="AL41" s="53">
        <ns0:f>IF(T41="","CONTROLLED_INPUT_INVALID",IF(T41="No",IF(COUNTA(U41:AB41)&gt;0,"AI_DETAILS_WITHOUT_AI_USE","NONE"),IF(T41&lt;&gt;"Yes","CONTROLLED_INPUT_INVALID",IF(U41="","AI_ACTIVITY_TYPE_REQUIRED",IF(AND(W41&lt;&gt;"",COUNTIF('Evidence Register'!$AL$2:$AL$101,W41)&gt;0,COUNTIF('Controlled Vocabulary'!$R$2:$R$9,U41)&gt;0),"DUPLICATED_AI_ACTIVITY",IF(COUNTIF('Controlled Vocabulary'!$S$2:$S$9,U41)=0,"INVALID_AI_ACTIVITY_TYPE",IF(V41="","AI_TOOL_MODEL_REQUIRED",IF(Y41="Rejected","AI_OUTPUT_REJECTED",IF(Y41="Verified",IF(Z41="","HUMAN_VERIFIER_REQUIRED",IF(AA41="","HUMAN_VERIFICATION_DATE_REQUIRED","NONE")),IF(Y41="Pending","AI_VERIFICATION_PENDING",IF(Y41="Verification incomplete","AI_VERIFICATION_INCOMPLETE","AI_VERIFICATION_REQUIRED")))))))))))</ns0:f>
      </ns0:c>
      <ns0:c r="AM41" s="53">
        <ns0:f>IF(N41="Conditional","CONDITIONAL_EVIDENCE_ACCESS","NONE")</ns0:f>
      </ns0:c>
      <ns0:c r="AN41" s="53">
        <ns0:f>IF(AG41="",0,COUNTIFS('Claim–Evidence Links'!$P$2:$P$201,AG41,'Claim–Evidence Links'!$H$2:$H$201,"Active"))</ns0:f>
      </ns0:c>
    </ns0:row>
    <ns0:row r="42">
      <ns0:c r="A42" s="65"/>
      <ns0:c r="B42" s="65"/>
      <ns0:c r="C42" s="66"/>
      <ns0:c r="D42" s="66"/>
      <ns0:c r="E42" s="66"/>
      <ns0:c r="F42" s="66"/>
      <ns0:c r="G42" s="66"/>
      <ns0:c r="H42" s="66"/>
      <ns0:c r="I42" s="66"/>
      <ns0:c r="J42" s="67"/>
      <ns0:c r="K42" s="67"/>
      <ns0:c r="L42" s="67"/>
      <ns0:c r="M42" s="66"/>
      <ns0:c r="N42" s="66"/>
      <ns0:c r="O42" s="66"/>
      <ns0:c r="P42" s="66"/>
      <ns0:c r="Q42" s="65"/>
      <ns0:c r="R42" s="66"/>
      <ns0:c r="S42" s="66"/>
      <ns0:c r="T42" s="66"/>
      <ns0:c r="U42" s="66"/>
      <ns0:c r="V42" s="66"/>
      <ns0:c r="W42" s="66"/>
      <ns0:c r="X42" s="66"/>
      <ns0:c r="Y42" s="66"/>
      <ns0:c r="Z42" s="66"/>
      <ns0:c r="AA42" s="67"/>
      <ns0:c r="AB42" s="66"/>
      <ns0:c r="AC42" s="45">
        <ns0:f>IF(A42="","",IFERROR(VLOOKUP(AD42,'Controlled Vocabulary'!$AA$2:$AD$200,2,FALSE),"Record structurally complete"))</ns0:f>
      </ns0:c>
      <ns0:c r="AD42" s="45">
        <ns0:f>IF(A42="","",IF(AI42&lt;&gt;"NONE",AI42,IF(C42="","MISSING_SOURCE_OWNER",IF(E42="","MISSING_EVIDENCE_LOCATION",IF(D42="","MISSING_SOURCE_IDENTITY",IF(K42="","MISSING_ACCESS_DATE",IF(L42="","MISSING_OBSERVED_DATE",IF(AJ42&lt;&gt;"NONE",AJ42,IF(AK42&lt;&gt;"NONE",AK42,IF(AL42&lt;&gt;"NONE",AL42,AM42))))))))))</ns0:f>
      </ns0:c>
      <ns0:c r="AE42" s="45">
        <ns0:f>IF(A42="","",IFERROR(VLOOKUP(AD42,'Controlled Vocabulary'!$AA$2:$AD$200,3,FALSE),"Continue"))</ns0:f>
      </ns0:c>
      <ns0:c r="AF42" s="45">
        <ns0:f>IF(A42="","",IFERROR(VLOOKUP(AD42,'Controlled Vocabulary'!$AA$2:$AD$200,4,FALSE),"Evaluate remaining controls."))</ns0:f>
      </ns0:c>
      <ns0:c r="AG42" s="53">
        <ns0:f>IF(A42="","",UPPER(TRIM(A42)))</ns0:f>
      </ns0:c>
      <ns0:c r="AH42" s="53">
        <ns0:f>IF(AG42="",0,COUNTIF($AG$2:$AG$101,AG42))</ns0:f>
      </ns0:c>
      <ns0:c r="AI42" s="53">
        <ns0:f>IF(AG42="","MISSING_EVIDENCE_ITEM_ID",IF(OR(LEN(AG42)&lt;3,LEN(AG42)&gt;64),"INVALID_EVIDENCE_ITEM_ID",IF(AH42&gt;1,"DUPLICATE_EVIDENCE_ITEM_ID","NONE")))</ns0:f>
      </ns0:c>
      <ns0:c r="AJ42" s="53">
        <ns0:f>IF(F42="","SOURCE_MUTABILITY_UNRESOLVED",IF(AND(F42="Yes",OR(G42="",H42="",J42="")),"MUTABLE_SOURCE_CAPTURE_REQUIRED",IF(AND(F42="Unknown",G42="",H42=""),"SOURCE_MUTABILITY_UNRESOLVED","NONE")))</ns0:f>
      </ns0:c>
      <ns0:c r="AK42" s="53">
        <ns0:f>IF(N42="","REVIEWER_ACCESS_REQUIRED",IF(AND(O42&lt;&gt;"Open",P42=""),"HANDLING_CONDITION_REQUIRED",IF(AND(N42="Conditional",P42=""),"HANDLING_CONDITION_REQUIRED",IF(N42="No","REVIEWER_ACCESS_REQUIRED","NONE"))))</ns0:f>
      </ns0:c>
      <ns0:c r="AL42" s="53">
        <ns0:f>IF(T42="","CONTROLLED_INPUT_INVALID",IF(T42="No",IF(COUNTA(U42:AB42)&gt;0,"AI_DETAILS_WITHOUT_AI_USE","NONE"),IF(T42&lt;&gt;"Yes","CONTROLLED_INPUT_INVALID",IF(U42="","AI_ACTIVITY_TYPE_REQUIRED",IF(AND(W42&lt;&gt;"",COUNTIF('Evidence Register'!$AL$2:$AL$101,W42)&gt;0,COUNTIF('Controlled Vocabulary'!$R$2:$R$9,U42)&gt;0),"DUPLICATED_AI_ACTIVITY",IF(COUNTIF('Controlled Vocabulary'!$S$2:$S$9,U42)=0,"INVALID_AI_ACTIVITY_TYPE",IF(V42="","AI_TOOL_MODEL_REQUIRED",IF(Y42="Rejected","AI_OUTPUT_REJECTED",IF(Y42="Verified",IF(Z42="","HUMAN_VERIFIER_REQUIRED",IF(AA42="","HUMAN_VERIFICATION_DATE_REQUIRED","NONE")),IF(Y42="Pending","AI_VERIFICATION_PENDING",IF(Y42="Verification incomplete","AI_VERIFICATION_INCOMPLETE","AI_VERIFICATION_REQUIRED")))))))))))</ns0:f>
      </ns0:c>
      <ns0:c r="AM42" s="53">
        <ns0:f>IF(N42="Conditional","CONDITIONAL_EVIDENCE_ACCESS","NONE")</ns0:f>
      </ns0:c>
      <ns0:c r="AN42" s="53">
        <ns0:f>IF(AG42="",0,COUNTIFS('Claim–Evidence Links'!$P$2:$P$201,AG42,'Claim–Evidence Links'!$H$2:$H$201,"Active"))</ns0:f>
      </ns0:c>
    </ns0:row>
    <ns0:row r="43">
      <ns0:c r="A43" s="65"/>
      <ns0:c r="B43" s="65"/>
      <ns0:c r="C43" s="66"/>
      <ns0:c r="D43" s="66"/>
      <ns0:c r="E43" s="66"/>
      <ns0:c r="F43" s="66"/>
      <ns0:c r="G43" s="66"/>
      <ns0:c r="H43" s="66"/>
      <ns0:c r="I43" s="66"/>
      <ns0:c r="J43" s="67"/>
      <ns0:c r="K43" s="67"/>
      <ns0:c r="L43" s="67"/>
      <ns0:c r="M43" s="66"/>
      <ns0:c r="N43" s="66"/>
      <ns0:c r="O43" s="66"/>
      <ns0:c r="P43" s="66"/>
      <ns0:c r="Q43" s="65"/>
      <ns0:c r="R43" s="66"/>
      <ns0:c r="S43" s="66"/>
      <ns0:c r="T43" s="66"/>
      <ns0:c r="U43" s="66"/>
      <ns0:c r="V43" s="66"/>
      <ns0:c r="W43" s="66"/>
      <ns0:c r="X43" s="66"/>
      <ns0:c r="Y43" s="66"/>
      <ns0:c r="Z43" s="66"/>
      <ns0:c r="AA43" s="67"/>
      <ns0:c r="AB43" s="66"/>
      <ns0:c r="AC43" s="45">
        <ns0:f>IF(A43="","",IFERROR(VLOOKUP(AD43,'Controlled Vocabulary'!$AA$2:$AD$200,2,FALSE),"Record structurally complete"))</ns0:f>
      </ns0:c>
      <ns0:c r="AD43" s="45">
        <ns0:f>IF(A43="","",IF(AI43&lt;&gt;"NONE",AI43,IF(C43="","MISSING_SOURCE_OWNER",IF(E43="","MISSING_EVIDENCE_LOCATION",IF(D43="","MISSING_SOURCE_IDENTITY",IF(K43="","MISSING_ACCESS_DATE",IF(L43="","MISSING_OBSERVED_DATE",IF(AJ43&lt;&gt;"NONE",AJ43,IF(AK43&lt;&gt;"NONE",AK43,IF(AL43&lt;&gt;"NONE",AL43,AM43))))))))))</ns0:f>
      </ns0:c>
      <ns0:c r="AE43" s="45">
        <ns0:f>IF(A43="","",IFERROR(VLOOKUP(AD43,'Controlled Vocabulary'!$AA$2:$AD$200,3,FALSE),"Continue"))</ns0:f>
      </ns0:c>
      <ns0:c r="AF43" s="45">
        <ns0:f>IF(A43="","",IFERROR(VLOOKUP(AD43,'Controlled Vocabulary'!$AA$2:$AD$200,4,FALSE),"Evaluate remaining controls."))</ns0:f>
      </ns0:c>
      <ns0:c r="AG43" s="53">
        <ns0:f>IF(A43="","",UPPER(TRIM(A43)))</ns0:f>
      </ns0:c>
      <ns0:c r="AH43" s="53">
        <ns0:f>IF(AG43="",0,COUNTIF($AG$2:$AG$101,AG43))</ns0:f>
      </ns0:c>
      <ns0:c r="AI43" s="53">
        <ns0:f>IF(AG43="","MISSING_EVIDENCE_ITEM_ID",IF(OR(LEN(AG43)&lt;3,LEN(AG43)&gt;64),"INVALID_EVIDENCE_ITEM_ID",IF(AH43&gt;1,"DUPLICATE_EVIDENCE_ITEM_ID","NONE")))</ns0:f>
      </ns0:c>
      <ns0:c r="AJ43" s="53">
        <ns0:f>IF(F43="","SOURCE_MUTABILITY_UNRESOLVED",IF(AND(F43="Yes",OR(G43="",H43="",J43="")),"MUTABLE_SOURCE_CAPTURE_REQUIRED",IF(AND(F43="Unknown",G43="",H43=""),"SOURCE_MUTABILITY_UNRESOLVED","NONE")))</ns0:f>
      </ns0:c>
      <ns0:c r="AK43" s="53">
        <ns0:f>IF(N43="","REVIEWER_ACCESS_REQUIRED",IF(AND(O43&lt;&gt;"Open",P43=""),"HANDLING_CONDITION_REQUIRED",IF(AND(N43="Conditional",P43=""),"HANDLING_CONDITION_REQUIRED",IF(N43="No","REVIEWER_ACCESS_REQUIRED","NONE"))))</ns0:f>
      </ns0:c>
      <ns0:c r="AL43" s="53">
        <ns0:f>IF(T43="","CONTROLLED_INPUT_INVALID",IF(T43="No",IF(COUNTA(U43:AB43)&gt;0,"AI_DETAILS_WITHOUT_AI_USE","NONE"),IF(T43&lt;&gt;"Yes","CONTROLLED_INPUT_INVALID",IF(U43="","AI_ACTIVITY_TYPE_REQUIRED",IF(AND(W43&lt;&gt;"",COUNTIF('Evidence Register'!$AL$2:$AL$101,W43)&gt;0,COUNTIF('Controlled Vocabulary'!$R$2:$R$9,U43)&gt;0),"DUPLICATED_AI_ACTIVITY",IF(COUNTIF('Controlled Vocabulary'!$S$2:$S$9,U43)=0,"INVALID_AI_ACTIVITY_TYPE",IF(V43="","AI_TOOL_MODEL_REQUIRED",IF(Y43="Rejected","AI_OUTPUT_REJECTED",IF(Y43="Verified",IF(Z43="","HUMAN_VERIFIER_REQUIRED",IF(AA43="","HUMAN_VERIFICATION_DATE_REQUIRED","NONE")),IF(Y43="Pending","AI_VERIFICATION_PENDING",IF(Y43="Verification incomplete","AI_VERIFICATION_INCOMPLETE","AI_VERIFICATION_REQUIRED")))))))))))</ns0:f>
      </ns0:c>
      <ns0:c r="AM43" s="53">
        <ns0:f>IF(N43="Conditional","CONDITIONAL_EVIDENCE_ACCESS","NONE")</ns0:f>
      </ns0:c>
      <ns0:c r="AN43" s="53">
        <ns0:f>IF(AG43="",0,COUNTIFS('Claim–Evidence Links'!$P$2:$P$201,AG43,'Claim–Evidence Links'!$H$2:$H$201,"Active"))</ns0:f>
      </ns0:c>
    </ns0:row>
    <ns0:row r="44">
      <ns0:c r="A44" s="65"/>
      <ns0:c r="B44" s="65"/>
      <ns0:c r="C44" s="66"/>
      <ns0:c r="D44" s="66"/>
      <ns0:c r="E44" s="66"/>
      <ns0:c r="F44" s="66"/>
      <ns0:c r="G44" s="66"/>
      <ns0:c r="H44" s="66"/>
      <ns0:c r="I44" s="66"/>
      <ns0:c r="J44" s="67"/>
      <ns0:c r="K44" s="67"/>
      <ns0:c r="L44" s="67"/>
      <ns0:c r="M44" s="66"/>
      <ns0:c r="N44" s="66"/>
      <ns0:c r="O44" s="66"/>
      <ns0:c r="P44" s="66"/>
      <ns0:c r="Q44" s="65"/>
      <ns0:c r="R44" s="66"/>
      <ns0:c r="S44" s="66"/>
      <ns0:c r="T44" s="66"/>
      <ns0:c r="U44" s="66"/>
      <ns0:c r="V44" s="66"/>
      <ns0:c r="W44" s="66"/>
      <ns0:c r="X44" s="66"/>
      <ns0:c r="Y44" s="66"/>
      <ns0:c r="Z44" s="66"/>
      <ns0:c r="AA44" s="67"/>
      <ns0:c r="AB44" s="66"/>
      <ns0:c r="AC44" s="45">
        <ns0:f>IF(A44="","",IFERROR(VLOOKUP(AD44,'Controlled Vocabulary'!$AA$2:$AD$200,2,FALSE),"Record structurally complete"))</ns0:f>
      </ns0:c>
      <ns0:c r="AD44" s="45">
        <ns0:f>IF(A44="","",IF(AI44&lt;&gt;"NONE",AI44,IF(C44="","MISSING_SOURCE_OWNER",IF(E44="","MISSING_EVIDENCE_LOCATION",IF(D44="","MISSING_SOURCE_IDENTITY",IF(K44="","MISSING_ACCESS_DATE",IF(L44="","MISSING_OBSERVED_DATE",IF(AJ44&lt;&gt;"NONE",AJ44,IF(AK44&lt;&gt;"NONE",AK44,IF(AL44&lt;&gt;"NONE",AL44,AM44))))))))))</ns0:f>
      </ns0:c>
      <ns0:c r="AE44" s="45">
        <ns0:f>IF(A44="","",IFERROR(VLOOKUP(AD44,'Controlled Vocabulary'!$AA$2:$AD$200,3,FALSE),"Continue"))</ns0:f>
      </ns0:c>
      <ns0:c r="AF44" s="45">
        <ns0:f>IF(A44="","",IFERROR(VLOOKUP(AD44,'Controlled Vocabulary'!$AA$2:$AD$200,4,FALSE),"Evaluate remaining controls."))</ns0:f>
      </ns0:c>
      <ns0:c r="AG44" s="53">
        <ns0:f>IF(A44="","",UPPER(TRIM(A44)))</ns0:f>
      </ns0:c>
      <ns0:c r="AH44" s="53">
        <ns0:f>IF(AG44="",0,COUNTIF($AG$2:$AG$101,AG44))</ns0:f>
      </ns0:c>
      <ns0:c r="AI44" s="53">
        <ns0:f>IF(AG44="","MISSING_EVIDENCE_ITEM_ID",IF(OR(LEN(AG44)&lt;3,LEN(AG44)&gt;64),"INVALID_EVIDENCE_ITEM_ID",IF(AH44&gt;1,"DUPLICATE_EVIDENCE_ITEM_ID","NONE")))</ns0:f>
      </ns0:c>
      <ns0:c r="AJ44" s="53">
        <ns0:f>IF(F44="","SOURCE_MUTABILITY_UNRESOLVED",IF(AND(F44="Yes",OR(G44="",H44="",J44="")),"MUTABLE_SOURCE_CAPTURE_REQUIRED",IF(AND(F44="Unknown",G44="",H44=""),"SOURCE_MUTABILITY_UNRESOLVED","NONE")))</ns0:f>
      </ns0:c>
      <ns0:c r="AK44" s="53">
        <ns0:f>IF(N44="","REVIEWER_ACCESS_REQUIRED",IF(AND(O44&lt;&gt;"Open",P44=""),"HANDLING_CONDITION_REQUIRED",IF(AND(N44="Conditional",P44=""),"HANDLING_CONDITION_REQUIRED",IF(N44="No","REVIEWER_ACCESS_REQUIRED","NONE"))))</ns0:f>
      </ns0:c>
      <ns0:c r="AL44" s="53">
        <ns0:f>IF(T44="","CONTROLLED_INPUT_INVALID",IF(T44="No",IF(COUNTA(U44:AB44)&gt;0,"AI_DETAILS_WITHOUT_AI_USE","NONE"),IF(T44&lt;&gt;"Yes","CONTROLLED_INPUT_INVALID",IF(U44="","AI_ACTIVITY_TYPE_REQUIRED",IF(AND(W44&lt;&gt;"",COUNTIF('Evidence Register'!$AL$2:$AL$101,W44)&gt;0,COUNTIF('Controlled Vocabulary'!$R$2:$R$9,U44)&gt;0),"DUPLICATED_AI_ACTIVITY",IF(COUNTIF('Controlled Vocabulary'!$S$2:$S$9,U44)=0,"INVALID_AI_ACTIVITY_TYPE",IF(V44="","AI_TOOL_MODEL_REQUIRED",IF(Y44="Rejected","AI_OUTPUT_REJECTED",IF(Y44="Verified",IF(Z44="","HUMAN_VERIFIER_REQUIRED",IF(AA44="","HUMAN_VERIFICATION_DATE_REQUIRED","NONE")),IF(Y44="Pending","AI_VERIFICATION_PENDING",IF(Y44="Verification incomplete","AI_VERIFICATION_INCOMPLETE","AI_VERIFICATION_REQUIRED")))))))))))</ns0:f>
      </ns0:c>
      <ns0:c r="AM44" s="53">
        <ns0:f>IF(N44="Conditional","CONDITIONAL_EVIDENCE_ACCESS","NONE")</ns0:f>
      </ns0:c>
      <ns0:c r="AN44" s="53">
        <ns0:f>IF(AG44="",0,COUNTIFS('Claim–Evidence Links'!$P$2:$P$201,AG44,'Claim–Evidence Links'!$H$2:$H$201,"Active"))</ns0:f>
      </ns0:c>
    </ns0:row>
    <ns0:row r="45">
      <ns0:c r="A45" s="65"/>
      <ns0:c r="B45" s="65"/>
      <ns0:c r="C45" s="66"/>
      <ns0:c r="D45" s="66"/>
      <ns0:c r="E45" s="66"/>
      <ns0:c r="F45" s="66"/>
      <ns0:c r="G45" s="66"/>
      <ns0:c r="H45" s="66"/>
      <ns0:c r="I45" s="66"/>
      <ns0:c r="J45" s="67"/>
      <ns0:c r="K45" s="67"/>
      <ns0:c r="L45" s="67"/>
      <ns0:c r="M45" s="66"/>
      <ns0:c r="N45" s="66"/>
      <ns0:c r="O45" s="66"/>
      <ns0:c r="P45" s="66"/>
      <ns0:c r="Q45" s="65"/>
      <ns0:c r="R45" s="66"/>
      <ns0:c r="S45" s="66"/>
      <ns0:c r="T45" s="66"/>
      <ns0:c r="U45" s="66"/>
      <ns0:c r="V45" s="66"/>
      <ns0:c r="W45" s="66"/>
      <ns0:c r="X45" s="66"/>
      <ns0:c r="Y45" s="66"/>
      <ns0:c r="Z45" s="66"/>
      <ns0:c r="AA45" s="67"/>
      <ns0:c r="AB45" s="66"/>
      <ns0:c r="AC45" s="45">
        <ns0:f>IF(A45="","",IFERROR(VLOOKUP(AD45,'Controlled Vocabulary'!$AA$2:$AD$200,2,FALSE),"Record structurally complete"))</ns0:f>
      </ns0:c>
      <ns0:c r="AD45" s="45">
        <ns0:f>IF(A45="","",IF(AI45&lt;&gt;"NONE",AI45,IF(C45="","MISSING_SOURCE_OWNER",IF(E45="","MISSING_EVIDENCE_LOCATION",IF(D45="","MISSING_SOURCE_IDENTITY",IF(K45="","MISSING_ACCESS_DATE",IF(L45="","MISSING_OBSERVED_DATE",IF(AJ45&lt;&gt;"NONE",AJ45,IF(AK45&lt;&gt;"NONE",AK45,IF(AL45&lt;&gt;"NONE",AL45,AM45))))))))))</ns0:f>
      </ns0:c>
      <ns0:c r="AE45" s="45">
        <ns0:f>IF(A45="","",IFERROR(VLOOKUP(AD45,'Controlled Vocabulary'!$AA$2:$AD$200,3,FALSE),"Continue"))</ns0:f>
      </ns0:c>
      <ns0:c r="AF45" s="45">
        <ns0:f>IF(A45="","",IFERROR(VLOOKUP(AD45,'Controlled Vocabulary'!$AA$2:$AD$200,4,FALSE),"Evaluate remaining controls."))</ns0:f>
      </ns0:c>
      <ns0:c r="AG45" s="53">
        <ns0:f>IF(A45="","",UPPER(TRIM(A45)))</ns0:f>
      </ns0:c>
      <ns0:c r="AH45" s="53">
        <ns0:f>IF(AG45="",0,COUNTIF($AG$2:$AG$101,AG45))</ns0:f>
      </ns0:c>
      <ns0:c r="AI45" s="53">
        <ns0:f>IF(AG45="","MISSING_EVIDENCE_ITEM_ID",IF(OR(LEN(AG45)&lt;3,LEN(AG45)&gt;64),"INVALID_EVIDENCE_ITEM_ID",IF(AH45&gt;1,"DUPLICATE_EVIDENCE_ITEM_ID","NONE")))</ns0:f>
      </ns0:c>
      <ns0:c r="AJ45" s="53">
        <ns0:f>IF(F45="","SOURCE_MUTABILITY_UNRESOLVED",IF(AND(F45="Yes",OR(G45="",H45="",J45="")),"MUTABLE_SOURCE_CAPTURE_REQUIRED",IF(AND(F45="Unknown",G45="",H45=""),"SOURCE_MUTABILITY_UNRESOLVED","NONE")))</ns0:f>
      </ns0:c>
      <ns0:c r="AK45" s="53">
        <ns0:f>IF(N45="","REVIEWER_ACCESS_REQUIRED",IF(AND(O45&lt;&gt;"Open",P45=""),"HANDLING_CONDITION_REQUIRED",IF(AND(N45="Conditional",P45=""),"HANDLING_CONDITION_REQUIRED",IF(N45="No","REVIEWER_ACCESS_REQUIRED","NONE"))))</ns0:f>
      </ns0:c>
      <ns0:c r="AL45" s="53">
        <ns0:f>IF(T45="","CONTROLLED_INPUT_INVALID",IF(T45="No",IF(COUNTA(U45:AB45)&gt;0,"AI_DETAILS_WITHOUT_AI_USE","NONE"),IF(T45&lt;&gt;"Yes","CONTROLLED_INPUT_INVALID",IF(U45="","AI_ACTIVITY_TYPE_REQUIRED",IF(AND(W45&lt;&gt;"",COUNTIF('Evidence Register'!$AL$2:$AL$101,W45)&gt;0,COUNTIF('Controlled Vocabulary'!$R$2:$R$9,U45)&gt;0),"DUPLICATED_AI_ACTIVITY",IF(COUNTIF('Controlled Vocabulary'!$S$2:$S$9,U45)=0,"INVALID_AI_ACTIVITY_TYPE",IF(V45="","AI_TOOL_MODEL_REQUIRED",IF(Y45="Rejected","AI_OUTPUT_REJECTED",IF(Y45="Verified",IF(Z45="","HUMAN_VERIFIER_REQUIRED",IF(AA45="","HUMAN_VERIFICATION_DATE_REQUIRED","NONE")),IF(Y45="Pending","AI_VERIFICATION_PENDING",IF(Y45="Verification incomplete","AI_VERIFICATION_INCOMPLETE","AI_VERIFICATION_REQUIRED")))))))))))</ns0:f>
      </ns0:c>
      <ns0:c r="AM45" s="53">
        <ns0:f>IF(N45="Conditional","CONDITIONAL_EVIDENCE_ACCESS","NONE")</ns0:f>
      </ns0:c>
      <ns0:c r="AN45" s="53">
        <ns0:f>IF(AG45="",0,COUNTIFS('Claim–Evidence Links'!$P$2:$P$201,AG45,'Claim–Evidence Links'!$H$2:$H$201,"Active"))</ns0:f>
      </ns0:c>
    </ns0:row>
    <ns0:row r="46">
      <ns0:c r="A46" s="65"/>
      <ns0:c r="B46" s="65"/>
      <ns0:c r="C46" s="66"/>
      <ns0:c r="D46" s="66"/>
      <ns0:c r="E46" s="66"/>
      <ns0:c r="F46" s="66"/>
      <ns0:c r="G46" s="66"/>
      <ns0:c r="H46" s="66"/>
      <ns0:c r="I46" s="66"/>
      <ns0:c r="J46" s="67"/>
      <ns0:c r="K46" s="67"/>
      <ns0:c r="L46" s="67"/>
      <ns0:c r="M46" s="66"/>
      <ns0:c r="N46" s="66"/>
      <ns0:c r="O46" s="66"/>
      <ns0:c r="P46" s="66"/>
      <ns0:c r="Q46" s="65"/>
      <ns0:c r="R46" s="66"/>
      <ns0:c r="S46" s="66"/>
      <ns0:c r="T46" s="66"/>
      <ns0:c r="U46" s="66"/>
      <ns0:c r="V46" s="66"/>
      <ns0:c r="W46" s="66"/>
      <ns0:c r="X46" s="66"/>
      <ns0:c r="Y46" s="66"/>
      <ns0:c r="Z46" s="66"/>
      <ns0:c r="AA46" s="67"/>
      <ns0:c r="AB46" s="66"/>
      <ns0:c r="AC46" s="45">
        <ns0:f>IF(A46="","",IFERROR(VLOOKUP(AD46,'Controlled Vocabulary'!$AA$2:$AD$200,2,FALSE),"Record structurally complete"))</ns0:f>
      </ns0:c>
      <ns0:c r="AD46" s="45">
        <ns0:f>IF(A46="","",IF(AI46&lt;&gt;"NONE",AI46,IF(C46="","MISSING_SOURCE_OWNER",IF(E46="","MISSING_EVIDENCE_LOCATION",IF(D46="","MISSING_SOURCE_IDENTITY",IF(K46="","MISSING_ACCESS_DATE",IF(L46="","MISSING_OBSERVED_DATE",IF(AJ46&lt;&gt;"NONE",AJ46,IF(AK46&lt;&gt;"NONE",AK46,IF(AL46&lt;&gt;"NONE",AL46,AM46))))))))))</ns0:f>
      </ns0:c>
      <ns0:c r="AE46" s="45">
        <ns0:f>IF(A46="","",IFERROR(VLOOKUP(AD46,'Controlled Vocabulary'!$AA$2:$AD$200,3,FALSE),"Continue"))</ns0:f>
      </ns0:c>
      <ns0:c r="AF46" s="45">
        <ns0:f>IF(A46="","",IFERROR(VLOOKUP(AD46,'Controlled Vocabulary'!$AA$2:$AD$200,4,FALSE),"Evaluate remaining controls."))</ns0:f>
      </ns0:c>
      <ns0:c r="AG46" s="53">
        <ns0:f>IF(A46="","",UPPER(TRIM(A46)))</ns0:f>
      </ns0:c>
      <ns0:c r="AH46" s="53">
        <ns0:f>IF(AG46="",0,COUNTIF($AG$2:$AG$101,AG46))</ns0:f>
      </ns0:c>
      <ns0:c r="AI46" s="53">
        <ns0:f>IF(AG46="","MISSING_EVIDENCE_ITEM_ID",IF(OR(LEN(AG46)&lt;3,LEN(AG46)&gt;64),"INVALID_EVIDENCE_ITEM_ID",IF(AH46&gt;1,"DUPLICATE_EVIDENCE_ITEM_ID","NONE")))</ns0:f>
      </ns0:c>
      <ns0:c r="AJ46" s="53">
        <ns0:f>IF(F46="","SOURCE_MUTABILITY_UNRESOLVED",IF(AND(F46="Yes",OR(G46="",H46="",J46="")),"MUTABLE_SOURCE_CAPTURE_REQUIRED",IF(AND(F46="Unknown",G46="",H46=""),"SOURCE_MUTABILITY_UNRESOLVED","NONE")))</ns0:f>
      </ns0:c>
      <ns0:c r="AK46" s="53">
        <ns0:f>IF(N46="","REVIEWER_ACCESS_REQUIRED",IF(AND(O46&lt;&gt;"Open",P46=""),"HANDLING_CONDITION_REQUIRED",IF(AND(N46="Conditional",P46=""),"HANDLING_CONDITION_REQUIRED",IF(N46="No","REVIEWER_ACCESS_REQUIRED","NONE"))))</ns0:f>
      </ns0:c>
      <ns0:c r="AL46" s="53">
        <ns0:f>IF(T46="","CONTROLLED_INPUT_INVALID",IF(T46="No",IF(COUNTA(U46:AB46)&gt;0,"AI_DETAILS_WITHOUT_AI_USE","NONE"),IF(T46&lt;&gt;"Yes","CONTROLLED_INPUT_INVALID",IF(U46="","AI_ACTIVITY_TYPE_REQUIRED",IF(AND(W46&lt;&gt;"",COUNTIF('Evidence Register'!$AL$2:$AL$101,W46)&gt;0,COUNTIF('Controlled Vocabulary'!$R$2:$R$9,U46)&gt;0),"DUPLICATED_AI_ACTIVITY",IF(COUNTIF('Controlled Vocabulary'!$S$2:$S$9,U46)=0,"INVALID_AI_ACTIVITY_TYPE",IF(V46="","AI_TOOL_MODEL_REQUIRED",IF(Y46="Rejected","AI_OUTPUT_REJECTED",IF(Y46="Verified",IF(Z46="","HUMAN_VERIFIER_REQUIRED",IF(AA46="","HUMAN_VERIFICATION_DATE_REQUIRED","NONE")),IF(Y46="Pending","AI_VERIFICATION_PENDING",IF(Y46="Verification incomplete","AI_VERIFICATION_INCOMPLETE","AI_VERIFICATION_REQUIRED")))))))))))</ns0:f>
      </ns0:c>
      <ns0:c r="AM46" s="53">
        <ns0:f>IF(N46="Conditional","CONDITIONAL_EVIDENCE_ACCESS","NONE")</ns0:f>
      </ns0:c>
      <ns0:c r="AN46" s="53">
        <ns0:f>IF(AG46="",0,COUNTIFS('Claim–Evidence Links'!$P$2:$P$201,AG46,'Claim–Evidence Links'!$H$2:$H$201,"Active"))</ns0:f>
      </ns0:c>
    </ns0:row>
    <ns0:row r="47">
      <ns0:c r="A47" s="65"/>
      <ns0:c r="B47" s="65"/>
      <ns0:c r="C47" s="66"/>
      <ns0:c r="D47" s="66"/>
      <ns0:c r="E47" s="66"/>
      <ns0:c r="F47" s="66"/>
      <ns0:c r="G47" s="66"/>
      <ns0:c r="H47" s="66"/>
      <ns0:c r="I47" s="66"/>
      <ns0:c r="J47" s="67"/>
      <ns0:c r="K47" s="67"/>
      <ns0:c r="L47" s="67"/>
      <ns0:c r="M47" s="66"/>
      <ns0:c r="N47" s="66"/>
      <ns0:c r="O47" s="66"/>
      <ns0:c r="P47" s="66"/>
      <ns0:c r="Q47" s="65"/>
      <ns0:c r="R47" s="66"/>
      <ns0:c r="S47" s="66"/>
      <ns0:c r="T47" s="66"/>
      <ns0:c r="U47" s="66"/>
      <ns0:c r="V47" s="66"/>
      <ns0:c r="W47" s="66"/>
      <ns0:c r="X47" s="66"/>
      <ns0:c r="Y47" s="66"/>
      <ns0:c r="Z47" s="66"/>
      <ns0:c r="AA47" s="67"/>
      <ns0:c r="AB47" s="66"/>
      <ns0:c r="AC47" s="45">
        <ns0:f>IF(A47="","",IFERROR(VLOOKUP(AD47,'Controlled Vocabulary'!$AA$2:$AD$200,2,FALSE),"Record structurally complete"))</ns0:f>
      </ns0:c>
      <ns0:c r="AD47" s="45">
        <ns0:f>IF(A47="","",IF(AI47&lt;&gt;"NONE",AI47,IF(C47="","MISSING_SOURCE_OWNER",IF(E47="","MISSING_EVIDENCE_LOCATION",IF(D47="","MISSING_SOURCE_IDENTITY",IF(K47="","MISSING_ACCESS_DATE",IF(L47="","MISSING_OBSERVED_DATE",IF(AJ47&lt;&gt;"NONE",AJ47,IF(AK47&lt;&gt;"NONE",AK47,IF(AL47&lt;&gt;"NONE",AL47,AM47))))))))))</ns0:f>
      </ns0:c>
      <ns0:c r="AE47" s="45">
        <ns0:f>IF(A47="","",IFERROR(VLOOKUP(AD47,'Controlled Vocabulary'!$AA$2:$AD$200,3,FALSE),"Continue"))</ns0:f>
      </ns0:c>
      <ns0:c r="AF47" s="45">
        <ns0:f>IF(A47="","",IFERROR(VLOOKUP(AD47,'Controlled Vocabulary'!$AA$2:$AD$200,4,FALSE),"Evaluate remaining controls."))</ns0:f>
      </ns0:c>
      <ns0:c r="AG47" s="53">
        <ns0:f>IF(A47="","",UPPER(TRIM(A47)))</ns0:f>
      </ns0:c>
      <ns0:c r="AH47" s="53">
        <ns0:f>IF(AG47="",0,COUNTIF($AG$2:$AG$101,AG47))</ns0:f>
      </ns0:c>
      <ns0:c r="AI47" s="53">
        <ns0:f>IF(AG47="","MISSING_EVIDENCE_ITEM_ID",IF(OR(LEN(AG47)&lt;3,LEN(AG47)&gt;64),"INVALID_EVIDENCE_ITEM_ID",IF(AH47&gt;1,"DUPLICATE_EVIDENCE_ITEM_ID","NONE")))</ns0:f>
      </ns0:c>
      <ns0:c r="AJ47" s="53">
        <ns0:f>IF(F47="","SOURCE_MUTABILITY_UNRESOLVED",IF(AND(F47="Yes",OR(G47="",H47="",J47="")),"MUTABLE_SOURCE_CAPTURE_REQUIRED",IF(AND(F47="Unknown",G47="",H47=""),"SOURCE_MUTABILITY_UNRESOLVED","NONE")))</ns0:f>
      </ns0:c>
      <ns0:c r="AK47" s="53">
        <ns0:f>IF(N47="","REVIEWER_ACCESS_REQUIRED",IF(AND(O47&lt;&gt;"Open",P47=""),"HANDLING_CONDITION_REQUIRED",IF(AND(N47="Conditional",P47=""),"HANDLING_CONDITION_REQUIRED",IF(N47="No","REVIEWER_ACCESS_REQUIRED","NONE"))))</ns0:f>
      </ns0:c>
      <ns0:c r="AL47" s="53">
        <ns0:f>IF(T47="","CONTROLLED_INPUT_INVALID",IF(T47="No",IF(COUNTA(U47:AB47)&gt;0,"AI_DETAILS_WITHOUT_AI_USE","NONE"),IF(T47&lt;&gt;"Yes","CONTROLLED_INPUT_INVALID",IF(U47="","AI_ACTIVITY_TYPE_REQUIRED",IF(AND(W47&lt;&gt;"",COUNTIF('Evidence Register'!$AL$2:$AL$101,W47)&gt;0,COUNTIF('Controlled Vocabulary'!$R$2:$R$9,U47)&gt;0),"DUPLICATED_AI_ACTIVITY",IF(COUNTIF('Controlled Vocabulary'!$S$2:$S$9,U47)=0,"INVALID_AI_ACTIVITY_TYPE",IF(V47="","AI_TOOL_MODEL_REQUIRED",IF(Y47="Rejected","AI_OUTPUT_REJECTED",IF(Y47="Verified",IF(Z47="","HUMAN_VERIFIER_REQUIRED",IF(AA47="","HUMAN_VERIFICATION_DATE_REQUIRED","NONE")),IF(Y47="Pending","AI_VERIFICATION_PENDING",IF(Y47="Verification incomplete","AI_VERIFICATION_INCOMPLETE","AI_VERIFICATION_REQUIRED")))))))))))</ns0:f>
      </ns0:c>
      <ns0:c r="AM47" s="53">
        <ns0:f>IF(N47="Conditional","CONDITIONAL_EVIDENCE_ACCESS","NONE")</ns0:f>
      </ns0:c>
      <ns0:c r="AN47" s="53">
        <ns0:f>IF(AG47="",0,COUNTIFS('Claim–Evidence Links'!$P$2:$P$201,AG47,'Claim–Evidence Links'!$H$2:$H$201,"Active"))</ns0:f>
      </ns0:c>
    </ns0:row>
    <ns0:row r="48">
      <ns0:c r="A48" s="65"/>
      <ns0:c r="B48" s="65"/>
      <ns0:c r="C48" s="66"/>
      <ns0:c r="D48" s="66"/>
      <ns0:c r="E48" s="66"/>
      <ns0:c r="F48" s="66"/>
      <ns0:c r="G48" s="66"/>
      <ns0:c r="H48" s="66"/>
      <ns0:c r="I48" s="66"/>
      <ns0:c r="J48" s="67"/>
      <ns0:c r="K48" s="67"/>
      <ns0:c r="L48" s="67"/>
      <ns0:c r="M48" s="66"/>
      <ns0:c r="N48" s="66"/>
      <ns0:c r="O48" s="66"/>
      <ns0:c r="P48" s="66"/>
      <ns0:c r="Q48" s="65"/>
      <ns0:c r="R48" s="66"/>
      <ns0:c r="S48" s="66"/>
      <ns0:c r="T48" s="66"/>
      <ns0:c r="U48" s="66"/>
      <ns0:c r="V48" s="66"/>
      <ns0:c r="W48" s="66"/>
      <ns0:c r="X48" s="66"/>
      <ns0:c r="Y48" s="66"/>
      <ns0:c r="Z48" s="66"/>
      <ns0:c r="AA48" s="67"/>
      <ns0:c r="AB48" s="66"/>
      <ns0:c r="AC48" s="45">
        <ns0:f>IF(A48="","",IFERROR(VLOOKUP(AD48,'Controlled Vocabulary'!$AA$2:$AD$200,2,FALSE),"Record structurally complete"))</ns0:f>
      </ns0:c>
      <ns0:c r="AD48" s="45">
        <ns0:f>IF(A48="","",IF(AI48&lt;&gt;"NONE",AI48,IF(C48="","MISSING_SOURCE_OWNER",IF(E48="","MISSING_EVIDENCE_LOCATION",IF(D48="","MISSING_SOURCE_IDENTITY",IF(K48="","MISSING_ACCESS_DATE",IF(L48="","MISSING_OBSERVED_DATE",IF(AJ48&lt;&gt;"NONE",AJ48,IF(AK48&lt;&gt;"NONE",AK48,IF(AL48&lt;&gt;"NONE",AL48,AM48))))))))))</ns0:f>
      </ns0:c>
      <ns0:c r="AE48" s="45">
        <ns0:f>IF(A48="","",IFERROR(VLOOKUP(AD48,'Controlled Vocabulary'!$AA$2:$AD$200,3,FALSE),"Continue"))</ns0:f>
      </ns0:c>
      <ns0:c r="AF48" s="45">
        <ns0:f>IF(A48="","",IFERROR(VLOOKUP(AD48,'Controlled Vocabulary'!$AA$2:$AD$200,4,FALSE),"Evaluate remaining controls."))</ns0:f>
      </ns0:c>
      <ns0:c r="AG48" s="53">
        <ns0:f>IF(A48="","",UPPER(TRIM(A48)))</ns0:f>
      </ns0:c>
      <ns0:c r="AH48" s="53">
        <ns0:f>IF(AG48="",0,COUNTIF($AG$2:$AG$101,AG48))</ns0:f>
      </ns0:c>
      <ns0:c r="AI48" s="53">
        <ns0:f>IF(AG48="","MISSING_EVIDENCE_ITEM_ID",IF(OR(LEN(AG48)&lt;3,LEN(AG48)&gt;64),"INVALID_EVIDENCE_ITEM_ID",IF(AH48&gt;1,"DUPLICATE_EVIDENCE_ITEM_ID","NONE")))</ns0:f>
      </ns0:c>
      <ns0:c r="AJ48" s="53">
        <ns0:f>IF(F48="","SOURCE_MUTABILITY_UNRESOLVED",IF(AND(F48="Yes",OR(G48="",H48="",J48="")),"MUTABLE_SOURCE_CAPTURE_REQUIRED",IF(AND(F48="Unknown",G48="",H48=""),"SOURCE_MUTABILITY_UNRESOLVED","NONE")))</ns0:f>
      </ns0:c>
      <ns0:c r="AK48" s="53">
        <ns0:f>IF(N48="","REVIEWER_ACCESS_REQUIRED",IF(AND(O48&lt;&gt;"Open",P48=""),"HANDLING_CONDITION_REQUIRED",IF(AND(N48="Conditional",P48=""),"HANDLING_CONDITION_REQUIRED",IF(N48="No","REVIEWER_ACCESS_REQUIRED","NONE"))))</ns0:f>
      </ns0:c>
      <ns0:c r="AL48" s="53">
        <ns0:f>IF(T48="","CONTROLLED_INPUT_INVALID",IF(T48="No",IF(COUNTA(U48:AB48)&gt;0,"AI_DETAILS_WITHOUT_AI_USE","NONE"),IF(T48&lt;&gt;"Yes","CONTROLLED_INPUT_INVALID",IF(U48="","AI_ACTIVITY_TYPE_REQUIRED",IF(AND(W48&lt;&gt;"",COUNTIF('Evidence Register'!$AL$2:$AL$101,W48)&gt;0,COUNTIF('Controlled Vocabulary'!$R$2:$R$9,U48)&gt;0),"DUPLICATED_AI_ACTIVITY",IF(COUNTIF('Controlled Vocabulary'!$S$2:$S$9,U48)=0,"INVALID_AI_ACTIVITY_TYPE",IF(V48="","AI_TOOL_MODEL_REQUIRED",IF(Y48="Rejected","AI_OUTPUT_REJECTED",IF(Y48="Verified",IF(Z48="","HUMAN_VERIFIER_REQUIRED",IF(AA48="","HUMAN_VERIFICATION_DATE_REQUIRED","NONE")),IF(Y48="Pending","AI_VERIFICATION_PENDING",IF(Y48="Verification incomplete","AI_VERIFICATION_INCOMPLETE","AI_VERIFICATION_REQUIRED")))))))))))</ns0:f>
      </ns0:c>
      <ns0:c r="AM48" s="53">
        <ns0:f>IF(N48="Conditional","CONDITIONAL_EVIDENCE_ACCESS","NONE")</ns0:f>
      </ns0:c>
      <ns0:c r="AN48" s="53">
        <ns0:f>IF(AG48="",0,COUNTIFS('Claim–Evidence Links'!$P$2:$P$201,AG48,'Claim–Evidence Links'!$H$2:$H$201,"Active"))</ns0:f>
      </ns0:c>
    </ns0:row>
    <ns0:row r="49">
      <ns0:c r="A49" s="65"/>
      <ns0:c r="B49" s="65"/>
      <ns0:c r="C49" s="66"/>
      <ns0:c r="D49" s="66"/>
      <ns0:c r="E49" s="66"/>
      <ns0:c r="F49" s="66"/>
      <ns0:c r="G49" s="66"/>
      <ns0:c r="H49" s="66"/>
      <ns0:c r="I49" s="66"/>
      <ns0:c r="J49" s="67"/>
      <ns0:c r="K49" s="67"/>
      <ns0:c r="L49" s="67"/>
      <ns0:c r="M49" s="66"/>
      <ns0:c r="N49" s="66"/>
      <ns0:c r="O49" s="66"/>
      <ns0:c r="P49" s="66"/>
      <ns0:c r="Q49" s="65"/>
      <ns0:c r="R49" s="66"/>
      <ns0:c r="S49" s="66"/>
      <ns0:c r="T49" s="66"/>
      <ns0:c r="U49" s="66"/>
      <ns0:c r="V49" s="66"/>
      <ns0:c r="W49" s="66"/>
      <ns0:c r="X49" s="66"/>
      <ns0:c r="Y49" s="66"/>
      <ns0:c r="Z49" s="66"/>
      <ns0:c r="AA49" s="67"/>
      <ns0:c r="AB49" s="66"/>
      <ns0:c r="AC49" s="45">
        <ns0:f>IF(A49="","",IFERROR(VLOOKUP(AD49,'Controlled Vocabulary'!$AA$2:$AD$200,2,FALSE),"Record structurally complete"))</ns0:f>
      </ns0:c>
      <ns0:c r="AD49" s="45">
        <ns0:f>IF(A49="","",IF(AI49&lt;&gt;"NONE",AI49,IF(C49="","MISSING_SOURCE_OWNER",IF(E49="","MISSING_EVIDENCE_LOCATION",IF(D49="","MISSING_SOURCE_IDENTITY",IF(K49="","MISSING_ACCESS_DATE",IF(L49="","MISSING_OBSERVED_DATE",IF(AJ49&lt;&gt;"NONE",AJ49,IF(AK49&lt;&gt;"NONE",AK49,IF(AL49&lt;&gt;"NONE",AL49,AM49))))))))))</ns0:f>
      </ns0:c>
      <ns0:c r="AE49" s="45">
        <ns0:f>IF(A49="","",IFERROR(VLOOKUP(AD49,'Controlled Vocabulary'!$AA$2:$AD$200,3,FALSE),"Continue"))</ns0:f>
      </ns0:c>
      <ns0:c r="AF49" s="45">
        <ns0:f>IF(A49="","",IFERROR(VLOOKUP(AD49,'Controlled Vocabulary'!$AA$2:$AD$200,4,FALSE),"Evaluate remaining controls."))</ns0:f>
      </ns0:c>
      <ns0:c r="AG49" s="53">
        <ns0:f>IF(A49="","",UPPER(TRIM(A49)))</ns0:f>
      </ns0:c>
      <ns0:c r="AH49" s="53">
        <ns0:f>IF(AG49="",0,COUNTIF($AG$2:$AG$101,AG49))</ns0:f>
      </ns0:c>
      <ns0:c r="AI49" s="53">
        <ns0:f>IF(AG49="","MISSING_EVIDENCE_ITEM_ID",IF(OR(LEN(AG49)&lt;3,LEN(AG49)&gt;64),"INVALID_EVIDENCE_ITEM_ID",IF(AH49&gt;1,"DUPLICATE_EVIDENCE_ITEM_ID","NONE")))</ns0:f>
      </ns0:c>
      <ns0:c r="AJ49" s="53">
        <ns0:f>IF(F49="","SOURCE_MUTABILITY_UNRESOLVED",IF(AND(F49="Yes",OR(G49="",H49="",J49="")),"MUTABLE_SOURCE_CAPTURE_REQUIRED",IF(AND(F49="Unknown",G49="",H49=""),"SOURCE_MUTABILITY_UNRESOLVED","NONE")))</ns0:f>
      </ns0:c>
      <ns0:c r="AK49" s="53">
        <ns0:f>IF(N49="","REVIEWER_ACCESS_REQUIRED",IF(AND(O49&lt;&gt;"Open",P49=""),"HANDLING_CONDITION_REQUIRED",IF(AND(N49="Conditional",P49=""),"HANDLING_CONDITION_REQUIRED",IF(N49="No","REVIEWER_ACCESS_REQUIRED","NONE"))))</ns0:f>
      </ns0:c>
      <ns0:c r="AL49" s="53">
        <ns0:f>IF(T49="","CONTROLLED_INPUT_INVALID",IF(T49="No",IF(COUNTA(U49:AB49)&gt;0,"AI_DETAILS_WITHOUT_AI_USE","NONE"),IF(T49&lt;&gt;"Yes","CONTROLLED_INPUT_INVALID",IF(U49="","AI_ACTIVITY_TYPE_REQUIRED",IF(AND(W49&lt;&gt;"",COUNTIF('Evidence Register'!$AL$2:$AL$101,W49)&gt;0,COUNTIF('Controlled Vocabulary'!$R$2:$R$9,U49)&gt;0),"DUPLICATED_AI_ACTIVITY",IF(COUNTIF('Controlled Vocabulary'!$S$2:$S$9,U49)=0,"INVALID_AI_ACTIVITY_TYPE",IF(V49="","AI_TOOL_MODEL_REQUIRED",IF(Y49="Rejected","AI_OUTPUT_REJECTED",IF(Y49="Verified",IF(Z49="","HUMAN_VERIFIER_REQUIRED",IF(AA49="","HUMAN_VERIFICATION_DATE_REQUIRED","NONE")),IF(Y49="Pending","AI_VERIFICATION_PENDING",IF(Y49="Verification incomplete","AI_VERIFICATION_INCOMPLETE","AI_VERIFICATION_REQUIRED")))))))))))</ns0:f>
      </ns0:c>
      <ns0:c r="AM49" s="53">
        <ns0:f>IF(N49="Conditional","CONDITIONAL_EVIDENCE_ACCESS","NONE")</ns0:f>
      </ns0:c>
      <ns0:c r="AN49" s="53">
        <ns0:f>IF(AG49="",0,COUNTIFS('Claim–Evidence Links'!$P$2:$P$201,AG49,'Claim–Evidence Links'!$H$2:$H$201,"Active"))</ns0:f>
      </ns0:c>
    </ns0:row>
    <ns0:row r="50">
      <ns0:c r="A50" s="65"/>
      <ns0:c r="B50" s="65"/>
      <ns0:c r="C50" s="66"/>
      <ns0:c r="D50" s="66"/>
      <ns0:c r="E50" s="66"/>
      <ns0:c r="F50" s="66"/>
      <ns0:c r="G50" s="66"/>
      <ns0:c r="H50" s="66"/>
      <ns0:c r="I50" s="66"/>
      <ns0:c r="J50" s="67"/>
      <ns0:c r="K50" s="67"/>
      <ns0:c r="L50" s="67"/>
      <ns0:c r="M50" s="66"/>
      <ns0:c r="N50" s="66"/>
      <ns0:c r="O50" s="66"/>
      <ns0:c r="P50" s="66"/>
      <ns0:c r="Q50" s="65"/>
      <ns0:c r="R50" s="66"/>
      <ns0:c r="S50" s="66"/>
      <ns0:c r="T50" s="66"/>
      <ns0:c r="U50" s="66"/>
      <ns0:c r="V50" s="66"/>
      <ns0:c r="W50" s="66"/>
      <ns0:c r="X50" s="66"/>
      <ns0:c r="Y50" s="66"/>
      <ns0:c r="Z50" s="66"/>
      <ns0:c r="AA50" s="67"/>
      <ns0:c r="AB50" s="66"/>
      <ns0:c r="AC50" s="45">
        <ns0:f>IF(A50="","",IFERROR(VLOOKUP(AD50,'Controlled Vocabulary'!$AA$2:$AD$200,2,FALSE),"Record structurally complete"))</ns0:f>
      </ns0:c>
      <ns0:c r="AD50" s="45">
        <ns0:f>IF(A50="","",IF(AI50&lt;&gt;"NONE",AI50,IF(C50="","MISSING_SOURCE_OWNER",IF(E50="","MISSING_EVIDENCE_LOCATION",IF(D50="","MISSING_SOURCE_IDENTITY",IF(K50="","MISSING_ACCESS_DATE",IF(L50="","MISSING_OBSERVED_DATE",IF(AJ50&lt;&gt;"NONE",AJ50,IF(AK50&lt;&gt;"NONE",AK50,IF(AL50&lt;&gt;"NONE",AL50,AM50))))))))))</ns0:f>
      </ns0:c>
      <ns0:c r="AE50" s="45">
        <ns0:f>IF(A50="","",IFERROR(VLOOKUP(AD50,'Controlled Vocabulary'!$AA$2:$AD$200,3,FALSE),"Continue"))</ns0:f>
      </ns0:c>
      <ns0:c r="AF50" s="45">
        <ns0:f>IF(A50="","",IFERROR(VLOOKUP(AD50,'Controlled Vocabulary'!$AA$2:$AD$200,4,FALSE),"Evaluate remaining controls."))</ns0:f>
      </ns0:c>
      <ns0:c r="AG50" s="53">
        <ns0:f>IF(A50="","",UPPER(TRIM(A50)))</ns0:f>
      </ns0:c>
      <ns0:c r="AH50" s="53">
        <ns0:f>IF(AG50="",0,COUNTIF($AG$2:$AG$101,AG50))</ns0:f>
      </ns0:c>
      <ns0:c r="AI50" s="53">
        <ns0:f>IF(AG50="","MISSING_EVIDENCE_ITEM_ID",IF(OR(LEN(AG50)&lt;3,LEN(AG50)&gt;64),"INVALID_EVIDENCE_ITEM_ID",IF(AH50&gt;1,"DUPLICATE_EVIDENCE_ITEM_ID","NONE")))</ns0:f>
      </ns0:c>
      <ns0:c r="AJ50" s="53">
        <ns0:f>IF(F50="","SOURCE_MUTABILITY_UNRESOLVED",IF(AND(F50="Yes",OR(G50="",H50="",J50="")),"MUTABLE_SOURCE_CAPTURE_REQUIRED",IF(AND(F50="Unknown",G50="",H50=""),"SOURCE_MUTABILITY_UNRESOLVED","NONE")))</ns0:f>
      </ns0:c>
      <ns0:c r="AK50" s="53">
        <ns0:f>IF(N50="","REVIEWER_ACCESS_REQUIRED",IF(AND(O50&lt;&gt;"Open",P50=""),"HANDLING_CONDITION_REQUIRED",IF(AND(N50="Conditional",P50=""),"HANDLING_CONDITION_REQUIRED",IF(N50="No","REVIEWER_ACCESS_REQUIRED","NONE"))))</ns0:f>
      </ns0:c>
      <ns0:c r="AL50" s="53">
        <ns0:f>IF(T50="","CONTROLLED_INPUT_INVALID",IF(T50="No",IF(COUNTA(U50:AB50)&gt;0,"AI_DETAILS_WITHOUT_AI_USE","NONE"),IF(T50&lt;&gt;"Yes","CONTROLLED_INPUT_INVALID",IF(U50="","AI_ACTIVITY_TYPE_REQUIRED",IF(AND(W50&lt;&gt;"",COUNTIF('Evidence Register'!$AL$2:$AL$101,W50)&gt;0,COUNTIF('Controlled Vocabulary'!$R$2:$R$9,U50)&gt;0),"DUPLICATED_AI_ACTIVITY",IF(COUNTIF('Controlled Vocabulary'!$S$2:$S$9,U50)=0,"INVALID_AI_ACTIVITY_TYPE",IF(V50="","AI_TOOL_MODEL_REQUIRED",IF(Y50="Rejected","AI_OUTPUT_REJECTED",IF(Y50="Verified",IF(Z50="","HUMAN_VERIFIER_REQUIRED",IF(AA50="","HUMAN_VERIFICATION_DATE_REQUIRED","NONE")),IF(Y50="Pending","AI_VERIFICATION_PENDING",IF(Y50="Verification incomplete","AI_VERIFICATION_INCOMPLETE","AI_VERIFICATION_REQUIRED")))))))))))</ns0:f>
      </ns0:c>
      <ns0:c r="AM50" s="53">
        <ns0:f>IF(N50="Conditional","CONDITIONAL_EVIDENCE_ACCESS","NONE")</ns0:f>
      </ns0:c>
      <ns0:c r="AN50" s="53">
        <ns0:f>IF(AG50="",0,COUNTIFS('Claim–Evidence Links'!$P$2:$P$201,AG50,'Claim–Evidence Links'!$H$2:$H$201,"Active"))</ns0:f>
      </ns0:c>
    </ns0:row>
    <ns0:row r="51">
      <ns0:c r="A51" s="65"/>
      <ns0:c r="B51" s="65"/>
      <ns0:c r="C51" s="66"/>
      <ns0:c r="D51" s="66"/>
      <ns0:c r="E51" s="66"/>
      <ns0:c r="F51" s="66"/>
      <ns0:c r="G51" s="66"/>
      <ns0:c r="H51" s="66"/>
      <ns0:c r="I51" s="66"/>
      <ns0:c r="J51" s="67"/>
      <ns0:c r="K51" s="67"/>
      <ns0:c r="L51" s="67"/>
      <ns0:c r="M51" s="66"/>
      <ns0:c r="N51" s="66"/>
      <ns0:c r="O51" s="66"/>
      <ns0:c r="P51" s="66"/>
      <ns0:c r="Q51" s="65"/>
      <ns0:c r="R51" s="66"/>
      <ns0:c r="S51" s="66"/>
      <ns0:c r="T51" s="66"/>
      <ns0:c r="U51" s="66"/>
      <ns0:c r="V51" s="66"/>
      <ns0:c r="W51" s="66"/>
      <ns0:c r="X51" s="66"/>
      <ns0:c r="Y51" s="66"/>
      <ns0:c r="Z51" s="66"/>
      <ns0:c r="AA51" s="67"/>
      <ns0:c r="AB51" s="66"/>
      <ns0:c r="AC51" s="45">
        <ns0:f>IF(A51="","",IFERROR(VLOOKUP(AD51,'Controlled Vocabulary'!$AA$2:$AD$200,2,FALSE),"Record structurally complete"))</ns0:f>
      </ns0:c>
      <ns0:c r="AD51" s="45">
        <ns0:f>IF(A51="","",IF(AI51&lt;&gt;"NONE",AI51,IF(C51="","MISSING_SOURCE_OWNER",IF(E51="","MISSING_EVIDENCE_LOCATION",IF(D51="","MISSING_SOURCE_IDENTITY",IF(K51="","MISSING_ACCESS_DATE",IF(L51="","MISSING_OBSERVED_DATE",IF(AJ51&lt;&gt;"NONE",AJ51,IF(AK51&lt;&gt;"NONE",AK51,IF(AL51&lt;&gt;"NONE",AL51,AM51))))))))))</ns0:f>
      </ns0:c>
      <ns0:c r="AE51" s="45">
        <ns0:f>IF(A51="","",IFERROR(VLOOKUP(AD51,'Controlled Vocabulary'!$AA$2:$AD$200,3,FALSE),"Continue"))</ns0:f>
      </ns0:c>
      <ns0:c r="AF51" s="45">
        <ns0:f>IF(A51="","",IFERROR(VLOOKUP(AD51,'Controlled Vocabulary'!$AA$2:$AD$200,4,FALSE),"Evaluate remaining controls."))</ns0:f>
      </ns0:c>
      <ns0:c r="AG51" s="53">
        <ns0:f>IF(A51="","",UPPER(TRIM(A51)))</ns0:f>
      </ns0:c>
      <ns0:c r="AH51" s="53">
        <ns0:f>IF(AG51="",0,COUNTIF($AG$2:$AG$101,AG51))</ns0:f>
      </ns0:c>
      <ns0:c r="AI51" s="53">
        <ns0:f>IF(AG51="","MISSING_EVIDENCE_ITEM_ID",IF(OR(LEN(AG51)&lt;3,LEN(AG51)&gt;64),"INVALID_EVIDENCE_ITEM_ID",IF(AH51&gt;1,"DUPLICATE_EVIDENCE_ITEM_ID","NONE")))</ns0:f>
      </ns0:c>
      <ns0:c r="AJ51" s="53">
        <ns0:f>IF(F51="","SOURCE_MUTABILITY_UNRESOLVED",IF(AND(F51="Yes",OR(G51="",H51="",J51="")),"MUTABLE_SOURCE_CAPTURE_REQUIRED",IF(AND(F51="Unknown",G51="",H51=""),"SOURCE_MUTABILITY_UNRESOLVED","NONE")))</ns0:f>
      </ns0:c>
      <ns0:c r="AK51" s="53">
        <ns0:f>IF(N51="","REVIEWER_ACCESS_REQUIRED",IF(AND(O51&lt;&gt;"Open",P51=""),"HANDLING_CONDITION_REQUIRED",IF(AND(N51="Conditional",P51=""),"HANDLING_CONDITION_REQUIRED",IF(N51="No","REVIEWER_ACCESS_REQUIRED","NONE"))))</ns0:f>
      </ns0:c>
      <ns0:c r="AL51" s="53">
        <ns0:f>IF(T51="","CONTROLLED_INPUT_INVALID",IF(T51="No",IF(COUNTA(U51:AB51)&gt;0,"AI_DETAILS_WITHOUT_AI_USE","NONE"),IF(T51&lt;&gt;"Yes","CONTROLLED_INPUT_INVALID",IF(U51="","AI_ACTIVITY_TYPE_REQUIRED",IF(AND(W51&lt;&gt;"",COUNTIF('Evidence Register'!$AL$2:$AL$101,W51)&gt;0,COUNTIF('Controlled Vocabulary'!$R$2:$R$9,U51)&gt;0),"DUPLICATED_AI_ACTIVITY",IF(COUNTIF('Controlled Vocabulary'!$S$2:$S$9,U51)=0,"INVALID_AI_ACTIVITY_TYPE",IF(V51="","AI_TOOL_MODEL_REQUIRED",IF(Y51="Rejected","AI_OUTPUT_REJECTED",IF(Y51="Verified",IF(Z51="","HUMAN_VERIFIER_REQUIRED",IF(AA51="","HUMAN_VERIFICATION_DATE_REQUIRED","NONE")),IF(Y51="Pending","AI_VERIFICATION_PENDING",IF(Y51="Verification incomplete","AI_VERIFICATION_INCOMPLETE","AI_VERIFICATION_REQUIRED")))))))))))</ns0:f>
      </ns0:c>
      <ns0:c r="AM51" s="53">
        <ns0:f>IF(N51="Conditional","CONDITIONAL_EVIDENCE_ACCESS","NONE")</ns0:f>
      </ns0:c>
      <ns0:c r="AN51" s="53">
        <ns0:f>IF(AG51="",0,COUNTIFS('Claim–Evidence Links'!$P$2:$P$201,AG51,'Claim–Evidence Links'!$H$2:$H$201,"Active"))</ns0:f>
      </ns0:c>
    </ns0:row>
    <ns0:row r="52">
      <ns0:c r="A52" s="65"/>
      <ns0:c r="B52" s="65"/>
      <ns0:c r="C52" s="66"/>
      <ns0:c r="D52" s="66"/>
      <ns0:c r="E52" s="66"/>
      <ns0:c r="F52" s="66"/>
      <ns0:c r="G52" s="66"/>
      <ns0:c r="H52" s="66"/>
      <ns0:c r="I52" s="66"/>
      <ns0:c r="J52" s="67"/>
      <ns0:c r="K52" s="67"/>
      <ns0:c r="L52" s="67"/>
      <ns0:c r="M52" s="66"/>
      <ns0:c r="N52" s="66"/>
      <ns0:c r="O52" s="66"/>
      <ns0:c r="P52" s="66"/>
      <ns0:c r="Q52" s="65"/>
      <ns0:c r="R52" s="66"/>
      <ns0:c r="S52" s="66"/>
      <ns0:c r="T52" s="66"/>
      <ns0:c r="U52" s="66"/>
      <ns0:c r="V52" s="66"/>
      <ns0:c r="W52" s="66"/>
      <ns0:c r="X52" s="66"/>
      <ns0:c r="Y52" s="66"/>
      <ns0:c r="Z52" s="66"/>
      <ns0:c r="AA52" s="67"/>
      <ns0:c r="AB52" s="66"/>
      <ns0:c r="AC52" s="45">
        <ns0:f>IF(A52="","",IFERROR(VLOOKUP(AD52,'Controlled Vocabulary'!$AA$2:$AD$200,2,FALSE),"Record structurally complete"))</ns0:f>
      </ns0:c>
      <ns0:c r="AD52" s="45">
        <ns0:f>IF(A52="","",IF(AI52&lt;&gt;"NONE",AI52,IF(C52="","MISSING_SOURCE_OWNER",IF(E52="","MISSING_EVIDENCE_LOCATION",IF(D52="","MISSING_SOURCE_IDENTITY",IF(K52="","MISSING_ACCESS_DATE",IF(L52="","MISSING_OBSERVED_DATE",IF(AJ52&lt;&gt;"NONE",AJ52,IF(AK52&lt;&gt;"NONE",AK52,IF(AL52&lt;&gt;"NONE",AL52,AM52))))))))))</ns0:f>
      </ns0:c>
      <ns0:c r="AE52" s="45">
        <ns0:f>IF(A52="","",IFERROR(VLOOKUP(AD52,'Controlled Vocabulary'!$AA$2:$AD$200,3,FALSE),"Continue"))</ns0:f>
      </ns0:c>
      <ns0:c r="AF52" s="45">
        <ns0:f>IF(A52="","",IFERROR(VLOOKUP(AD52,'Controlled Vocabulary'!$AA$2:$AD$200,4,FALSE),"Evaluate remaining controls."))</ns0:f>
      </ns0:c>
      <ns0:c r="AG52" s="53">
        <ns0:f>IF(A52="","",UPPER(TRIM(A52)))</ns0:f>
      </ns0:c>
      <ns0:c r="AH52" s="53">
        <ns0:f>IF(AG52="",0,COUNTIF($AG$2:$AG$101,AG52))</ns0:f>
      </ns0:c>
      <ns0:c r="AI52" s="53">
        <ns0:f>IF(AG52="","MISSING_EVIDENCE_ITEM_ID",IF(OR(LEN(AG52)&lt;3,LEN(AG52)&gt;64),"INVALID_EVIDENCE_ITEM_ID",IF(AH52&gt;1,"DUPLICATE_EVIDENCE_ITEM_ID","NONE")))</ns0:f>
      </ns0:c>
      <ns0:c r="AJ52" s="53">
        <ns0:f>IF(F52="","SOURCE_MUTABILITY_UNRESOLVED",IF(AND(F52="Yes",OR(G52="",H52="",J52="")),"MUTABLE_SOURCE_CAPTURE_REQUIRED",IF(AND(F52="Unknown",G52="",H52=""),"SOURCE_MUTABILITY_UNRESOLVED","NONE")))</ns0:f>
      </ns0:c>
      <ns0:c r="AK52" s="53">
        <ns0:f>IF(N52="","REVIEWER_ACCESS_REQUIRED",IF(AND(O52&lt;&gt;"Open",P52=""),"HANDLING_CONDITION_REQUIRED",IF(AND(N52="Conditional",P52=""),"HANDLING_CONDITION_REQUIRED",IF(N52="No","REVIEWER_ACCESS_REQUIRED","NONE"))))</ns0:f>
      </ns0:c>
      <ns0:c r="AL52" s="53">
        <ns0:f>IF(T52="","CONTROLLED_INPUT_INVALID",IF(T52="No",IF(COUNTA(U52:AB52)&gt;0,"AI_DETAILS_WITHOUT_AI_USE","NONE"),IF(T52&lt;&gt;"Yes","CONTROLLED_INPUT_INVALID",IF(U52="","AI_ACTIVITY_TYPE_REQUIRED",IF(AND(W52&lt;&gt;"",COUNTIF('Evidence Register'!$AL$2:$AL$101,W52)&gt;0,COUNTIF('Controlled Vocabulary'!$R$2:$R$9,U52)&gt;0),"DUPLICATED_AI_ACTIVITY",IF(COUNTIF('Controlled Vocabulary'!$S$2:$S$9,U52)=0,"INVALID_AI_ACTIVITY_TYPE",IF(V52="","AI_TOOL_MODEL_REQUIRED",IF(Y52="Rejected","AI_OUTPUT_REJECTED",IF(Y52="Verified",IF(Z52="","HUMAN_VERIFIER_REQUIRED",IF(AA52="","HUMAN_VERIFICATION_DATE_REQUIRED","NONE")),IF(Y52="Pending","AI_VERIFICATION_PENDING",IF(Y52="Verification incomplete","AI_VERIFICATION_INCOMPLETE","AI_VERIFICATION_REQUIRED")))))))))))</ns0:f>
      </ns0:c>
      <ns0:c r="AM52" s="53">
        <ns0:f>IF(N52="Conditional","CONDITIONAL_EVIDENCE_ACCESS","NONE")</ns0:f>
      </ns0:c>
      <ns0:c r="AN52" s="53">
        <ns0:f>IF(AG52="",0,COUNTIFS('Claim–Evidence Links'!$P$2:$P$201,AG52,'Claim–Evidence Links'!$H$2:$H$201,"Active"))</ns0:f>
      </ns0:c>
    </ns0:row>
    <ns0:row r="53">
      <ns0:c r="A53" s="65"/>
      <ns0:c r="B53" s="65"/>
      <ns0:c r="C53" s="66"/>
      <ns0:c r="D53" s="66"/>
      <ns0:c r="E53" s="66"/>
      <ns0:c r="F53" s="66"/>
      <ns0:c r="G53" s="66"/>
      <ns0:c r="H53" s="66"/>
      <ns0:c r="I53" s="66"/>
      <ns0:c r="J53" s="67"/>
      <ns0:c r="K53" s="67"/>
      <ns0:c r="L53" s="67"/>
      <ns0:c r="M53" s="66"/>
      <ns0:c r="N53" s="66"/>
      <ns0:c r="O53" s="66"/>
      <ns0:c r="P53" s="66"/>
      <ns0:c r="Q53" s="65"/>
      <ns0:c r="R53" s="66"/>
      <ns0:c r="S53" s="66"/>
      <ns0:c r="T53" s="66"/>
      <ns0:c r="U53" s="66"/>
      <ns0:c r="V53" s="66"/>
      <ns0:c r="W53" s="66"/>
      <ns0:c r="X53" s="66"/>
      <ns0:c r="Y53" s="66"/>
      <ns0:c r="Z53" s="66"/>
      <ns0:c r="AA53" s="67"/>
      <ns0:c r="AB53" s="66"/>
      <ns0:c r="AC53" s="45">
        <ns0:f>IF(A53="","",IFERROR(VLOOKUP(AD53,'Controlled Vocabulary'!$AA$2:$AD$200,2,FALSE),"Record structurally complete"))</ns0:f>
      </ns0:c>
      <ns0:c r="AD53" s="45">
        <ns0:f>IF(A53="","",IF(AI53&lt;&gt;"NONE",AI53,IF(C53="","MISSING_SOURCE_OWNER",IF(E53="","MISSING_EVIDENCE_LOCATION",IF(D53="","MISSING_SOURCE_IDENTITY",IF(K53="","MISSING_ACCESS_DATE",IF(L53="","MISSING_OBSERVED_DATE",IF(AJ53&lt;&gt;"NONE",AJ53,IF(AK53&lt;&gt;"NONE",AK53,IF(AL53&lt;&gt;"NONE",AL53,AM53))))))))))</ns0:f>
      </ns0:c>
      <ns0:c r="AE53" s="45">
        <ns0:f>IF(A53="","",IFERROR(VLOOKUP(AD53,'Controlled Vocabulary'!$AA$2:$AD$200,3,FALSE),"Continue"))</ns0:f>
      </ns0:c>
      <ns0:c r="AF53" s="45">
        <ns0:f>IF(A53="","",IFERROR(VLOOKUP(AD53,'Controlled Vocabulary'!$AA$2:$AD$200,4,FALSE),"Evaluate remaining controls."))</ns0:f>
      </ns0:c>
      <ns0:c r="AG53" s="53">
        <ns0:f>IF(A53="","",UPPER(TRIM(A53)))</ns0:f>
      </ns0:c>
      <ns0:c r="AH53" s="53">
        <ns0:f>IF(AG53="",0,COUNTIF($AG$2:$AG$101,AG53))</ns0:f>
      </ns0:c>
      <ns0:c r="AI53" s="53">
        <ns0:f>IF(AG53="","MISSING_EVIDENCE_ITEM_ID",IF(OR(LEN(AG53)&lt;3,LEN(AG53)&gt;64),"INVALID_EVIDENCE_ITEM_ID",IF(AH53&gt;1,"DUPLICATE_EVIDENCE_ITEM_ID","NONE")))</ns0:f>
      </ns0:c>
      <ns0:c r="AJ53" s="53">
        <ns0:f>IF(F53="","SOURCE_MUTABILITY_UNRESOLVED",IF(AND(F53="Yes",OR(G53="",H53="",J53="")),"MUTABLE_SOURCE_CAPTURE_REQUIRED",IF(AND(F53="Unknown",G53="",H53=""),"SOURCE_MUTABILITY_UNRESOLVED","NONE")))</ns0:f>
      </ns0:c>
      <ns0:c r="AK53" s="53">
        <ns0:f>IF(N53="","REVIEWER_ACCESS_REQUIRED",IF(AND(O53&lt;&gt;"Open",P53=""),"HANDLING_CONDITION_REQUIRED",IF(AND(N53="Conditional",P53=""),"HANDLING_CONDITION_REQUIRED",IF(N53="No","REVIEWER_ACCESS_REQUIRED","NONE"))))</ns0:f>
      </ns0:c>
      <ns0:c r="AL53" s="53">
        <ns0:f>IF(T53="","CONTROLLED_INPUT_INVALID",IF(T53="No",IF(COUNTA(U53:AB53)&gt;0,"AI_DETAILS_WITHOUT_AI_USE","NONE"),IF(T53&lt;&gt;"Yes","CONTROLLED_INPUT_INVALID",IF(U53="","AI_ACTIVITY_TYPE_REQUIRED",IF(AND(W53&lt;&gt;"",COUNTIF('Evidence Register'!$AL$2:$AL$101,W53)&gt;0,COUNTIF('Controlled Vocabulary'!$R$2:$R$9,U53)&gt;0),"DUPLICATED_AI_ACTIVITY",IF(COUNTIF('Controlled Vocabulary'!$S$2:$S$9,U53)=0,"INVALID_AI_ACTIVITY_TYPE",IF(V53="","AI_TOOL_MODEL_REQUIRED",IF(Y53="Rejected","AI_OUTPUT_REJECTED",IF(Y53="Verified",IF(Z53="","HUMAN_VERIFIER_REQUIRED",IF(AA53="","HUMAN_VERIFICATION_DATE_REQUIRED","NONE")),IF(Y53="Pending","AI_VERIFICATION_PENDING",IF(Y53="Verification incomplete","AI_VERIFICATION_INCOMPLETE","AI_VERIFICATION_REQUIRED")))))))))))</ns0:f>
      </ns0:c>
      <ns0:c r="AM53" s="53">
        <ns0:f>IF(N53="Conditional","CONDITIONAL_EVIDENCE_ACCESS","NONE")</ns0:f>
      </ns0:c>
      <ns0:c r="AN53" s="53">
        <ns0:f>IF(AG53="",0,COUNTIFS('Claim–Evidence Links'!$P$2:$P$201,AG53,'Claim–Evidence Links'!$H$2:$H$201,"Active"))</ns0:f>
      </ns0:c>
    </ns0:row>
    <ns0:row r="54">
      <ns0:c r="A54" s="65"/>
      <ns0:c r="B54" s="65"/>
      <ns0:c r="C54" s="66"/>
      <ns0:c r="D54" s="66"/>
      <ns0:c r="E54" s="66"/>
      <ns0:c r="F54" s="66"/>
      <ns0:c r="G54" s="66"/>
      <ns0:c r="H54" s="66"/>
      <ns0:c r="I54" s="66"/>
      <ns0:c r="J54" s="67"/>
      <ns0:c r="K54" s="67"/>
      <ns0:c r="L54" s="67"/>
      <ns0:c r="M54" s="66"/>
      <ns0:c r="N54" s="66"/>
      <ns0:c r="O54" s="66"/>
      <ns0:c r="P54" s="66"/>
      <ns0:c r="Q54" s="65"/>
      <ns0:c r="R54" s="66"/>
      <ns0:c r="S54" s="66"/>
      <ns0:c r="T54" s="66"/>
      <ns0:c r="U54" s="66"/>
      <ns0:c r="V54" s="66"/>
      <ns0:c r="W54" s="66"/>
      <ns0:c r="X54" s="66"/>
      <ns0:c r="Y54" s="66"/>
      <ns0:c r="Z54" s="66"/>
      <ns0:c r="AA54" s="67"/>
      <ns0:c r="AB54" s="66"/>
      <ns0:c r="AC54" s="45">
        <ns0:f>IF(A54="","",IFERROR(VLOOKUP(AD54,'Controlled Vocabulary'!$AA$2:$AD$200,2,FALSE),"Record structurally complete"))</ns0:f>
      </ns0:c>
      <ns0:c r="AD54" s="45">
        <ns0:f>IF(A54="","",IF(AI54&lt;&gt;"NONE",AI54,IF(C54="","MISSING_SOURCE_OWNER",IF(E54="","MISSING_EVIDENCE_LOCATION",IF(D54="","MISSING_SOURCE_IDENTITY",IF(K54="","MISSING_ACCESS_DATE",IF(L54="","MISSING_OBSERVED_DATE",IF(AJ54&lt;&gt;"NONE",AJ54,IF(AK54&lt;&gt;"NONE",AK54,IF(AL54&lt;&gt;"NONE",AL54,AM54))))))))))</ns0:f>
      </ns0:c>
      <ns0:c r="AE54" s="45">
        <ns0:f>IF(A54="","",IFERROR(VLOOKUP(AD54,'Controlled Vocabulary'!$AA$2:$AD$200,3,FALSE),"Continue"))</ns0:f>
      </ns0:c>
      <ns0:c r="AF54" s="45">
        <ns0:f>IF(A54="","",IFERROR(VLOOKUP(AD54,'Controlled Vocabulary'!$AA$2:$AD$200,4,FALSE),"Evaluate remaining controls."))</ns0:f>
      </ns0:c>
      <ns0:c r="AG54" s="53">
        <ns0:f>IF(A54="","",UPPER(TRIM(A54)))</ns0:f>
      </ns0:c>
      <ns0:c r="AH54" s="53">
        <ns0:f>IF(AG54="",0,COUNTIF($AG$2:$AG$101,AG54))</ns0:f>
      </ns0:c>
      <ns0:c r="AI54" s="53">
        <ns0:f>IF(AG54="","MISSING_EVIDENCE_ITEM_ID",IF(OR(LEN(AG54)&lt;3,LEN(AG54)&gt;64),"INVALID_EVIDENCE_ITEM_ID",IF(AH54&gt;1,"DUPLICATE_EVIDENCE_ITEM_ID","NONE")))</ns0:f>
      </ns0:c>
      <ns0:c r="AJ54" s="53">
        <ns0:f>IF(F54="","SOURCE_MUTABILITY_UNRESOLVED",IF(AND(F54="Yes",OR(G54="",H54="",J54="")),"MUTABLE_SOURCE_CAPTURE_REQUIRED",IF(AND(F54="Unknown",G54="",H54=""),"SOURCE_MUTABILITY_UNRESOLVED","NONE")))</ns0:f>
      </ns0:c>
      <ns0:c r="AK54" s="53">
        <ns0:f>IF(N54="","REVIEWER_ACCESS_REQUIRED",IF(AND(O54&lt;&gt;"Open",P54=""),"HANDLING_CONDITION_REQUIRED",IF(AND(N54="Conditional",P54=""),"HANDLING_CONDITION_REQUIRED",IF(N54="No","REVIEWER_ACCESS_REQUIRED","NONE"))))</ns0:f>
      </ns0:c>
      <ns0:c r="AL54" s="53">
        <ns0:f>IF(T54="","CONTROLLED_INPUT_INVALID",IF(T54="No",IF(COUNTA(U54:AB54)&gt;0,"AI_DETAILS_WITHOUT_AI_USE","NONE"),IF(T54&lt;&gt;"Yes","CONTROLLED_INPUT_INVALID",IF(U54="","AI_ACTIVITY_TYPE_REQUIRED",IF(AND(W54&lt;&gt;"",COUNTIF('Evidence Register'!$AL$2:$AL$101,W54)&gt;0,COUNTIF('Controlled Vocabulary'!$R$2:$R$9,U54)&gt;0),"DUPLICATED_AI_ACTIVITY",IF(COUNTIF('Controlled Vocabulary'!$S$2:$S$9,U54)=0,"INVALID_AI_ACTIVITY_TYPE",IF(V54="","AI_TOOL_MODEL_REQUIRED",IF(Y54="Rejected","AI_OUTPUT_REJECTED",IF(Y54="Verified",IF(Z54="","HUMAN_VERIFIER_REQUIRED",IF(AA54="","HUMAN_VERIFICATION_DATE_REQUIRED","NONE")),IF(Y54="Pending","AI_VERIFICATION_PENDING",IF(Y54="Verification incomplete","AI_VERIFICATION_INCOMPLETE","AI_VERIFICATION_REQUIRED")))))))))))</ns0:f>
      </ns0:c>
      <ns0:c r="AM54" s="53">
        <ns0:f>IF(N54="Conditional","CONDITIONAL_EVIDENCE_ACCESS","NONE")</ns0:f>
      </ns0:c>
      <ns0:c r="AN54" s="53">
        <ns0:f>IF(AG54="",0,COUNTIFS('Claim–Evidence Links'!$P$2:$P$201,AG54,'Claim–Evidence Links'!$H$2:$H$201,"Active"))</ns0:f>
      </ns0:c>
    </ns0:row>
    <ns0:row r="55">
      <ns0:c r="A55" s="65"/>
      <ns0:c r="B55" s="65"/>
      <ns0:c r="C55" s="66"/>
      <ns0:c r="D55" s="66"/>
      <ns0:c r="E55" s="66"/>
      <ns0:c r="F55" s="66"/>
      <ns0:c r="G55" s="66"/>
      <ns0:c r="H55" s="66"/>
      <ns0:c r="I55" s="66"/>
      <ns0:c r="J55" s="67"/>
      <ns0:c r="K55" s="67"/>
      <ns0:c r="L55" s="67"/>
      <ns0:c r="M55" s="66"/>
      <ns0:c r="N55" s="66"/>
      <ns0:c r="O55" s="66"/>
      <ns0:c r="P55" s="66"/>
      <ns0:c r="Q55" s="65"/>
      <ns0:c r="R55" s="66"/>
      <ns0:c r="S55" s="66"/>
      <ns0:c r="T55" s="66"/>
      <ns0:c r="U55" s="66"/>
      <ns0:c r="V55" s="66"/>
      <ns0:c r="W55" s="66"/>
      <ns0:c r="X55" s="66"/>
      <ns0:c r="Y55" s="66"/>
      <ns0:c r="Z55" s="66"/>
      <ns0:c r="AA55" s="67"/>
      <ns0:c r="AB55" s="66"/>
      <ns0:c r="AC55" s="45">
        <ns0:f>IF(A55="","",IFERROR(VLOOKUP(AD55,'Controlled Vocabulary'!$AA$2:$AD$200,2,FALSE),"Record structurally complete"))</ns0:f>
      </ns0:c>
      <ns0:c r="AD55" s="45">
        <ns0:f>IF(A55="","",IF(AI55&lt;&gt;"NONE",AI55,IF(C55="","MISSING_SOURCE_OWNER",IF(E55="","MISSING_EVIDENCE_LOCATION",IF(D55="","MISSING_SOURCE_IDENTITY",IF(K55="","MISSING_ACCESS_DATE",IF(L55="","MISSING_OBSERVED_DATE",IF(AJ55&lt;&gt;"NONE",AJ55,IF(AK55&lt;&gt;"NONE",AK55,IF(AL55&lt;&gt;"NONE",AL55,AM55))))))))))</ns0:f>
      </ns0:c>
      <ns0:c r="AE55" s="45">
        <ns0:f>IF(A55="","",IFERROR(VLOOKUP(AD55,'Controlled Vocabulary'!$AA$2:$AD$200,3,FALSE),"Continue"))</ns0:f>
      </ns0:c>
      <ns0:c r="AF55" s="45">
        <ns0:f>IF(A55="","",IFERROR(VLOOKUP(AD55,'Controlled Vocabulary'!$AA$2:$AD$200,4,FALSE),"Evaluate remaining controls."))</ns0:f>
      </ns0:c>
      <ns0:c r="AG55" s="53">
        <ns0:f>IF(A55="","",UPPER(TRIM(A55)))</ns0:f>
      </ns0:c>
      <ns0:c r="AH55" s="53">
        <ns0:f>IF(AG55="",0,COUNTIF($AG$2:$AG$101,AG55))</ns0:f>
      </ns0:c>
      <ns0:c r="AI55" s="53">
        <ns0:f>IF(AG55="","MISSING_EVIDENCE_ITEM_ID",IF(OR(LEN(AG55)&lt;3,LEN(AG55)&gt;64),"INVALID_EVIDENCE_ITEM_ID",IF(AH55&gt;1,"DUPLICATE_EVIDENCE_ITEM_ID","NONE")))</ns0:f>
      </ns0:c>
      <ns0:c r="AJ55" s="53">
        <ns0:f>IF(F55="","SOURCE_MUTABILITY_UNRESOLVED",IF(AND(F55="Yes",OR(G55="",H55="",J55="")),"MUTABLE_SOURCE_CAPTURE_REQUIRED",IF(AND(F55="Unknown",G55="",H55=""),"SOURCE_MUTABILITY_UNRESOLVED","NONE")))</ns0:f>
      </ns0:c>
      <ns0:c r="AK55" s="53">
        <ns0:f>IF(N55="","REVIEWER_ACCESS_REQUIRED",IF(AND(O55&lt;&gt;"Open",P55=""),"HANDLING_CONDITION_REQUIRED",IF(AND(N55="Conditional",P55=""),"HANDLING_CONDITION_REQUIRED",IF(N55="No","REVIEWER_ACCESS_REQUIRED","NONE"))))</ns0:f>
      </ns0:c>
      <ns0:c r="AL55" s="53">
        <ns0:f>IF(T55="","CONTROLLED_INPUT_INVALID",IF(T55="No",IF(COUNTA(U55:AB55)&gt;0,"AI_DETAILS_WITHOUT_AI_USE","NONE"),IF(T55&lt;&gt;"Yes","CONTROLLED_INPUT_INVALID",IF(U55="","AI_ACTIVITY_TYPE_REQUIRED",IF(AND(W55&lt;&gt;"",COUNTIF('Evidence Register'!$AL$2:$AL$101,W55)&gt;0,COUNTIF('Controlled Vocabulary'!$R$2:$R$9,U55)&gt;0),"DUPLICATED_AI_ACTIVITY",IF(COUNTIF('Controlled Vocabulary'!$S$2:$S$9,U55)=0,"INVALID_AI_ACTIVITY_TYPE",IF(V55="","AI_TOOL_MODEL_REQUIRED",IF(Y55="Rejected","AI_OUTPUT_REJECTED",IF(Y55="Verified",IF(Z55="","HUMAN_VERIFIER_REQUIRED",IF(AA55="","HUMAN_VERIFICATION_DATE_REQUIRED","NONE")),IF(Y55="Pending","AI_VERIFICATION_PENDING",IF(Y55="Verification incomplete","AI_VERIFICATION_INCOMPLETE","AI_VERIFICATION_REQUIRED")))))))))))</ns0:f>
      </ns0:c>
      <ns0:c r="AM55" s="53">
        <ns0:f>IF(N55="Conditional","CONDITIONAL_EVIDENCE_ACCESS","NONE")</ns0:f>
      </ns0:c>
      <ns0:c r="AN55" s="53">
        <ns0:f>IF(AG55="",0,COUNTIFS('Claim–Evidence Links'!$P$2:$P$201,AG55,'Claim–Evidence Links'!$H$2:$H$201,"Active"))</ns0:f>
      </ns0:c>
    </ns0:row>
    <ns0:row r="56">
      <ns0:c r="A56" s="65"/>
      <ns0:c r="B56" s="65"/>
      <ns0:c r="C56" s="66"/>
      <ns0:c r="D56" s="66"/>
      <ns0:c r="E56" s="66"/>
      <ns0:c r="F56" s="66"/>
      <ns0:c r="G56" s="66"/>
      <ns0:c r="H56" s="66"/>
      <ns0:c r="I56" s="66"/>
      <ns0:c r="J56" s="67"/>
      <ns0:c r="K56" s="67"/>
      <ns0:c r="L56" s="67"/>
      <ns0:c r="M56" s="66"/>
      <ns0:c r="N56" s="66"/>
      <ns0:c r="O56" s="66"/>
      <ns0:c r="P56" s="66"/>
      <ns0:c r="Q56" s="65"/>
      <ns0:c r="R56" s="66"/>
      <ns0:c r="S56" s="66"/>
      <ns0:c r="T56" s="66"/>
      <ns0:c r="U56" s="66"/>
      <ns0:c r="V56" s="66"/>
      <ns0:c r="W56" s="66"/>
      <ns0:c r="X56" s="66"/>
      <ns0:c r="Y56" s="66"/>
      <ns0:c r="Z56" s="66"/>
      <ns0:c r="AA56" s="67"/>
      <ns0:c r="AB56" s="66"/>
      <ns0:c r="AC56" s="45">
        <ns0:f>IF(A56="","",IFERROR(VLOOKUP(AD56,'Controlled Vocabulary'!$AA$2:$AD$200,2,FALSE),"Record structurally complete"))</ns0:f>
      </ns0:c>
      <ns0:c r="AD56" s="45">
        <ns0:f>IF(A56="","",IF(AI56&lt;&gt;"NONE",AI56,IF(C56="","MISSING_SOURCE_OWNER",IF(E56="","MISSING_EVIDENCE_LOCATION",IF(D56="","MISSING_SOURCE_IDENTITY",IF(K56="","MISSING_ACCESS_DATE",IF(L56="","MISSING_OBSERVED_DATE",IF(AJ56&lt;&gt;"NONE",AJ56,IF(AK56&lt;&gt;"NONE",AK56,IF(AL56&lt;&gt;"NONE",AL56,AM56))))))))))</ns0:f>
      </ns0:c>
      <ns0:c r="AE56" s="45">
        <ns0:f>IF(A56="","",IFERROR(VLOOKUP(AD56,'Controlled Vocabulary'!$AA$2:$AD$200,3,FALSE),"Continue"))</ns0:f>
      </ns0:c>
      <ns0:c r="AF56" s="45">
        <ns0:f>IF(A56="","",IFERROR(VLOOKUP(AD56,'Controlled Vocabulary'!$AA$2:$AD$200,4,FALSE),"Evaluate remaining controls."))</ns0:f>
      </ns0:c>
      <ns0:c r="AG56" s="53">
        <ns0:f>IF(A56="","",UPPER(TRIM(A56)))</ns0:f>
      </ns0:c>
      <ns0:c r="AH56" s="53">
        <ns0:f>IF(AG56="",0,COUNTIF($AG$2:$AG$101,AG56))</ns0:f>
      </ns0:c>
      <ns0:c r="AI56" s="53">
        <ns0:f>IF(AG56="","MISSING_EVIDENCE_ITEM_ID",IF(OR(LEN(AG56)&lt;3,LEN(AG56)&gt;64),"INVALID_EVIDENCE_ITEM_ID",IF(AH56&gt;1,"DUPLICATE_EVIDENCE_ITEM_ID","NONE")))</ns0:f>
      </ns0:c>
      <ns0:c r="AJ56" s="53">
        <ns0:f>IF(F56="","SOURCE_MUTABILITY_UNRESOLVED",IF(AND(F56="Yes",OR(G56="",H56="",J56="")),"MUTABLE_SOURCE_CAPTURE_REQUIRED",IF(AND(F56="Unknown",G56="",H56=""),"SOURCE_MUTABILITY_UNRESOLVED","NONE")))</ns0:f>
      </ns0:c>
      <ns0:c r="AK56" s="53">
        <ns0:f>IF(N56="","REVIEWER_ACCESS_REQUIRED",IF(AND(O56&lt;&gt;"Open",P56=""),"HANDLING_CONDITION_REQUIRED",IF(AND(N56="Conditional",P56=""),"HANDLING_CONDITION_REQUIRED",IF(N56="No","REVIEWER_ACCESS_REQUIRED","NONE"))))</ns0:f>
      </ns0:c>
      <ns0:c r="AL56" s="53">
        <ns0:f>IF(T56="","CONTROLLED_INPUT_INVALID",IF(T56="No",IF(COUNTA(U56:AB56)&gt;0,"AI_DETAILS_WITHOUT_AI_USE","NONE"),IF(T56&lt;&gt;"Yes","CONTROLLED_INPUT_INVALID",IF(U56="","AI_ACTIVITY_TYPE_REQUIRED",IF(AND(W56&lt;&gt;"",COUNTIF('Evidence Register'!$AL$2:$AL$101,W56)&gt;0,COUNTIF('Controlled Vocabulary'!$R$2:$R$9,U56)&gt;0),"DUPLICATED_AI_ACTIVITY",IF(COUNTIF('Controlled Vocabulary'!$S$2:$S$9,U56)=0,"INVALID_AI_ACTIVITY_TYPE",IF(V56="","AI_TOOL_MODEL_REQUIRED",IF(Y56="Rejected","AI_OUTPUT_REJECTED",IF(Y56="Verified",IF(Z56="","HUMAN_VERIFIER_REQUIRED",IF(AA56="","HUMAN_VERIFICATION_DATE_REQUIRED","NONE")),IF(Y56="Pending","AI_VERIFICATION_PENDING",IF(Y56="Verification incomplete","AI_VERIFICATION_INCOMPLETE","AI_VERIFICATION_REQUIRED")))))))))))</ns0:f>
      </ns0:c>
      <ns0:c r="AM56" s="53">
        <ns0:f>IF(N56="Conditional","CONDITIONAL_EVIDENCE_ACCESS","NONE")</ns0:f>
      </ns0:c>
      <ns0:c r="AN56" s="53">
        <ns0:f>IF(AG56="",0,COUNTIFS('Claim–Evidence Links'!$P$2:$P$201,AG56,'Claim–Evidence Links'!$H$2:$H$201,"Active"))</ns0:f>
      </ns0:c>
    </ns0:row>
    <ns0:row r="57">
      <ns0:c r="A57" s="65"/>
      <ns0:c r="B57" s="65"/>
      <ns0:c r="C57" s="66"/>
      <ns0:c r="D57" s="66"/>
      <ns0:c r="E57" s="66"/>
      <ns0:c r="F57" s="66"/>
      <ns0:c r="G57" s="66"/>
      <ns0:c r="H57" s="66"/>
      <ns0:c r="I57" s="66"/>
      <ns0:c r="J57" s="67"/>
      <ns0:c r="K57" s="67"/>
      <ns0:c r="L57" s="67"/>
      <ns0:c r="M57" s="66"/>
      <ns0:c r="N57" s="66"/>
      <ns0:c r="O57" s="66"/>
      <ns0:c r="P57" s="66"/>
      <ns0:c r="Q57" s="65"/>
      <ns0:c r="R57" s="66"/>
      <ns0:c r="S57" s="66"/>
      <ns0:c r="T57" s="66"/>
      <ns0:c r="U57" s="66"/>
      <ns0:c r="V57" s="66"/>
      <ns0:c r="W57" s="66"/>
      <ns0:c r="X57" s="66"/>
      <ns0:c r="Y57" s="66"/>
      <ns0:c r="Z57" s="66"/>
      <ns0:c r="AA57" s="67"/>
      <ns0:c r="AB57" s="66"/>
      <ns0:c r="AC57" s="45">
        <ns0:f>IF(A57="","",IFERROR(VLOOKUP(AD57,'Controlled Vocabulary'!$AA$2:$AD$200,2,FALSE),"Record structurally complete"))</ns0:f>
      </ns0:c>
      <ns0:c r="AD57" s="45">
        <ns0:f>IF(A57="","",IF(AI57&lt;&gt;"NONE",AI57,IF(C57="","MISSING_SOURCE_OWNER",IF(E57="","MISSING_EVIDENCE_LOCATION",IF(D57="","MISSING_SOURCE_IDENTITY",IF(K57="","MISSING_ACCESS_DATE",IF(L57="","MISSING_OBSERVED_DATE",IF(AJ57&lt;&gt;"NONE",AJ57,IF(AK57&lt;&gt;"NONE",AK57,IF(AL57&lt;&gt;"NONE",AL57,AM57))))))))))</ns0:f>
      </ns0:c>
      <ns0:c r="AE57" s="45">
        <ns0:f>IF(A57="","",IFERROR(VLOOKUP(AD57,'Controlled Vocabulary'!$AA$2:$AD$200,3,FALSE),"Continue"))</ns0:f>
      </ns0:c>
      <ns0:c r="AF57" s="45">
        <ns0:f>IF(A57="","",IFERROR(VLOOKUP(AD57,'Controlled Vocabulary'!$AA$2:$AD$200,4,FALSE),"Evaluate remaining controls."))</ns0:f>
      </ns0:c>
      <ns0:c r="AG57" s="53">
        <ns0:f>IF(A57="","",UPPER(TRIM(A57)))</ns0:f>
      </ns0:c>
      <ns0:c r="AH57" s="53">
        <ns0:f>IF(AG57="",0,COUNTIF($AG$2:$AG$101,AG57))</ns0:f>
      </ns0:c>
      <ns0:c r="AI57" s="53">
        <ns0:f>IF(AG57="","MISSING_EVIDENCE_ITEM_ID",IF(OR(LEN(AG57)&lt;3,LEN(AG57)&gt;64),"INVALID_EVIDENCE_ITEM_ID",IF(AH57&gt;1,"DUPLICATE_EVIDENCE_ITEM_ID","NONE")))</ns0:f>
      </ns0:c>
      <ns0:c r="AJ57" s="53">
        <ns0:f>IF(F57="","SOURCE_MUTABILITY_UNRESOLVED",IF(AND(F57="Yes",OR(G57="",H57="",J57="")),"MUTABLE_SOURCE_CAPTURE_REQUIRED",IF(AND(F57="Unknown",G57="",H57=""),"SOURCE_MUTABILITY_UNRESOLVED","NONE")))</ns0:f>
      </ns0:c>
      <ns0:c r="AK57" s="53">
        <ns0:f>IF(N57="","REVIEWER_ACCESS_REQUIRED",IF(AND(O57&lt;&gt;"Open",P57=""),"HANDLING_CONDITION_REQUIRED",IF(AND(N57="Conditional",P57=""),"HANDLING_CONDITION_REQUIRED",IF(N57="No","REVIEWER_ACCESS_REQUIRED","NONE"))))</ns0:f>
      </ns0:c>
      <ns0:c r="AL57" s="53">
        <ns0:f>IF(T57="","CONTROLLED_INPUT_INVALID",IF(T57="No",IF(COUNTA(U57:AB57)&gt;0,"AI_DETAILS_WITHOUT_AI_USE","NONE"),IF(T57&lt;&gt;"Yes","CONTROLLED_INPUT_INVALID",IF(U57="","AI_ACTIVITY_TYPE_REQUIRED",IF(AND(W57&lt;&gt;"",COUNTIF('Evidence Register'!$AL$2:$AL$101,W57)&gt;0,COUNTIF('Controlled Vocabulary'!$R$2:$R$9,U57)&gt;0),"DUPLICATED_AI_ACTIVITY",IF(COUNTIF('Controlled Vocabulary'!$S$2:$S$9,U57)=0,"INVALID_AI_ACTIVITY_TYPE",IF(V57="","AI_TOOL_MODEL_REQUIRED",IF(Y57="Rejected","AI_OUTPUT_REJECTED",IF(Y57="Verified",IF(Z57="","HUMAN_VERIFIER_REQUIRED",IF(AA57="","HUMAN_VERIFICATION_DATE_REQUIRED","NONE")),IF(Y57="Pending","AI_VERIFICATION_PENDING",IF(Y57="Verification incomplete","AI_VERIFICATION_INCOMPLETE","AI_VERIFICATION_REQUIRED")))))))))))</ns0:f>
      </ns0:c>
      <ns0:c r="AM57" s="53">
        <ns0:f>IF(N57="Conditional","CONDITIONAL_EVIDENCE_ACCESS","NONE")</ns0:f>
      </ns0:c>
      <ns0:c r="AN57" s="53">
        <ns0:f>IF(AG57="",0,COUNTIFS('Claim–Evidence Links'!$P$2:$P$201,AG57,'Claim–Evidence Links'!$H$2:$H$201,"Active"))</ns0:f>
      </ns0:c>
    </ns0:row>
    <ns0:row r="58">
      <ns0:c r="A58" s="65"/>
      <ns0:c r="B58" s="65"/>
      <ns0:c r="C58" s="66"/>
      <ns0:c r="D58" s="66"/>
      <ns0:c r="E58" s="66"/>
      <ns0:c r="F58" s="66"/>
      <ns0:c r="G58" s="66"/>
      <ns0:c r="H58" s="66"/>
      <ns0:c r="I58" s="66"/>
      <ns0:c r="J58" s="67"/>
      <ns0:c r="K58" s="67"/>
      <ns0:c r="L58" s="67"/>
      <ns0:c r="M58" s="66"/>
      <ns0:c r="N58" s="66"/>
      <ns0:c r="O58" s="66"/>
      <ns0:c r="P58" s="66"/>
      <ns0:c r="Q58" s="65"/>
      <ns0:c r="R58" s="66"/>
      <ns0:c r="S58" s="66"/>
      <ns0:c r="T58" s="66"/>
      <ns0:c r="U58" s="66"/>
      <ns0:c r="V58" s="66"/>
      <ns0:c r="W58" s="66"/>
      <ns0:c r="X58" s="66"/>
      <ns0:c r="Y58" s="66"/>
      <ns0:c r="Z58" s="66"/>
      <ns0:c r="AA58" s="67"/>
      <ns0:c r="AB58" s="66"/>
      <ns0:c r="AC58" s="45">
        <ns0:f>IF(A58="","",IFERROR(VLOOKUP(AD58,'Controlled Vocabulary'!$AA$2:$AD$200,2,FALSE),"Record structurally complete"))</ns0:f>
      </ns0:c>
      <ns0:c r="AD58" s="45">
        <ns0:f>IF(A58="","",IF(AI58&lt;&gt;"NONE",AI58,IF(C58="","MISSING_SOURCE_OWNER",IF(E58="","MISSING_EVIDENCE_LOCATION",IF(D58="","MISSING_SOURCE_IDENTITY",IF(K58="","MISSING_ACCESS_DATE",IF(L58="","MISSING_OBSERVED_DATE",IF(AJ58&lt;&gt;"NONE",AJ58,IF(AK58&lt;&gt;"NONE",AK58,IF(AL58&lt;&gt;"NONE",AL58,AM58))))))))))</ns0:f>
      </ns0:c>
      <ns0:c r="AE58" s="45">
        <ns0:f>IF(A58="","",IFERROR(VLOOKUP(AD58,'Controlled Vocabulary'!$AA$2:$AD$200,3,FALSE),"Continue"))</ns0:f>
      </ns0:c>
      <ns0:c r="AF58" s="45">
        <ns0:f>IF(A58="","",IFERROR(VLOOKUP(AD58,'Controlled Vocabulary'!$AA$2:$AD$200,4,FALSE),"Evaluate remaining controls."))</ns0:f>
      </ns0:c>
      <ns0:c r="AG58" s="53">
        <ns0:f>IF(A58="","",UPPER(TRIM(A58)))</ns0:f>
      </ns0:c>
      <ns0:c r="AH58" s="53">
        <ns0:f>IF(AG58="",0,COUNTIF($AG$2:$AG$101,AG58))</ns0:f>
      </ns0:c>
      <ns0:c r="AI58" s="53">
        <ns0:f>IF(AG58="","MISSING_EVIDENCE_ITEM_ID",IF(OR(LEN(AG58)&lt;3,LEN(AG58)&gt;64),"INVALID_EVIDENCE_ITEM_ID",IF(AH58&gt;1,"DUPLICATE_EVIDENCE_ITEM_ID","NONE")))</ns0:f>
      </ns0:c>
      <ns0:c r="AJ58" s="53">
        <ns0:f>IF(F58="","SOURCE_MUTABILITY_UNRESOLVED",IF(AND(F58="Yes",OR(G58="",H58="",J58="")),"MUTABLE_SOURCE_CAPTURE_REQUIRED",IF(AND(F58="Unknown",G58="",H58=""),"SOURCE_MUTABILITY_UNRESOLVED","NONE")))</ns0:f>
      </ns0:c>
      <ns0:c r="AK58" s="53">
        <ns0:f>IF(N58="","REVIEWER_ACCESS_REQUIRED",IF(AND(O58&lt;&gt;"Open",P58=""),"HANDLING_CONDITION_REQUIRED",IF(AND(N58="Conditional",P58=""),"HANDLING_CONDITION_REQUIRED",IF(N58="No","REVIEWER_ACCESS_REQUIRED","NONE"))))</ns0:f>
      </ns0:c>
      <ns0:c r="AL58" s="53">
        <ns0:f>IF(T58="","CONTROLLED_INPUT_INVALID",IF(T58="No",IF(COUNTA(U58:AB58)&gt;0,"AI_DETAILS_WITHOUT_AI_USE","NONE"),IF(T58&lt;&gt;"Yes","CONTROLLED_INPUT_INVALID",IF(U58="","AI_ACTIVITY_TYPE_REQUIRED",IF(AND(W58&lt;&gt;"",COUNTIF('Evidence Register'!$AL$2:$AL$101,W58)&gt;0,COUNTIF('Controlled Vocabulary'!$R$2:$R$9,U58)&gt;0),"DUPLICATED_AI_ACTIVITY",IF(COUNTIF('Controlled Vocabulary'!$S$2:$S$9,U58)=0,"INVALID_AI_ACTIVITY_TYPE",IF(V58="","AI_TOOL_MODEL_REQUIRED",IF(Y58="Rejected","AI_OUTPUT_REJECTED",IF(Y58="Verified",IF(Z58="","HUMAN_VERIFIER_REQUIRED",IF(AA58="","HUMAN_VERIFICATION_DATE_REQUIRED","NONE")),IF(Y58="Pending","AI_VERIFICATION_PENDING",IF(Y58="Verification incomplete","AI_VERIFICATION_INCOMPLETE","AI_VERIFICATION_REQUIRED")))))))))))</ns0:f>
      </ns0:c>
      <ns0:c r="AM58" s="53">
        <ns0:f>IF(N58="Conditional","CONDITIONAL_EVIDENCE_ACCESS","NONE")</ns0:f>
      </ns0:c>
      <ns0:c r="AN58" s="53">
        <ns0:f>IF(AG58="",0,COUNTIFS('Claim–Evidence Links'!$P$2:$P$201,AG58,'Claim–Evidence Links'!$H$2:$H$201,"Active"))</ns0:f>
      </ns0:c>
    </ns0:row>
    <ns0:row r="59">
      <ns0:c r="A59" s="65"/>
      <ns0:c r="B59" s="65"/>
      <ns0:c r="C59" s="66"/>
      <ns0:c r="D59" s="66"/>
      <ns0:c r="E59" s="66"/>
      <ns0:c r="F59" s="66"/>
      <ns0:c r="G59" s="66"/>
      <ns0:c r="H59" s="66"/>
      <ns0:c r="I59" s="66"/>
      <ns0:c r="J59" s="67"/>
      <ns0:c r="K59" s="67"/>
      <ns0:c r="L59" s="67"/>
      <ns0:c r="M59" s="66"/>
      <ns0:c r="N59" s="66"/>
      <ns0:c r="O59" s="66"/>
      <ns0:c r="P59" s="66"/>
      <ns0:c r="Q59" s="65"/>
      <ns0:c r="R59" s="66"/>
      <ns0:c r="S59" s="66"/>
      <ns0:c r="T59" s="66"/>
      <ns0:c r="U59" s="66"/>
      <ns0:c r="V59" s="66"/>
      <ns0:c r="W59" s="66"/>
      <ns0:c r="X59" s="66"/>
      <ns0:c r="Y59" s="66"/>
      <ns0:c r="Z59" s="66"/>
      <ns0:c r="AA59" s="67"/>
      <ns0:c r="AB59" s="66"/>
      <ns0:c r="AC59" s="45">
        <ns0:f>IF(A59="","",IFERROR(VLOOKUP(AD59,'Controlled Vocabulary'!$AA$2:$AD$200,2,FALSE),"Record structurally complete"))</ns0:f>
      </ns0:c>
      <ns0:c r="AD59" s="45">
        <ns0:f>IF(A59="","",IF(AI59&lt;&gt;"NONE",AI59,IF(C59="","MISSING_SOURCE_OWNER",IF(E59="","MISSING_EVIDENCE_LOCATION",IF(D59="","MISSING_SOURCE_IDENTITY",IF(K59="","MISSING_ACCESS_DATE",IF(L59="","MISSING_OBSERVED_DATE",IF(AJ59&lt;&gt;"NONE",AJ59,IF(AK59&lt;&gt;"NONE",AK59,IF(AL59&lt;&gt;"NONE",AL59,AM59))))))))))</ns0:f>
      </ns0:c>
      <ns0:c r="AE59" s="45">
        <ns0:f>IF(A59="","",IFERROR(VLOOKUP(AD59,'Controlled Vocabulary'!$AA$2:$AD$200,3,FALSE),"Continue"))</ns0:f>
      </ns0:c>
      <ns0:c r="AF59" s="45">
        <ns0:f>IF(A59="","",IFERROR(VLOOKUP(AD59,'Controlled Vocabulary'!$AA$2:$AD$200,4,FALSE),"Evaluate remaining controls."))</ns0:f>
      </ns0:c>
      <ns0:c r="AG59" s="53">
        <ns0:f>IF(A59="","",UPPER(TRIM(A59)))</ns0:f>
      </ns0:c>
      <ns0:c r="AH59" s="53">
        <ns0:f>IF(AG59="",0,COUNTIF($AG$2:$AG$101,AG59))</ns0:f>
      </ns0:c>
      <ns0:c r="AI59" s="53">
        <ns0:f>IF(AG59="","MISSING_EVIDENCE_ITEM_ID",IF(OR(LEN(AG59)&lt;3,LEN(AG59)&gt;64),"INVALID_EVIDENCE_ITEM_ID",IF(AH59&gt;1,"DUPLICATE_EVIDENCE_ITEM_ID","NONE")))</ns0:f>
      </ns0:c>
      <ns0:c r="AJ59" s="53">
        <ns0:f>IF(F59="","SOURCE_MUTABILITY_UNRESOLVED",IF(AND(F59="Yes",OR(G59="",H59="",J59="")),"MUTABLE_SOURCE_CAPTURE_REQUIRED",IF(AND(F59="Unknown",G59="",H59=""),"SOURCE_MUTABILITY_UNRESOLVED","NONE")))</ns0:f>
      </ns0:c>
      <ns0:c r="AK59" s="53">
        <ns0:f>IF(N59="","REVIEWER_ACCESS_REQUIRED",IF(AND(O59&lt;&gt;"Open",P59=""),"HANDLING_CONDITION_REQUIRED",IF(AND(N59="Conditional",P59=""),"HANDLING_CONDITION_REQUIRED",IF(N59="No","REVIEWER_ACCESS_REQUIRED","NONE"))))</ns0:f>
      </ns0:c>
      <ns0:c r="AL59" s="53">
        <ns0:f>IF(T59="","CONTROLLED_INPUT_INVALID",IF(T59="No",IF(COUNTA(U59:AB59)&gt;0,"AI_DETAILS_WITHOUT_AI_USE","NONE"),IF(T59&lt;&gt;"Yes","CONTROLLED_INPUT_INVALID",IF(U59="","AI_ACTIVITY_TYPE_REQUIRED",IF(AND(W59&lt;&gt;"",COUNTIF('Evidence Register'!$AL$2:$AL$101,W59)&gt;0,COUNTIF('Controlled Vocabulary'!$R$2:$R$9,U59)&gt;0),"DUPLICATED_AI_ACTIVITY",IF(COUNTIF('Controlled Vocabulary'!$S$2:$S$9,U59)=0,"INVALID_AI_ACTIVITY_TYPE",IF(V59="","AI_TOOL_MODEL_REQUIRED",IF(Y59="Rejected","AI_OUTPUT_REJECTED",IF(Y59="Verified",IF(Z59="","HUMAN_VERIFIER_REQUIRED",IF(AA59="","HUMAN_VERIFICATION_DATE_REQUIRED","NONE")),IF(Y59="Pending","AI_VERIFICATION_PENDING",IF(Y59="Verification incomplete","AI_VERIFICATION_INCOMPLETE","AI_VERIFICATION_REQUIRED")))))))))))</ns0:f>
      </ns0:c>
      <ns0:c r="AM59" s="53">
        <ns0:f>IF(N59="Conditional","CONDITIONAL_EVIDENCE_ACCESS","NONE")</ns0:f>
      </ns0:c>
      <ns0:c r="AN59" s="53">
        <ns0:f>IF(AG59="",0,COUNTIFS('Claim–Evidence Links'!$P$2:$P$201,AG59,'Claim–Evidence Links'!$H$2:$H$201,"Active"))</ns0:f>
      </ns0:c>
    </ns0:row>
    <ns0:row r="60">
      <ns0:c r="A60" s="65"/>
      <ns0:c r="B60" s="65"/>
      <ns0:c r="C60" s="66"/>
      <ns0:c r="D60" s="66"/>
      <ns0:c r="E60" s="66"/>
      <ns0:c r="F60" s="66"/>
      <ns0:c r="G60" s="66"/>
      <ns0:c r="H60" s="66"/>
      <ns0:c r="I60" s="66"/>
      <ns0:c r="J60" s="67"/>
      <ns0:c r="K60" s="67"/>
      <ns0:c r="L60" s="67"/>
      <ns0:c r="M60" s="66"/>
      <ns0:c r="N60" s="66"/>
      <ns0:c r="O60" s="66"/>
      <ns0:c r="P60" s="66"/>
      <ns0:c r="Q60" s="65"/>
      <ns0:c r="R60" s="66"/>
      <ns0:c r="S60" s="66"/>
      <ns0:c r="T60" s="66"/>
      <ns0:c r="U60" s="66"/>
      <ns0:c r="V60" s="66"/>
      <ns0:c r="W60" s="66"/>
      <ns0:c r="X60" s="66"/>
      <ns0:c r="Y60" s="66"/>
      <ns0:c r="Z60" s="66"/>
      <ns0:c r="AA60" s="67"/>
      <ns0:c r="AB60" s="66"/>
      <ns0:c r="AC60" s="45">
        <ns0:f>IF(A60="","",IFERROR(VLOOKUP(AD60,'Controlled Vocabulary'!$AA$2:$AD$200,2,FALSE),"Record structurally complete"))</ns0:f>
      </ns0:c>
      <ns0:c r="AD60" s="45">
        <ns0:f>IF(A60="","",IF(AI60&lt;&gt;"NONE",AI60,IF(C60="","MISSING_SOURCE_OWNER",IF(E60="","MISSING_EVIDENCE_LOCATION",IF(D60="","MISSING_SOURCE_IDENTITY",IF(K60="","MISSING_ACCESS_DATE",IF(L60="","MISSING_OBSERVED_DATE",IF(AJ60&lt;&gt;"NONE",AJ60,IF(AK60&lt;&gt;"NONE",AK60,IF(AL60&lt;&gt;"NONE",AL60,AM60))))))))))</ns0:f>
      </ns0:c>
      <ns0:c r="AE60" s="45">
        <ns0:f>IF(A60="","",IFERROR(VLOOKUP(AD60,'Controlled Vocabulary'!$AA$2:$AD$200,3,FALSE),"Continue"))</ns0:f>
      </ns0:c>
      <ns0:c r="AF60" s="45">
        <ns0:f>IF(A60="","",IFERROR(VLOOKUP(AD60,'Controlled Vocabulary'!$AA$2:$AD$200,4,FALSE),"Evaluate remaining controls."))</ns0:f>
      </ns0:c>
      <ns0:c r="AG60" s="53">
        <ns0:f>IF(A60="","",UPPER(TRIM(A60)))</ns0:f>
      </ns0:c>
      <ns0:c r="AH60" s="53">
        <ns0:f>IF(AG60="",0,COUNTIF($AG$2:$AG$101,AG60))</ns0:f>
      </ns0:c>
      <ns0:c r="AI60" s="53">
        <ns0:f>IF(AG60="","MISSING_EVIDENCE_ITEM_ID",IF(OR(LEN(AG60)&lt;3,LEN(AG60)&gt;64),"INVALID_EVIDENCE_ITEM_ID",IF(AH60&gt;1,"DUPLICATE_EVIDENCE_ITEM_ID","NONE")))</ns0:f>
      </ns0:c>
      <ns0:c r="AJ60" s="53">
        <ns0:f>IF(F60="","SOURCE_MUTABILITY_UNRESOLVED",IF(AND(F60="Yes",OR(G60="",H60="",J60="")),"MUTABLE_SOURCE_CAPTURE_REQUIRED",IF(AND(F60="Unknown",G60="",H60=""),"SOURCE_MUTABILITY_UNRESOLVED","NONE")))</ns0:f>
      </ns0:c>
      <ns0:c r="AK60" s="53">
        <ns0:f>IF(N60="","REVIEWER_ACCESS_REQUIRED",IF(AND(O60&lt;&gt;"Open",P60=""),"HANDLING_CONDITION_REQUIRED",IF(AND(N60="Conditional",P60=""),"HANDLING_CONDITION_REQUIRED",IF(N60="No","REVIEWER_ACCESS_REQUIRED","NONE"))))</ns0:f>
      </ns0:c>
      <ns0:c r="AL60" s="53">
        <ns0:f>IF(T60="","CONTROLLED_INPUT_INVALID",IF(T60="No",IF(COUNTA(U60:AB60)&gt;0,"AI_DETAILS_WITHOUT_AI_USE","NONE"),IF(T60&lt;&gt;"Yes","CONTROLLED_INPUT_INVALID",IF(U60="","AI_ACTIVITY_TYPE_REQUIRED",IF(AND(W60&lt;&gt;"",COUNTIF('Evidence Register'!$AL$2:$AL$101,W60)&gt;0,COUNTIF('Controlled Vocabulary'!$R$2:$R$9,U60)&gt;0),"DUPLICATED_AI_ACTIVITY",IF(COUNTIF('Controlled Vocabulary'!$S$2:$S$9,U60)=0,"INVALID_AI_ACTIVITY_TYPE",IF(V60="","AI_TOOL_MODEL_REQUIRED",IF(Y60="Rejected","AI_OUTPUT_REJECTED",IF(Y60="Verified",IF(Z60="","HUMAN_VERIFIER_REQUIRED",IF(AA60="","HUMAN_VERIFICATION_DATE_REQUIRED","NONE")),IF(Y60="Pending","AI_VERIFICATION_PENDING",IF(Y60="Verification incomplete","AI_VERIFICATION_INCOMPLETE","AI_VERIFICATION_REQUIRED")))))))))))</ns0:f>
      </ns0:c>
      <ns0:c r="AM60" s="53">
        <ns0:f>IF(N60="Conditional","CONDITIONAL_EVIDENCE_ACCESS","NONE")</ns0:f>
      </ns0:c>
      <ns0:c r="AN60" s="53">
        <ns0:f>IF(AG60="",0,COUNTIFS('Claim–Evidence Links'!$P$2:$P$201,AG60,'Claim–Evidence Links'!$H$2:$H$201,"Active"))</ns0:f>
      </ns0:c>
    </ns0:row>
    <ns0:row r="61">
      <ns0:c r="A61" s="65"/>
      <ns0:c r="B61" s="65"/>
      <ns0:c r="C61" s="66"/>
      <ns0:c r="D61" s="66"/>
      <ns0:c r="E61" s="66"/>
      <ns0:c r="F61" s="66"/>
      <ns0:c r="G61" s="66"/>
      <ns0:c r="H61" s="66"/>
      <ns0:c r="I61" s="66"/>
      <ns0:c r="J61" s="67"/>
      <ns0:c r="K61" s="67"/>
      <ns0:c r="L61" s="67"/>
      <ns0:c r="M61" s="66"/>
      <ns0:c r="N61" s="66"/>
      <ns0:c r="O61" s="66"/>
      <ns0:c r="P61" s="66"/>
      <ns0:c r="Q61" s="65"/>
      <ns0:c r="R61" s="66"/>
      <ns0:c r="S61" s="66"/>
      <ns0:c r="T61" s="66"/>
      <ns0:c r="U61" s="66"/>
      <ns0:c r="V61" s="66"/>
      <ns0:c r="W61" s="66"/>
      <ns0:c r="X61" s="66"/>
      <ns0:c r="Y61" s="66"/>
      <ns0:c r="Z61" s="66"/>
      <ns0:c r="AA61" s="67"/>
      <ns0:c r="AB61" s="66"/>
      <ns0:c r="AC61" s="45">
        <ns0:f>IF(A61="","",IFERROR(VLOOKUP(AD61,'Controlled Vocabulary'!$AA$2:$AD$200,2,FALSE),"Record structurally complete"))</ns0:f>
      </ns0:c>
      <ns0:c r="AD61" s="45">
        <ns0:f>IF(A61="","",IF(AI61&lt;&gt;"NONE",AI61,IF(C61="","MISSING_SOURCE_OWNER",IF(E61="","MISSING_EVIDENCE_LOCATION",IF(D61="","MISSING_SOURCE_IDENTITY",IF(K61="","MISSING_ACCESS_DATE",IF(L61="","MISSING_OBSERVED_DATE",IF(AJ61&lt;&gt;"NONE",AJ61,IF(AK61&lt;&gt;"NONE",AK61,IF(AL61&lt;&gt;"NONE",AL61,AM61))))))))))</ns0:f>
      </ns0:c>
      <ns0:c r="AE61" s="45">
        <ns0:f>IF(A61="","",IFERROR(VLOOKUP(AD61,'Controlled Vocabulary'!$AA$2:$AD$200,3,FALSE),"Continue"))</ns0:f>
      </ns0:c>
      <ns0:c r="AF61" s="45">
        <ns0:f>IF(A61="","",IFERROR(VLOOKUP(AD61,'Controlled Vocabulary'!$AA$2:$AD$200,4,FALSE),"Evaluate remaining controls."))</ns0:f>
      </ns0:c>
      <ns0:c r="AG61" s="53">
        <ns0:f>IF(A61="","",UPPER(TRIM(A61)))</ns0:f>
      </ns0:c>
      <ns0:c r="AH61" s="53">
        <ns0:f>IF(AG61="",0,COUNTIF($AG$2:$AG$101,AG61))</ns0:f>
      </ns0:c>
      <ns0:c r="AI61" s="53">
        <ns0:f>IF(AG61="","MISSING_EVIDENCE_ITEM_ID",IF(OR(LEN(AG61)&lt;3,LEN(AG61)&gt;64),"INVALID_EVIDENCE_ITEM_ID",IF(AH61&gt;1,"DUPLICATE_EVIDENCE_ITEM_ID","NONE")))</ns0:f>
      </ns0:c>
      <ns0:c r="AJ61" s="53">
        <ns0:f>IF(F61="","SOURCE_MUTABILITY_UNRESOLVED",IF(AND(F61="Yes",OR(G61="",H61="",J61="")),"MUTABLE_SOURCE_CAPTURE_REQUIRED",IF(AND(F61="Unknown",G61="",H61=""),"SOURCE_MUTABILITY_UNRESOLVED","NONE")))</ns0:f>
      </ns0:c>
      <ns0:c r="AK61" s="53">
        <ns0:f>IF(N61="","REVIEWER_ACCESS_REQUIRED",IF(AND(O61&lt;&gt;"Open",P61=""),"HANDLING_CONDITION_REQUIRED",IF(AND(N61="Conditional",P61=""),"HANDLING_CONDITION_REQUIRED",IF(N61="No","REVIEWER_ACCESS_REQUIRED","NONE"))))</ns0:f>
      </ns0:c>
      <ns0:c r="AL61" s="53">
        <ns0:f>IF(T61="","CONTROLLED_INPUT_INVALID",IF(T61="No",IF(COUNTA(U61:AB61)&gt;0,"AI_DETAILS_WITHOUT_AI_USE","NONE"),IF(T61&lt;&gt;"Yes","CONTROLLED_INPUT_INVALID",IF(U61="","AI_ACTIVITY_TYPE_REQUIRED",IF(AND(W61&lt;&gt;"",COUNTIF('Evidence Register'!$AL$2:$AL$101,W61)&gt;0,COUNTIF('Controlled Vocabulary'!$R$2:$R$9,U61)&gt;0),"DUPLICATED_AI_ACTIVITY",IF(COUNTIF('Controlled Vocabulary'!$S$2:$S$9,U61)=0,"INVALID_AI_ACTIVITY_TYPE",IF(V61="","AI_TOOL_MODEL_REQUIRED",IF(Y61="Rejected","AI_OUTPUT_REJECTED",IF(Y61="Verified",IF(Z61="","HUMAN_VERIFIER_REQUIRED",IF(AA61="","HUMAN_VERIFICATION_DATE_REQUIRED","NONE")),IF(Y61="Pending","AI_VERIFICATION_PENDING",IF(Y61="Verification incomplete","AI_VERIFICATION_INCOMPLETE","AI_VERIFICATION_REQUIRED")))))))))))</ns0:f>
      </ns0:c>
      <ns0:c r="AM61" s="53">
        <ns0:f>IF(N61="Conditional","CONDITIONAL_EVIDENCE_ACCESS","NONE")</ns0:f>
      </ns0:c>
      <ns0:c r="AN61" s="53">
        <ns0:f>IF(AG61="",0,COUNTIFS('Claim–Evidence Links'!$P$2:$P$201,AG61,'Claim–Evidence Links'!$H$2:$H$201,"Active"))</ns0:f>
      </ns0:c>
    </ns0:row>
    <ns0:row r="62">
      <ns0:c r="A62" s="65"/>
      <ns0:c r="B62" s="65"/>
      <ns0:c r="C62" s="66"/>
      <ns0:c r="D62" s="66"/>
      <ns0:c r="E62" s="66"/>
      <ns0:c r="F62" s="66"/>
      <ns0:c r="G62" s="66"/>
      <ns0:c r="H62" s="66"/>
      <ns0:c r="I62" s="66"/>
      <ns0:c r="J62" s="67"/>
      <ns0:c r="K62" s="67"/>
      <ns0:c r="L62" s="67"/>
      <ns0:c r="M62" s="66"/>
      <ns0:c r="N62" s="66"/>
      <ns0:c r="O62" s="66"/>
      <ns0:c r="P62" s="66"/>
      <ns0:c r="Q62" s="65"/>
      <ns0:c r="R62" s="66"/>
      <ns0:c r="S62" s="66"/>
      <ns0:c r="T62" s="66"/>
      <ns0:c r="U62" s="66"/>
      <ns0:c r="V62" s="66"/>
      <ns0:c r="W62" s="66"/>
      <ns0:c r="X62" s="66"/>
      <ns0:c r="Y62" s="66"/>
      <ns0:c r="Z62" s="66"/>
      <ns0:c r="AA62" s="67"/>
      <ns0:c r="AB62" s="66"/>
      <ns0:c r="AC62" s="45">
        <ns0:f>IF(A62="","",IFERROR(VLOOKUP(AD62,'Controlled Vocabulary'!$AA$2:$AD$200,2,FALSE),"Record structurally complete"))</ns0:f>
      </ns0:c>
      <ns0:c r="AD62" s="45">
        <ns0:f>IF(A62="","",IF(AI62&lt;&gt;"NONE",AI62,IF(C62="","MISSING_SOURCE_OWNER",IF(E62="","MISSING_EVIDENCE_LOCATION",IF(D62="","MISSING_SOURCE_IDENTITY",IF(K62="","MISSING_ACCESS_DATE",IF(L62="","MISSING_OBSERVED_DATE",IF(AJ62&lt;&gt;"NONE",AJ62,IF(AK62&lt;&gt;"NONE",AK62,IF(AL62&lt;&gt;"NONE",AL62,AM62))))))))))</ns0:f>
      </ns0:c>
      <ns0:c r="AE62" s="45">
        <ns0:f>IF(A62="","",IFERROR(VLOOKUP(AD62,'Controlled Vocabulary'!$AA$2:$AD$200,3,FALSE),"Continue"))</ns0:f>
      </ns0:c>
      <ns0:c r="AF62" s="45">
        <ns0:f>IF(A62="","",IFERROR(VLOOKUP(AD62,'Controlled Vocabulary'!$AA$2:$AD$200,4,FALSE),"Evaluate remaining controls."))</ns0:f>
      </ns0:c>
      <ns0:c r="AG62" s="53">
        <ns0:f>IF(A62="","",UPPER(TRIM(A62)))</ns0:f>
      </ns0:c>
      <ns0:c r="AH62" s="53">
        <ns0:f>IF(AG62="",0,COUNTIF($AG$2:$AG$101,AG62))</ns0:f>
      </ns0:c>
      <ns0:c r="AI62" s="53">
        <ns0:f>IF(AG62="","MISSING_EVIDENCE_ITEM_ID",IF(OR(LEN(AG62)&lt;3,LEN(AG62)&gt;64),"INVALID_EVIDENCE_ITEM_ID",IF(AH62&gt;1,"DUPLICATE_EVIDENCE_ITEM_ID","NONE")))</ns0:f>
      </ns0:c>
      <ns0:c r="AJ62" s="53">
        <ns0:f>IF(F62="","SOURCE_MUTABILITY_UNRESOLVED",IF(AND(F62="Yes",OR(G62="",H62="",J62="")),"MUTABLE_SOURCE_CAPTURE_REQUIRED",IF(AND(F62="Unknown",G62="",H62=""),"SOURCE_MUTABILITY_UNRESOLVED","NONE")))</ns0:f>
      </ns0:c>
      <ns0:c r="AK62" s="53">
        <ns0:f>IF(N62="","REVIEWER_ACCESS_REQUIRED",IF(AND(O62&lt;&gt;"Open",P62=""),"HANDLING_CONDITION_REQUIRED",IF(AND(N62="Conditional",P62=""),"HANDLING_CONDITION_REQUIRED",IF(N62="No","REVIEWER_ACCESS_REQUIRED","NONE"))))</ns0:f>
      </ns0:c>
      <ns0:c r="AL62" s="53">
        <ns0:f>IF(T62="","CONTROLLED_INPUT_INVALID",IF(T62="No",IF(COUNTA(U62:AB62)&gt;0,"AI_DETAILS_WITHOUT_AI_USE","NONE"),IF(T62&lt;&gt;"Yes","CONTROLLED_INPUT_INVALID",IF(U62="","AI_ACTIVITY_TYPE_REQUIRED",IF(AND(W62&lt;&gt;"",COUNTIF('Evidence Register'!$AL$2:$AL$101,W62)&gt;0,COUNTIF('Controlled Vocabulary'!$R$2:$R$9,U62)&gt;0),"DUPLICATED_AI_ACTIVITY",IF(COUNTIF('Controlled Vocabulary'!$S$2:$S$9,U62)=0,"INVALID_AI_ACTIVITY_TYPE",IF(V62="","AI_TOOL_MODEL_REQUIRED",IF(Y62="Rejected","AI_OUTPUT_REJECTED",IF(Y62="Verified",IF(Z62="","HUMAN_VERIFIER_REQUIRED",IF(AA62="","HUMAN_VERIFICATION_DATE_REQUIRED","NONE")),IF(Y62="Pending","AI_VERIFICATION_PENDING",IF(Y62="Verification incomplete","AI_VERIFICATION_INCOMPLETE","AI_VERIFICATION_REQUIRED")))))))))))</ns0:f>
      </ns0:c>
      <ns0:c r="AM62" s="53">
        <ns0:f>IF(N62="Conditional","CONDITIONAL_EVIDENCE_ACCESS","NONE")</ns0:f>
      </ns0:c>
      <ns0:c r="AN62" s="53">
        <ns0:f>IF(AG62="",0,COUNTIFS('Claim–Evidence Links'!$P$2:$P$201,AG62,'Claim–Evidence Links'!$H$2:$H$201,"Active"))</ns0:f>
      </ns0:c>
    </ns0:row>
    <ns0:row r="63">
      <ns0:c r="A63" s="65"/>
      <ns0:c r="B63" s="65"/>
      <ns0:c r="C63" s="66"/>
      <ns0:c r="D63" s="66"/>
      <ns0:c r="E63" s="66"/>
      <ns0:c r="F63" s="66"/>
      <ns0:c r="G63" s="66"/>
      <ns0:c r="H63" s="66"/>
      <ns0:c r="I63" s="66"/>
      <ns0:c r="J63" s="67"/>
      <ns0:c r="K63" s="67"/>
      <ns0:c r="L63" s="67"/>
      <ns0:c r="M63" s="66"/>
      <ns0:c r="N63" s="66"/>
      <ns0:c r="O63" s="66"/>
      <ns0:c r="P63" s="66"/>
      <ns0:c r="Q63" s="65"/>
      <ns0:c r="R63" s="66"/>
      <ns0:c r="S63" s="66"/>
      <ns0:c r="T63" s="66"/>
      <ns0:c r="U63" s="66"/>
      <ns0:c r="V63" s="66"/>
      <ns0:c r="W63" s="66"/>
      <ns0:c r="X63" s="66"/>
      <ns0:c r="Y63" s="66"/>
      <ns0:c r="Z63" s="66"/>
      <ns0:c r="AA63" s="67"/>
      <ns0:c r="AB63" s="66"/>
      <ns0:c r="AC63" s="45">
        <ns0:f>IF(A63="","",IFERROR(VLOOKUP(AD63,'Controlled Vocabulary'!$AA$2:$AD$200,2,FALSE),"Record structurally complete"))</ns0:f>
      </ns0:c>
      <ns0:c r="AD63" s="45">
        <ns0:f>IF(A63="","",IF(AI63&lt;&gt;"NONE",AI63,IF(C63="","MISSING_SOURCE_OWNER",IF(E63="","MISSING_EVIDENCE_LOCATION",IF(D63="","MISSING_SOURCE_IDENTITY",IF(K63="","MISSING_ACCESS_DATE",IF(L63="","MISSING_OBSERVED_DATE",IF(AJ63&lt;&gt;"NONE",AJ63,IF(AK63&lt;&gt;"NONE",AK63,IF(AL63&lt;&gt;"NONE",AL63,AM63))))))))))</ns0:f>
      </ns0:c>
      <ns0:c r="AE63" s="45">
        <ns0:f>IF(A63="","",IFERROR(VLOOKUP(AD63,'Controlled Vocabulary'!$AA$2:$AD$200,3,FALSE),"Continue"))</ns0:f>
      </ns0:c>
      <ns0:c r="AF63" s="45">
        <ns0:f>IF(A63="","",IFERROR(VLOOKUP(AD63,'Controlled Vocabulary'!$AA$2:$AD$200,4,FALSE),"Evaluate remaining controls."))</ns0:f>
      </ns0:c>
      <ns0:c r="AG63" s="53">
        <ns0:f>IF(A63="","",UPPER(TRIM(A63)))</ns0:f>
      </ns0:c>
      <ns0:c r="AH63" s="53">
        <ns0:f>IF(AG63="",0,COUNTIF($AG$2:$AG$101,AG63))</ns0:f>
      </ns0:c>
      <ns0:c r="AI63" s="53">
        <ns0:f>IF(AG63="","MISSING_EVIDENCE_ITEM_ID",IF(OR(LEN(AG63)&lt;3,LEN(AG63)&gt;64),"INVALID_EVIDENCE_ITEM_ID",IF(AH63&gt;1,"DUPLICATE_EVIDENCE_ITEM_ID","NONE")))</ns0:f>
      </ns0:c>
      <ns0:c r="AJ63" s="53">
        <ns0:f>IF(F63="","SOURCE_MUTABILITY_UNRESOLVED",IF(AND(F63="Yes",OR(G63="",H63="",J63="")),"MUTABLE_SOURCE_CAPTURE_REQUIRED",IF(AND(F63="Unknown",G63="",H63=""),"SOURCE_MUTABILITY_UNRESOLVED","NONE")))</ns0:f>
      </ns0:c>
      <ns0:c r="AK63" s="53">
        <ns0:f>IF(N63="","REVIEWER_ACCESS_REQUIRED",IF(AND(O63&lt;&gt;"Open",P63=""),"HANDLING_CONDITION_REQUIRED",IF(AND(N63="Conditional",P63=""),"HANDLING_CONDITION_REQUIRED",IF(N63="No","REVIEWER_ACCESS_REQUIRED","NONE"))))</ns0:f>
      </ns0:c>
      <ns0:c r="AL63" s="53">
        <ns0:f>IF(T63="","CONTROLLED_INPUT_INVALID",IF(T63="No",IF(COUNTA(U63:AB63)&gt;0,"AI_DETAILS_WITHOUT_AI_USE","NONE"),IF(T63&lt;&gt;"Yes","CONTROLLED_INPUT_INVALID",IF(U63="","AI_ACTIVITY_TYPE_REQUIRED",IF(AND(W63&lt;&gt;"",COUNTIF('Evidence Register'!$AL$2:$AL$101,W63)&gt;0,COUNTIF('Controlled Vocabulary'!$R$2:$R$9,U63)&gt;0),"DUPLICATED_AI_ACTIVITY",IF(COUNTIF('Controlled Vocabulary'!$S$2:$S$9,U63)=0,"INVALID_AI_ACTIVITY_TYPE",IF(V63="","AI_TOOL_MODEL_REQUIRED",IF(Y63="Rejected","AI_OUTPUT_REJECTED",IF(Y63="Verified",IF(Z63="","HUMAN_VERIFIER_REQUIRED",IF(AA63="","HUMAN_VERIFICATION_DATE_REQUIRED","NONE")),IF(Y63="Pending","AI_VERIFICATION_PENDING",IF(Y63="Verification incomplete","AI_VERIFICATION_INCOMPLETE","AI_VERIFICATION_REQUIRED")))))))))))</ns0:f>
      </ns0:c>
      <ns0:c r="AM63" s="53">
        <ns0:f>IF(N63="Conditional","CONDITIONAL_EVIDENCE_ACCESS","NONE")</ns0:f>
      </ns0:c>
      <ns0:c r="AN63" s="53">
        <ns0:f>IF(AG63="",0,COUNTIFS('Claim–Evidence Links'!$P$2:$P$201,AG63,'Claim–Evidence Links'!$H$2:$H$201,"Active"))</ns0:f>
      </ns0:c>
    </ns0:row>
    <ns0:row r="64">
      <ns0:c r="A64" s="65"/>
      <ns0:c r="B64" s="65"/>
      <ns0:c r="C64" s="66"/>
      <ns0:c r="D64" s="66"/>
      <ns0:c r="E64" s="66"/>
      <ns0:c r="F64" s="66"/>
      <ns0:c r="G64" s="66"/>
      <ns0:c r="H64" s="66"/>
      <ns0:c r="I64" s="66"/>
      <ns0:c r="J64" s="67"/>
      <ns0:c r="K64" s="67"/>
      <ns0:c r="L64" s="67"/>
      <ns0:c r="M64" s="66"/>
      <ns0:c r="N64" s="66"/>
      <ns0:c r="O64" s="66"/>
      <ns0:c r="P64" s="66"/>
      <ns0:c r="Q64" s="65"/>
      <ns0:c r="R64" s="66"/>
      <ns0:c r="S64" s="66"/>
      <ns0:c r="T64" s="66"/>
      <ns0:c r="U64" s="66"/>
      <ns0:c r="V64" s="66"/>
      <ns0:c r="W64" s="66"/>
      <ns0:c r="X64" s="66"/>
      <ns0:c r="Y64" s="66"/>
      <ns0:c r="Z64" s="66"/>
      <ns0:c r="AA64" s="67"/>
      <ns0:c r="AB64" s="66"/>
      <ns0:c r="AC64" s="45">
        <ns0:f>IF(A64="","",IFERROR(VLOOKUP(AD64,'Controlled Vocabulary'!$AA$2:$AD$200,2,FALSE),"Record structurally complete"))</ns0:f>
      </ns0:c>
      <ns0:c r="AD64" s="45">
        <ns0:f>IF(A64="","",IF(AI64&lt;&gt;"NONE",AI64,IF(C64="","MISSING_SOURCE_OWNER",IF(E64="","MISSING_EVIDENCE_LOCATION",IF(D64="","MISSING_SOURCE_IDENTITY",IF(K64="","MISSING_ACCESS_DATE",IF(L64="","MISSING_OBSERVED_DATE",IF(AJ64&lt;&gt;"NONE",AJ64,IF(AK64&lt;&gt;"NONE",AK64,IF(AL64&lt;&gt;"NONE",AL64,AM64))))))))))</ns0:f>
      </ns0:c>
      <ns0:c r="AE64" s="45">
        <ns0:f>IF(A64="","",IFERROR(VLOOKUP(AD64,'Controlled Vocabulary'!$AA$2:$AD$200,3,FALSE),"Continue"))</ns0:f>
      </ns0:c>
      <ns0:c r="AF64" s="45">
        <ns0:f>IF(A64="","",IFERROR(VLOOKUP(AD64,'Controlled Vocabulary'!$AA$2:$AD$200,4,FALSE),"Evaluate remaining controls."))</ns0:f>
      </ns0:c>
      <ns0:c r="AG64" s="53">
        <ns0:f>IF(A64="","",UPPER(TRIM(A64)))</ns0:f>
      </ns0:c>
      <ns0:c r="AH64" s="53">
        <ns0:f>IF(AG64="",0,COUNTIF($AG$2:$AG$101,AG64))</ns0:f>
      </ns0:c>
      <ns0:c r="AI64" s="53">
        <ns0:f>IF(AG64="","MISSING_EVIDENCE_ITEM_ID",IF(OR(LEN(AG64)&lt;3,LEN(AG64)&gt;64),"INVALID_EVIDENCE_ITEM_ID",IF(AH64&gt;1,"DUPLICATE_EVIDENCE_ITEM_ID","NONE")))</ns0:f>
      </ns0:c>
      <ns0:c r="AJ64" s="53">
        <ns0:f>IF(F64="","SOURCE_MUTABILITY_UNRESOLVED",IF(AND(F64="Yes",OR(G64="",H64="",J64="")),"MUTABLE_SOURCE_CAPTURE_REQUIRED",IF(AND(F64="Unknown",G64="",H64=""),"SOURCE_MUTABILITY_UNRESOLVED","NONE")))</ns0:f>
      </ns0:c>
      <ns0:c r="AK64" s="53">
        <ns0:f>IF(N64="","REVIEWER_ACCESS_REQUIRED",IF(AND(O64&lt;&gt;"Open",P64=""),"HANDLING_CONDITION_REQUIRED",IF(AND(N64="Conditional",P64=""),"HANDLING_CONDITION_REQUIRED",IF(N64="No","REVIEWER_ACCESS_REQUIRED","NONE"))))</ns0:f>
      </ns0:c>
      <ns0:c r="AL64" s="53">
        <ns0:f>IF(T64="","CONTROLLED_INPUT_INVALID",IF(T64="No",IF(COUNTA(U64:AB64)&gt;0,"AI_DETAILS_WITHOUT_AI_USE","NONE"),IF(T64&lt;&gt;"Yes","CONTROLLED_INPUT_INVALID",IF(U64="","AI_ACTIVITY_TYPE_REQUIRED",IF(AND(W64&lt;&gt;"",COUNTIF('Evidence Register'!$AL$2:$AL$101,W64)&gt;0,COUNTIF('Controlled Vocabulary'!$R$2:$R$9,U64)&gt;0),"DUPLICATED_AI_ACTIVITY",IF(COUNTIF('Controlled Vocabulary'!$S$2:$S$9,U64)=0,"INVALID_AI_ACTIVITY_TYPE",IF(V64="","AI_TOOL_MODEL_REQUIRED",IF(Y64="Rejected","AI_OUTPUT_REJECTED",IF(Y64="Verified",IF(Z64="","HUMAN_VERIFIER_REQUIRED",IF(AA64="","HUMAN_VERIFICATION_DATE_REQUIRED","NONE")),IF(Y64="Pending","AI_VERIFICATION_PENDING",IF(Y64="Verification incomplete","AI_VERIFICATION_INCOMPLETE","AI_VERIFICATION_REQUIRED")))))))))))</ns0:f>
      </ns0:c>
      <ns0:c r="AM64" s="53">
        <ns0:f>IF(N64="Conditional","CONDITIONAL_EVIDENCE_ACCESS","NONE")</ns0:f>
      </ns0:c>
      <ns0:c r="AN64" s="53">
        <ns0:f>IF(AG64="",0,COUNTIFS('Claim–Evidence Links'!$P$2:$P$201,AG64,'Claim–Evidence Links'!$H$2:$H$201,"Active"))</ns0:f>
      </ns0:c>
    </ns0:row>
    <ns0:row r="65">
      <ns0:c r="A65" s="65"/>
      <ns0:c r="B65" s="65"/>
      <ns0:c r="C65" s="66"/>
      <ns0:c r="D65" s="66"/>
      <ns0:c r="E65" s="66"/>
      <ns0:c r="F65" s="66"/>
      <ns0:c r="G65" s="66"/>
      <ns0:c r="H65" s="66"/>
      <ns0:c r="I65" s="66"/>
      <ns0:c r="J65" s="67"/>
      <ns0:c r="K65" s="67"/>
      <ns0:c r="L65" s="67"/>
      <ns0:c r="M65" s="66"/>
      <ns0:c r="N65" s="66"/>
      <ns0:c r="O65" s="66"/>
      <ns0:c r="P65" s="66"/>
      <ns0:c r="Q65" s="65"/>
      <ns0:c r="R65" s="66"/>
      <ns0:c r="S65" s="66"/>
      <ns0:c r="T65" s="66"/>
      <ns0:c r="U65" s="66"/>
      <ns0:c r="V65" s="66"/>
      <ns0:c r="W65" s="66"/>
      <ns0:c r="X65" s="66"/>
      <ns0:c r="Y65" s="66"/>
      <ns0:c r="Z65" s="66"/>
      <ns0:c r="AA65" s="67"/>
      <ns0:c r="AB65" s="66"/>
      <ns0:c r="AC65" s="45">
        <ns0:f>IF(A65="","",IFERROR(VLOOKUP(AD65,'Controlled Vocabulary'!$AA$2:$AD$200,2,FALSE),"Record structurally complete"))</ns0:f>
      </ns0:c>
      <ns0:c r="AD65" s="45">
        <ns0:f>IF(A65="","",IF(AI65&lt;&gt;"NONE",AI65,IF(C65="","MISSING_SOURCE_OWNER",IF(E65="","MISSING_EVIDENCE_LOCATION",IF(D65="","MISSING_SOURCE_IDENTITY",IF(K65="","MISSING_ACCESS_DATE",IF(L65="","MISSING_OBSERVED_DATE",IF(AJ65&lt;&gt;"NONE",AJ65,IF(AK65&lt;&gt;"NONE",AK65,IF(AL65&lt;&gt;"NONE",AL65,AM65))))))))))</ns0:f>
      </ns0:c>
      <ns0:c r="AE65" s="45">
        <ns0:f>IF(A65="","",IFERROR(VLOOKUP(AD65,'Controlled Vocabulary'!$AA$2:$AD$200,3,FALSE),"Continue"))</ns0:f>
      </ns0:c>
      <ns0:c r="AF65" s="45">
        <ns0:f>IF(A65="","",IFERROR(VLOOKUP(AD65,'Controlled Vocabulary'!$AA$2:$AD$200,4,FALSE),"Evaluate remaining controls."))</ns0:f>
      </ns0:c>
      <ns0:c r="AG65" s="53">
        <ns0:f>IF(A65="","",UPPER(TRIM(A65)))</ns0:f>
      </ns0:c>
      <ns0:c r="AH65" s="53">
        <ns0:f>IF(AG65="",0,COUNTIF($AG$2:$AG$101,AG65))</ns0:f>
      </ns0:c>
      <ns0:c r="AI65" s="53">
        <ns0:f>IF(AG65="","MISSING_EVIDENCE_ITEM_ID",IF(OR(LEN(AG65)&lt;3,LEN(AG65)&gt;64),"INVALID_EVIDENCE_ITEM_ID",IF(AH65&gt;1,"DUPLICATE_EVIDENCE_ITEM_ID","NONE")))</ns0:f>
      </ns0:c>
      <ns0:c r="AJ65" s="53">
        <ns0:f>IF(F65="","SOURCE_MUTABILITY_UNRESOLVED",IF(AND(F65="Yes",OR(G65="",H65="",J65="")),"MUTABLE_SOURCE_CAPTURE_REQUIRED",IF(AND(F65="Unknown",G65="",H65=""),"SOURCE_MUTABILITY_UNRESOLVED","NONE")))</ns0:f>
      </ns0:c>
      <ns0:c r="AK65" s="53">
        <ns0:f>IF(N65="","REVIEWER_ACCESS_REQUIRED",IF(AND(O65&lt;&gt;"Open",P65=""),"HANDLING_CONDITION_REQUIRED",IF(AND(N65="Conditional",P65=""),"HANDLING_CONDITION_REQUIRED",IF(N65="No","REVIEWER_ACCESS_REQUIRED","NONE"))))</ns0:f>
      </ns0:c>
      <ns0:c r="AL65" s="53">
        <ns0:f>IF(T65="","CONTROLLED_INPUT_INVALID",IF(T65="No",IF(COUNTA(U65:AB65)&gt;0,"AI_DETAILS_WITHOUT_AI_USE","NONE"),IF(T65&lt;&gt;"Yes","CONTROLLED_INPUT_INVALID",IF(U65="","AI_ACTIVITY_TYPE_REQUIRED",IF(AND(W65&lt;&gt;"",COUNTIF('Evidence Register'!$AL$2:$AL$101,W65)&gt;0,COUNTIF('Controlled Vocabulary'!$R$2:$R$9,U65)&gt;0),"DUPLICATED_AI_ACTIVITY",IF(COUNTIF('Controlled Vocabulary'!$S$2:$S$9,U65)=0,"INVALID_AI_ACTIVITY_TYPE",IF(V65="","AI_TOOL_MODEL_REQUIRED",IF(Y65="Rejected","AI_OUTPUT_REJECTED",IF(Y65="Verified",IF(Z65="","HUMAN_VERIFIER_REQUIRED",IF(AA65="","HUMAN_VERIFICATION_DATE_REQUIRED","NONE")),IF(Y65="Pending","AI_VERIFICATION_PENDING",IF(Y65="Verification incomplete","AI_VERIFICATION_INCOMPLETE","AI_VERIFICATION_REQUIRED")))))))))))</ns0:f>
      </ns0:c>
      <ns0:c r="AM65" s="53">
        <ns0:f>IF(N65="Conditional","CONDITIONAL_EVIDENCE_ACCESS","NONE")</ns0:f>
      </ns0:c>
      <ns0:c r="AN65" s="53">
        <ns0:f>IF(AG65="",0,COUNTIFS('Claim–Evidence Links'!$P$2:$P$201,AG65,'Claim–Evidence Links'!$H$2:$H$201,"Active"))</ns0:f>
      </ns0:c>
    </ns0:row>
    <ns0:row r="66">
      <ns0:c r="A66" s="65"/>
      <ns0:c r="B66" s="65"/>
      <ns0:c r="C66" s="66"/>
      <ns0:c r="D66" s="66"/>
      <ns0:c r="E66" s="66"/>
      <ns0:c r="F66" s="66"/>
      <ns0:c r="G66" s="66"/>
      <ns0:c r="H66" s="66"/>
      <ns0:c r="I66" s="66"/>
      <ns0:c r="J66" s="67"/>
      <ns0:c r="K66" s="67"/>
      <ns0:c r="L66" s="67"/>
      <ns0:c r="M66" s="66"/>
      <ns0:c r="N66" s="66"/>
      <ns0:c r="O66" s="66"/>
      <ns0:c r="P66" s="66"/>
      <ns0:c r="Q66" s="65"/>
      <ns0:c r="R66" s="66"/>
      <ns0:c r="S66" s="66"/>
      <ns0:c r="T66" s="66"/>
      <ns0:c r="U66" s="66"/>
      <ns0:c r="V66" s="66"/>
      <ns0:c r="W66" s="66"/>
      <ns0:c r="X66" s="66"/>
      <ns0:c r="Y66" s="66"/>
      <ns0:c r="Z66" s="66"/>
      <ns0:c r="AA66" s="67"/>
      <ns0:c r="AB66" s="66"/>
      <ns0:c r="AC66" s="45">
        <ns0:f>IF(A66="","",IFERROR(VLOOKUP(AD66,'Controlled Vocabulary'!$AA$2:$AD$200,2,FALSE),"Record structurally complete"))</ns0:f>
      </ns0:c>
      <ns0:c r="AD66" s="45">
        <ns0:f>IF(A66="","",IF(AI66&lt;&gt;"NONE",AI66,IF(C66="","MISSING_SOURCE_OWNER",IF(E66="","MISSING_EVIDENCE_LOCATION",IF(D66="","MISSING_SOURCE_IDENTITY",IF(K66="","MISSING_ACCESS_DATE",IF(L66="","MISSING_OBSERVED_DATE",IF(AJ66&lt;&gt;"NONE",AJ66,IF(AK66&lt;&gt;"NONE",AK66,IF(AL66&lt;&gt;"NONE",AL66,AM66))))))))))</ns0:f>
      </ns0:c>
      <ns0:c r="AE66" s="45">
        <ns0:f>IF(A66="","",IFERROR(VLOOKUP(AD66,'Controlled Vocabulary'!$AA$2:$AD$200,3,FALSE),"Continue"))</ns0:f>
      </ns0:c>
      <ns0:c r="AF66" s="45">
        <ns0:f>IF(A66="","",IFERROR(VLOOKUP(AD66,'Controlled Vocabulary'!$AA$2:$AD$200,4,FALSE),"Evaluate remaining controls."))</ns0:f>
      </ns0:c>
      <ns0:c r="AG66" s="53">
        <ns0:f>IF(A66="","",UPPER(TRIM(A66)))</ns0:f>
      </ns0:c>
      <ns0:c r="AH66" s="53">
        <ns0:f>IF(AG66="",0,COUNTIF($AG$2:$AG$101,AG66))</ns0:f>
      </ns0:c>
      <ns0:c r="AI66" s="53">
        <ns0:f>IF(AG66="","MISSING_EVIDENCE_ITEM_ID",IF(OR(LEN(AG66)&lt;3,LEN(AG66)&gt;64),"INVALID_EVIDENCE_ITEM_ID",IF(AH66&gt;1,"DUPLICATE_EVIDENCE_ITEM_ID","NONE")))</ns0:f>
      </ns0:c>
      <ns0:c r="AJ66" s="53">
        <ns0:f>IF(F66="","SOURCE_MUTABILITY_UNRESOLVED",IF(AND(F66="Yes",OR(G66="",H66="",J66="")),"MUTABLE_SOURCE_CAPTURE_REQUIRED",IF(AND(F66="Unknown",G66="",H66=""),"SOURCE_MUTABILITY_UNRESOLVED","NONE")))</ns0:f>
      </ns0:c>
      <ns0:c r="AK66" s="53">
        <ns0:f>IF(N66="","REVIEWER_ACCESS_REQUIRED",IF(AND(O66&lt;&gt;"Open",P66=""),"HANDLING_CONDITION_REQUIRED",IF(AND(N66="Conditional",P66=""),"HANDLING_CONDITION_REQUIRED",IF(N66="No","REVIEWER_ACCESS_REQUIRED","NONE"))))</ns0:f>
      </ns0:c>
      <ns0:c r="AL66" s="53">
        <ns0:f>IF(T66="","CONTROLLED_INPUT_INVALID",IF(T66="No",IF(COUNTA(U66:AB66)&gt;0,"AI_DETAILS_WITHOUT_AI_USE","NONE"),IF(T66&lt;&gt;"Yes","CONTROLLED_INPUT_INVALID",IF(U66="","AI_ACTIVITY_TYPE_REQUIRED",IF(AND(W66&lt;&gt;"",COUNTIF('Evidence Register'!$AL$2:$AL$101,W66)&gt;0,COUNTIF('Controlled Vocabulary'!$R$2:$R$9,U66)&gt;0),"DUPLICATED_AI_ACTIVITY",IF(COUNTIF('Controlled Vocabulary'!$S$2:$S$9,U66)=0,"INVALID_AI_ACTIVITY_TYPE",IF(V66="","AI_TOOL_MODEL_REQUIRED",IF(Y66="Rejected","AI_OUTPUT_REJECTED",IF(Y66="Verified",IF(Z66="","HUMAN_VERIFIER_REQUIRED",IF(AA66="","HUMAN_VERIFICATION_DATE_REQUIRED","NONE")),IF(Y66="Pending","AI_VERIFICATION_PENDING",IF(Y66="Verification incomplete","AI_VERIFICATION_INCOMPLETE","AI_VERIFICATION_REQUIRED")))))))))))</ns0:f>
      </ns0:c>
      <ns0:c r="AM66" s="53">
        <ns0:f>IF(N66="Conditional","CONDITIONAL_EVIDENCE_ACCESS","NONE")</ns0:f>
      </ns0:c>
      <ns0:c r="AN66" s="53">
        <ns0:f>IF(AG66="",0,COUNTIFS('Claim–Evidence Links'!$P$2:$P$201,AG66,'Claim–Evidence Links'!$H$2:$H$201,"Active"))</ns0:f>
      </ns0:c>
    </ns0:row>
    <ns0:row r="67">
      <ns0:c r="A67" s="65"/>
      <ns0:c r="B67" s="65"/>
      <ns0:c r="C67" s="66"/>
      <ns0:c r="D67" s="66"/>
      <ns0:c r="E67" s="66"/>
      <ns0:c r="F67" s="66"/>
      <ns0:c r="G67" s="66"/>
      <ns0:c r="H67" s="66"/>
      <ns0:c r="I67" s="66"/>
      <ns0:c r="J67" s="67"/>
      <ns0:c r="K67" s="67"/>
      <ns0:c r="L67" s="67"/>
      <ns0:c r="M67" s="66"/>
      <ns0:c r="N67" s="66"/>
      <ns0:c r="O67" s="66"/>
      <ns0:c r="P67" s="66"/>
      <ns0:c r="Q67" s="65"/>
      <ns0:c r="R67" s="66"/>
      <ns0:c r="S67" s="66"/>
      <ns0:c r="T67" s="66"/>
      <ns0:c r="U67" s="66"/>
      <ns0:c r="V67" s="66"/>
      <ns0:c r="W67" s="66"/>
      <ns0:c r="X67" s="66"/>
      <ns0:c r="Y67" s="66"/>
      <ns0:c r="Z67" s="66"/>
      <ns0:c r="AA67" s="67"/>
      <ns0:c r="AB67" s="66"/>
      <ns0:c r="AC67" s="45">
        <ns0:f>IF(A67="","",IFERROR(VLOOKUP(AD67,'Controlled Vocabulary'!$AA$2:$AD$200,2,FALSE),"Record structurally complete"))</ns0:f>
      </ns0:c>
      <ns0:c r="AD67" s="45">
        <ns0:f>IF(A67="","",IF(AI67&lt;&gt;"NONE",AI67,IF(C67="","MISSING_SOURCE_OWNER",IF(E67="","MISSING_EVIDENCE_LOCATION",IF(D67="","MISSING_SOURCE_IDENTITY",IF(K67="","MISSING_ACCESS_DATE",IF(L67="","MISSING_OBSERVED_DATE",IF(AJ67&lt;&gt;"NONE",AJ67,IF(AK67&lt;&gt;"NONE",AK67,IF(AL67&lt;&gt;"NONE",AL67,AM67))))))))))</ns0:f>
      </ns0:c>
      <ns0:c r="AE67" s="45">
        <ns0:f>IF(A67="","",IFERROR(VLOOKUP(AD67,'Controlled Vocabulary'!$AA$2:$AD$200,3,FALSE),"Continue"))</ns0:f>
      </ns0:c>
      <ns0:c r="AF67" s="45">
        <ns0:f>IF(A67="","",IFERROR(VLOOKUP(AD67,'Controlled Vocabulary'!$AA$2:$AD$200,4,FALSE),"Evaluate remaining controls."))</ns0:f>
      </ns0:c>
      <ns0:c r="AG67" s="53">
        <ns0:f>IF(A67="","",UPPER(TRIM(A67)))</ns0:f>
      </ns0:c>
      <ns0:c r="AH67" s="53">
        <ns0:f>IF(AG67="",0,COUNTIF($AG$2:$AG$101,AG67))</ns0:f>
      </ns0:c>
      <ns0:c r="AI67" s="53">
        <ns0:f>IF(AG67="","MISSING_EVIDENCE_ITEM_ID",IF(OR(LEN(AG67)&lt;3,LEN(AG67)&gt;64),"INVALID_EVIDENCE_ITEM_ID",IF(AH67&gt;1,"DUPLICATE_EVIDENCE_ITEM_ID","NONE")))</ns0:f>
      </ns0:c>
      <ns0:c r="AJ67" s="53">
        <ns0:f>IF(F67="","SOURCE_MUTABILITY_UNRESOLVED",IF(AND(F67="Yes",OR(G67="",H67="",J67="")),"MUTABLE_SOURCE_CAPTURE_REQUIRED",IF(AND(F67="Unknown",G67="",H67=""),"SOURCE_MUTABILITY_UNRESOLVED","NONE")))</ns0:f>
      </ns0:c>
      <ns0:c r="AK67" s="53">
        <ns0:f>IF(N67="","REVIEWER_ACCESS_REQUIRED",IF(AND(O67&lt;&gt;"Open",P67=""),"HANDLING_CONDITION_REQUIRED",IF(AND(N67="Conditional",P67=""),"HANDLING_CONDITION_REQUIRED",IF(N67="No","REVIEWER_ACCESS_REQUIRED","NONE"))))</ns0:f>
      </ns0:c>
      <ns0:c r="AL67" s="53">
        <ns0:f>IF(T67="","CONTROLLED_INPUT_INVALID",IF(T67="No",IF(COUNTA(U67:AB67)&gt;0,"AI_DETAILS_WITHOUT_AI_USE","NONE"),IF(T67&lt;&gt;"Yes","CONTROLLED_INPUT_INVALID",IF(U67="","AI_ACTIVITY_TYPE_REQUIRED",IF(AND(W67&lt;&gt;"",COUNTIF('Evidence Register'!$AL$2:$AL$101,W67)&gt;0,COUNTIF('Controlled Vocabulary'!$R$2:$R$9,U67)&gt;0),"DUPLICATED_AI_ACTIVITY",IF(COUNTIF('Controlled Vocabulary'!$S$2:$S$9,U67)=0,"INVALID_AI_ACTIVITY_TYPE",IF(V67="","AI_TOOL_MODEL_REQUIRED",IF(Y67="Rejected","AI_OUTPUT_REJECTED",IF(Y67="Verified",IF(Z67="","HUMAN_VERIFIER_REQUIRED",IF(AA67="","HUMAN_VERIFICATION_DATE_REQUIRED","NONE")),IF(Y67="Pending","AI_VERIFICATION_PENDING",IF(Y67="Verification incomplete","AI_VERIFICATION_INCOMPLETE","AI_VERIFICATION_REQUIRED")))))))))))</ns0:f>
      </ns0:c>
      <ns0:c r="AM67" s="53">
        <ns0:f>IF(N67="Conditional","CONDITIONAL_EVIDENCE_ACCESS","NONE")</ns0:f>
      </ns0:c>
      <ns0:c r="AN67" s="53">
        <ns0:f>IF(AG67="",0,COUNTIFS('Claim–Evidence Links'!$P$2:$P$201,AG67,'Claim–Evidence Links'!$H$2:$H$201,"Active"))</ns0:f>
      </ns0:c>
    </ns0:row>
    <ns0:row r="68">
      <ns0:c r="A68" s="65"/>
      <ns0:c r="B68" s="65"/>
      <ns0:c r="C68" s="66"/>
      <ns0:c r="D68" s="66"/>
      <ns0:c r="E68" s="66"/>
      <ns0:c r="F68" s="66"/>
      <ns0:c r="G68" s="66"/>
      <ns0:c r="H68" s="66"/>
      <ns0:c r="I68" s="66"/>
      <ns0:c r="J68" s="67"/>
      <ns0:c r="K68" s="67"/>
      <ns0:c r="L68" s="67"/>
      <ns0:c r="M68" s="66"/>
      <ns0:c r="N68" s="66"/>
      <ns0:c r="O68" s="66"/>
      <ns0:c r="P68" s="66"/>
      <ns0:c r="Q68" s="65"/>
      <ns0:c r="R68" s="66"/>
      <ns0:c r="S68" s="66"/>
      <ns0:c r="T68" s="66"/>
      <ns0:c r="U68" s="66"/>
      <ns0:c r="V68" s="66"/>
      <ns0:c r="W68" s="66"/>
      <ns0:c r="X68" s="66"/>
      <ns0:c r="Y68" s="66"/>
      <ns0:c r="Z68" s="66"/>
      <ns0:c r="AA68" s="67"/>
      <ns0:c r="AB68" s="66"/>
      <ns0:c r="AC68" s="45">
        <ns0:f>IF(A68="","",IFERROR(VLOOKUP(AD68,'Controlled Vocabulary'!$AA$2:$AD$200,2,FALSE),"Record structurally complete"))</ns0:f>
      </ns0:c>
      <ns0:c r="AD68" s="45">
        <ns0:f>IF(A68="","",IF(AI68&lt;&gt;"NONE",AI68,IF(C68="","MISSING_SOURCE_OWNER",IF(E68="","MISSING_EVIDENCE_LOCATION",IF(D68="","MISSING_SOURCE_IDENTITY",IF(K68="","MISSING_ACCESS_DATE",IF(L68="","MISSING_OBSERVED_DATE",IF(AJ68&lt;&gt;"NONE",AJ68,IF(AK68&lt;&gt;"NONE",AK68,IF(AL68&lt;&gt;"NONE",AL68,AM68))))))))))</ns0:f>
      </ns0:c>
      <ns0:c r="AE68" s="45">
        <ns0:f>IF(A68="","",IFERROR(VLOOKUP(AD68,'Controlled Vocabulary'!$AA$2:$AD$200,3,FALSE),"Continue"))</ns0:f>
      </ns0:c>
      <ns0:c r="AF68" s="45">
        <ns0:f>IF(A68="","",IFERROR(VLOOKUP(AD68,'Controlled Vocabulary'!$AA$2:$AD$200,4,FALSE),"Evaluate remaining controls."))</ns0:f>
      </ns0:c>
      <ns0:c r="AG68" s="53">
        <ns0:f>IF(A68="","",UPPER(TRIM(A68)))</ns0:f>
      </ns0:c>
      <ns0:c r="AH68" s="53">
        <ns0:f>IF(AG68="",0,COUNTIF($AG$2:$AG$101,AG68))</ns0:f>
      </ns0:c>
      <ns0:c r="AI68" s="53">
        <ns0:f>IF(AG68="","MISSING_EVIDENCE_ITEM_ID",IF(OR(LEN(AG68)&lt;3,LEN(AG68)&gt;64),"INVALID_EVIDENCE_ITEM_ID",IF(AH68&gt;1,"DUPLICATE_EVIDENCE_ITEM_ID","NONE")))</ns0:f>
      </ns0:c>
      <ns0:c r="AJ68" s="53">
        <ns0:f>IF(F68="","SOURCE_MUTABILITY_UNRESOLVED",IF(AND(F68="Yes",OR(G68="",H68="",J68="")),"MUTABLE_SOURCE_CAPTURE_REQUIRED",IF(AND(F68="Unknown",G68="",H68=""),"SOURCE_MUTABILITY_UNRESOLVED","NONE")))</ns0:f>
      </ns0:c>
      <ns0:c r="AK68" s="53">
        <ns0:f>IF(N68="","REVIEWER_ACCESS_REQUIRED",IF(AND(O68&lt;&gt;"Open",P68=""),"HANDLING_CONDITION_REQUIRED",IF(AND(N68="Conditional",P68=""),"HANDLING_CONDITION_REQUIRED",IF(N68="No","REVIEWER_ACCESS_REQUIRED","NONE"))))</ns0:f>
      </ns0:c>
      <ns0:c r="AL68" s="53">
        <ns0:f>IF(T68="","CONTROLLED_INPUT_INVALID",IF(T68="No",IF(COUNTA(U68:AB68)&gt;0,"AI_DETAILS_WITHOUT_AI_USE","NONE"),IF(T68&lt;&gt;"Yes","CONTROLLED_INPUT_INVALID",IF(U68="","AI_ACTIVITY_TYPE_REQUIRED",IF(AND(W68&lt;&gt;"",COUNTIF('Evidence Register'!$AL$2:$AL$101,W68)&gt;0,COUNTIF('Controlled Vocabulary'!$R$2:$R$9,U68)&gt;0),"DUPLICATED_AI_ACTIVITY",IF(COUNTIF('Controlled Vocabulary'!$S$2:$S$9,U68)=0,"INVALID_AI_ACTIVITY_TYPE",IF(V68="","AI_TOOL_MODEL_REQUIRED",IF(Y68="Rejected","AI_OUTPUT_REJECTED",IF(Y68="Verified",IF(Z68="","HUMAN_VERIFIER_REQUIRED",IF(AA68="","HUMAN_VERIFICATION_DATE_REQUIRED","NONE")),IF(Y68="Pending","AI_VERIFICATION_PENDING",IF(Y68="Verification incomplete","AI_VERIFICATION_INCOMPLETE","AI_VERIFICATION_REQUIRED")))))))))))</ns0:f>
      </ns0:c>
      <ns0:c r="AM68" s="53">
        <ns0:f>IF(N68="Conditional","CONDITIONAL_EVIDENCE_ACCESS","NONE")</ns0:f>
      </ns0:c>
      <ns0:c r="AN68" s="53">
        <ns0:f>IF(AG68="",0,COUNTIFS('Claim–Evidence Links'!$P$2:$P$201,AG68,'Claim–Evidence Links'!$H$2:$H$201,"Active"))</ns0:f>
      </ns0:c>
    </ns0:row>
    <ns0:row r="69">
      <ns0:c r="A69" s="65"/>
      <ns0:c r="B69" s="65"/>
      <ns0:c r="C69" s="66"/>
      <ns0:c r="D69" s="66"/>
      <ns0:c r="E69" s="66"/>
      <ns0:c r="F69" s="66"/>
      <ns0:c r="G69" s="66"/>
      <ns0:c r="H69" s="66"/>
      <ns0:c r="I69" s="66"/>
      <ns0:c r="J69" s="67"/>
      <ns0:c r="K69" s="67"/>
      <ns0:c r="L69" s="67"/>
      <ns0:c r="M69" s="66"/>
      <ns0:c r="N69" s="66"/>
      <ns0:c r="O69" s="66"/>
      <ns0:c r="P69" s="66"/>
      <ns0:c r="Q69" s="65"/>
      <ns0:c r="R69" s="66"/>
      <ns0:c r="S69" s="66"/>
      <ns0:c r="T69" s="66"/>
      <ns0:c r="U69" s="66"/>
      <ns0:c r="V69" s="66"/>
      <ns0:c r="W69" s="66"/>
      <ns0:c r="X69" s="66"/>
      <ns0:c r="Y69" s="66"/>
      <ns0:c r="Z69" s="66"/>
      <ns0:c r="AA69" s="67"/>
      <ns0:c r="AB69" s="66"/>
      <ns0:c r="AC69" s="45">
        <ns0:f>IF(A69="","",IFERROR(VLOOKUP(AD69,'Controlled Vocabulary'!$AA$2:$AD$200,2,FALSE),"Record structurally complete"))</ns0:f>
      </ns0:c>
      <ns0:c r="AD69" s="45">
        <ns0:f>IF(A69="","",IF(AI69&lt;&gt;"NONE",AI69,IF(C69="","MISSING_SOURCE_OWNER",IF(E69="","MISSING_EVIDENCE_LOCATION",IF(D69="","MISSING_SOURCE_IDENTITY",IF(K69="","MISSING_ACCESS_DATE",IF(L69="","MISSING_OBSERVED_DATE",IF(AJ69&lt;&gt;"NONE",AJ69,IF(AK69&lt;&gt;"NONE",AK69,IF(AL69&lt;&gt;"NONE",AL69,AM69))))))))))</ns0:f>
      </ns0:c>
      <ns0:c r="AE69" s="45">
        <ns0:f>IF(A69="","",IFERROR(VLOOKUP(AD69,'Controlled Vocabulary'!$AA$2:$AD$200,3,FALSE),"Continue"))</ns0:f>
      </ns0:c>
      <ns0:c r="AF69" s="45">
        <ns0:f>IF(A69="","",IFERROR(VLOOKUP(AD69,'Controlled Vocabulary'!$AA$2:$AD$200,4,FALSE),"Evaluate remaining controls."))</ns0:f>
      </ns0:c>
      <ns0:c r="AG69" s="53">
        <ns0:f>IF(A69="","",UPPER(TRIM(A69)))</ns0:f>
      </ns0:c>
      <ns0:c r="AH69" s="53">
        <ns0:f>IF(AG69="",0,COUNTIF($AG$2:$AG$101,AG69))</ns0:f>
      </ns0:c>
      <ns0:c r="AI69" s="53">
        <ns0:f>IF(AG69="","MISSING_EVIDENCE_ITEM_ID",IF(OR(LEN(AG69)&lt;3,LEN(AG69)&gt;64),"INVALID_EVIDENCE_ITEM_ID",IF(AH69&gt;1,"DUPLICATE_EVIDENCE_ITEM_ID","NONE")))</ns0:f>
      </ns0:c>
      <ns0:c r="AJ69" s="53">
        <ns0:f>IF(F69="","SOURCE_MUTABILITY_UNRESOLVED",IF(AND(F69="Yes",OR(G69="",H69="",J69="")),"MUTABLE_SOURCE_CAPTURE_REQUIRED",IF(AND(F69="Unknown",G69="",H69=""),"SOURCE_MUTABILITY_UNRESOLVED","NONE")))</ns0:f>
      </ns0:c>
      <ns0:c r="AK69" s="53">
        <ns0:f>IF(N69="","REVIEWER_ACCESS_REQUIRED",IF(AND(O69&lt;&gt;"Open",P69=""),"HANDLING_CONDITION_REQUIRED",IF(AND(N69="Conditional",P69=""),"HANDLING_CONDITION_REQUIRED",IF(N69="No","REVIEWER_ACCESS_REQUIRED","NONE"))))</ns0:f>
      </ns0:c>
      <ns0:c r="AL69" s="53">
        <ns0:f>IF(T69="","CONTROLLED_INPUT_INVALID",IF(T69="No",IF(COUNTA(U69:AB69)&gt;0,"AI_DETAILS_WITHOUT_AI_USE","NONE"),IF(T69&lt;&gt;"Yes","CONTROLLED_INPUT_INVALID",IF(U69="","AI_ACTIVITY_TYPE_REQUIRED",IF(AND(W69&lt;&gt;"",COUNTIF('Evidence Register'!$AL$2:$AL$101,W69)&gt;0,COUNTIF('Controlled Vocabulary'!$R$2:$R$9,U69)&gt;0),"DUPLICATED_AI_ACTIVITY",IF(COUNTIF('Controlled Vocabulary'!$S$2:$S$9,U69)=0,"INVALID_AI_ACTIVITY_TYPE",IF(V69="","AI_TOOL_MODEL_REQUIRED",IF(Y69="Rejected","AI_OUTPUT_REJECTED",IF(Y69="Verified",IF(Z69="","HUMAN_VERIFIER_REQUIRED",IF(AA69="","HUMAN_VERIFICATION_DATE_REQUIRED","NONE")),IF(Y69="Pending","AI_VERIFICATION_PENDING",IF(Y69="Verification incomplete","AI_VERIFICATION_INCOMPLETE","AI_VERIFICATION_REQUIRED")))))))))))</ns0:f>
      </ns0:c>
      <ns0:c r="AM69" s="53">
        <ns0:f>IF(N69="Conditional","CONDITIONAL_EVIDENCE_ACCESS","NONE")</ns0:f>
      </ns0:c>
      <ns0:c r="AN69" s="53">
        <ns0:f>IF(AG69="",0,COUNTIFS('Claim–Evidence Links'!$P$2:$P$201,AG69,'Claim–Evidence Links'!$H$2:$H$201,"Active"))</ns0:f>
      </ns0:c>
    </ns0:row>
    <ns0:row r="70">
      <ns0:c r="A70" s="65"/>
      <ns0:c r="B70" s="65"/>
      <ns0:c r="C70" s="66"/>
      <ns0:c r="D70" s="66"/>
      <ns0:c r="E70" s="66"/>
      <ns0:c r="F70" s="66"/>
      <ns0:c r="G70" s="66"/>
      <ns0:c r="H70" s="66"/>
      <ns0:c r="I70" s="66"/>
      <ns0:c r="J70" s="67"/>
      <ns0:c r="K70" s="67"/>
      <ns0:c r="L70" s="67"/>
      <ns0:c r="M70" s="66"/>
      <ns0:c r="N70" s="66"/>
      <ns0:c r="O70" s="66"/>
      <ns0:c r="P70" s="66"/>
      <ns0:c r="Q70" s="65"/>
      <ns0:c r="R70" s="66"/>
      <ns0:c r="S70" s="66"/>
      <ns0:c r="T70" s="66"/>
      <ns0:c r="U70" s="66"/>
      <ns0:c r="V70" s="66"/>
      <ns0:c r="W70" s="66"/>
      <ns0:c r="X70" s="66"/>
      <ns0:c r="Y70" s="66"/>
      <ns0:c r="Z70" s="66"/>
      <ns0:c r="AA70" s="67"/>
      <ns0:c r="AB70" s="66"/>
      <ns0:c r="AC70" s="45">
        <ns0:f>IF(A70="","",IFERROR(VLOOKUP(AD70,'Controlled Vocabulary'!$AA$2:$AD$200,2,FALSE),"Record structurally complete"))</ns0:f>
      </ns0:c>
      <ns0:c r="AD70" s="45">
        <ns0:f>IF(A70="","",IF(AI70&lt;&gt;"NONE",AI70,IF(C70="","MISSING_SOURCE_OWNER",IF(E70="","MISSING_EVIDENCE_LOCATION",IF(D70="","MISSING_SOURCE_IDENTITY",IF(K70="","MISSING_ACCESS_DATE",IF(L70="","MISSING_OBSERVED_DATE",IF(AJ70&lt;&gt;"NONE",AJ70,IF(AK70&lt;&gt;"NONE",AK70,IF(AL70&lt;&gt;"NONE",AL70,AM70))))))))))</ns0:f>
      </ns0:c>
      <ns0:c r="AE70" s="45">
        <ns0:f>IF(A70="","",IFERROR(VLOOKUP(AD70,'Controlled Vocabulary'!$AA$2:$AD$200,3,FALSE),"Continue"))</ns0:f>
      </ns0:c>
      <ns0:c r="AF70" s="45">
        <ns0:f>IF(A70="","",IFERROR(VLOOKUP(AD70,'Controlled Vocabulary'!$AA$2:$AD$200,4,FALSE),"Evaluate remaining controls."))</ns0:f>
      </ns0:c>
      <ns0:c r="AG70" s="53">
        <ns0:f>IF(A70="","",UPPER(TRIM(A70)))</ns0:f>
      </ns0:c>
      <ns0:c r="AH70" s="53">
        <ns0:f>IF(AG70="",0,COUNTIF($AG$2:$AG$101,AG70))</ns0:f>
      </ns0:c>
      <ns0:c r="AI70" s="53">
        <ns0:f>IF(AG70="","MISSING_EVIDENCE_ITEM_ID",IF(OR(LEN(AG70)&lt;3,LEN(AG70)&gt;64),"INVALID_EVIDENCE_ITEM_ID",IF(AH70&gt;1,"DUPLICATE_EVIDENCE_ITEM_ID","NONE")))</ns0:f>
      </ns0:c>
      <ns0:c r="AJ70" s="53">
        <ns0:f>IF(F70="","SOURCE_MUTABILITY_UNRESOLVED",IF(AND(F70="Yes",OR(G70="",H70="",J70="")),"MUTABLE_SOURCE_CAPTURE_REQUIRED",IF(AND(F70="Unknown",G70="",H70=""),"SOURCE_MUTABILITY_UNRESOLVED","NONE")))</ns0:f>
      </ns0:c>
      <ns0:c r="AK70" s="53">
        <ns0:f>IF(N70="","REVIEWER_ACCESS_REQUIRED",IF(AND(O70&lt;&gt;"Open",P70=""),"HANDLING_CONDITION_REQUIRED",IF(AND(N70="Conditional",P70=""),"HANDLING_CONDITION_REQUIRED",IF(N70="No","REVIEWER_ACCESS_REQUIRED","NONE"))))</ns0:f>
      </ns0:c>
      <ns0:c r="AL70" s="53">
        <ns0:f>IF(T70="","CONTROLLED_INPUT_INVALID",IF(T70="No",IF(COUNTA(U70:AB70)&gt;0,"AI_DETAILS_WITHOUT_AI_USE","NONE"),IF(T70&lt;&gt;"Yes","CONTROLLED_INPUT_INVALID",IF(U70="","AI_ACTIVITY_TYPE_REQUIRED",IF(AND(W70&lt;&gt;"",COUNTIF('Evidence Register'!$AL$2:$AL$101,W70)&gt;0,COUNTIF('Controlled Vocabulary'!$R$2:$R$9,U70)&gt;0),"DUPLICATED_AI_ACTIVITY",IF(COUNTIF('Controlled Vocabulary'!$S$2:$S$9,U70)=0,"INVALID_AI_ACTIVITY_TYPE",IF(V70="","AI_TOOL_MODEL_REQUIRED",IF(Y70="Rejected","AI_OUTPUT_REJECTED",IF(Y70="Verified",IF(Z70="","HUMAN_VERIFIER_REQUIRED",IF(AA70="","HUMAN_VERIFICATION_DATE_REQUIRED","NONE")),IF(Y70="Pending","AI_VERIFICATION_PENDING",IF(Y70="Verification incomplete","AI_VERIFICATION_INCOMPLETE","AI_VERIFICATION_REQUIRED")))))))))))</ns0:f>
      </ns0:c>
      <ns0:c r="AM70" s="53">
        <ns0:f>IF(N70="Conditional","CONDITIONAL_EVIDENCE_ACCESS","NONE")</ns0:f>
      </ns0:c>
      <ns0:c r="AN70" s="53">
        <ns0:f>IF(AG70="",0,COUNTIFS('Claim–Evidence Links'!$P$2:$P$201,AG70,'Claim–Evidence Links'!$H$2:$H$201,"Active"))</ns0:f>
      </ns0:c>
    </ns0:row>
    <ns0:row r="71">
      <ns0:c r="A71" s="65"/>
      <ns0:c r="B71" s="65"/>
      <ns0:c r="C71" s="66"/>
      <ns0:c r="D71" s="66"/>
      <ns0:c r="E71" s="66"/>
      <ns0:c r="F71" s="66"/>
      <ns0:c r="G71" s="66"/>
      <ns0:c r="H71" s="66"/>
      <ns0:c r="I71" s="66"/>
      <ns0:c r="J71" s="67"/>
      <ns0:c r="K71" s="67"/>
      <ns0:c r="L71" s="67"/>
      <ns0:c r="M71" s="66"/>
      <ns0:c r="N71" s="66"/>
      <ns0:c r="O71" s="66"/>
      <ns0:c r="P71" s="66"/>
      <ns0:c r="Q71" s="65"/>
      <ns0:c r="R71" s="66"/>
      <ns0:c r="S71" s="66"/>
      <ns0:c r="T71" s="66"/>
      <ns0:c r="U71" s="66"/>
      <ns0:c r="V71" s="66"/>
      <ns0:c r="W71" s="66"/>
      <ns0:c r="X71" s="66"/>
      <ns0:c r="Y71" s="66"/>
      <ns0:c r="Z71" s="66"/>
      <ns0:c r="AA71" s="67"/>
      <ns0:c r="AB71" s="66"/>
      <ns0:c r="AC71" s="45">
        <ns0:f>IF(A71="","",IFERROR(VLOOKUP(AD71,'Controlled Vocabulary'!$AA$2:$AD$200,2,FALSE),"Record structurally complete"))</ns0:f>
      </ns0:c>
      <ns0:c r="AD71" s="45">
        <ns0:f>IF(A71="","",IF(AI71&lt;&gt;"NONE",AI71,IF(C71="","MISSING_SOURCE_OWNER",IF(E71="","MISSING_EVIDENCE_LOCATION",IF(D71="","MISSING_SOURCE_IDENTITY",IF(K71="","MISSING_ACCESS_DATE",IF(L71="","MISSING_OBSERVED_DATE",IF(AJ71&lt;&gt;"NONE",AJ71,IF(AK71&lt;&gt;"NONE",AK71,IF(AL71&lt;&gt;"NONE",AL71,AM71))))))))))</ns0:f>
      </ns0:c>
      <ns0:c r="AE71" s="45">
        <ns0:f>IF(A71="","",IFERROR(VLOOKUP(AD71,'Controlled Vocabulary'!$AA$2:$AD$200,3,FALSE),"Continue"))</ns0:f>
      </ns0:c>
      <ns0:c r="AF71" s="45">
        <ns0:f>IF(A71="","",IFERROR(VLOOKUP(AD71,'Controlled Vocabulary'!$AA$2:$AD$200,4,FALSE),"Evaluate remaining controls."))</ns0:f>
      </ns0:c>
      <ns0:c r="AG71" s="53">
        <ns0:f>IF(A71="","",UPPER(TRIM(A71)))</ns0:f>
      </ns0:c>
      <ns0:c r="AH71" s="53">
        <ns0:f>IF(AG71="",0,COUNTIF($AG$2:$AG$101,AG71))</ns0:f>
      </ns0:c>
      <ns0:c r="AI71" s="53">
        <ns0:f>IF(AG71="","MISSING_EVIDENCE_ITEM_ID",IF(OR(LEN(AG71)&lt;3,LEN(AG71)&gt;64),"INVALID_EVIDENCE_ITEM_ID",IF(AH71&gt;1,"DUPLICATE_EVIDENCE_ITEM_ID","NONE")))</ns0:f>
      </ns0:c>
      <ns0:c r="AJ71" s="53">
        <ns0:f>IF(F71="","SOURCE_MUTABILITY_UNRESOLVED",IF(AND(F71="Yes",OR(G71="",H71="",J71="")),"MUTABLE_SOURCE_CAPTURE_REQUIRED",IF(AND(F71="Unknown",G71="",H71=""),"SOURCE_MUTABILITY_UNRESOLVED","NONE")))</ns0:f>
      </ns0:c>
      <ns0:c r="AK71" s="53">
        <ns0:f>IF(N71="","REVIEWER_ACCESS_REQUIRED",IF(AND(O71&lt;&gt;"Open",P71=""),"HANDLING_CONDITION_REQUIRED",IF(AND(N71="Conditional",P71=""),"HANDLING_CONDITION_REQUIRED",IF(N71="No","REVIEWER_ACCESS_REQUIRED","NONE"))))</ns0:f>
      </ns0:c>
      <ns0:c r="AL71" s="53">
        <ns0:f>IF(T71="","CONTROLLED_INPUT_INVALID",IF(T71="No",IF(COUNTA(U71:AB71)&gt;0,"AI_DETAILS_WITHOUT_AI_USE","NONE"),IF(T71&lt;&gt;"Yes","CONTROLLED_INPUT_INVALID",IF(U71="","AI_ACTIVITY_TYPE_REQUIRED",IF(AND(W71&lt;&gt;"",COUNTIF('Evidence Register'!$AL$2:$AL$101,W71)&gt;0,COUNTIF('Controlled Vocabulary'!$R$2:$R$9,U71)&gt;0),"DUPLICATED_AI_ACTIVITY",IF(COUNTIF('Controlled Vocabulary'!$S$2:$S$9,U71)=0,"INVALID_AI_ACTIVITY_TYPE",IF(V71="","AI_TOOL_MODEL_REQUIRED",IF(Y71="Rejected","AI_OUTPUT_REJECTED",IF(Y71="Verified",IF(Z71="","HUMAN_VERIFIER_REQUIRED",IF(AA71="","HUMAN_VERIFICATION_DATE_REQUIRED","NONE")),IF(Y71="Pending","AI_VERIFICATION_PENDING",IF(Y71="Verification incomplete","AI_VERIFICATION_INCOMPLETE","AI_VERIFICATION_REQUIRED")))))))))))</ns0:f>
      </ns0:c>
      <ns0:c r="AM71" s="53">
        <ns0:f>IF(N71="Conditional","CONDITIONAL_EVIDENCE_ACCESS","NONE")</ns0:f>
      </ns0:c>
      <ns0:c r="AN71" s="53">
        <ns0:f>IF(AG71="",0,COUNTIFS('Claim–Evidence Links'!$P$2:$P$201,AG71,'Claim–Evidence Links'!$H$2:$H$201,"Active"))</ns0:f>
      </ns0:c>
    </ns0:row>
    <ns0:row r="72">
      <ns0:c r="A72" s="65"/>
      <ns0:c r="B72" s="65"/>
      <ns0:c r="C72" s="66"/>
      <ns0:c r="D72" s="66"/>
      <ns0:c r="E72" s="66"/>
      <ns0:c r="F72" s="66"/>
      <ns0:c r="G72" s="66"/>
      <ns0:c r="H72" s="66"/>
      <ns0:c r="I72" s="66"/>
      <ns0:c r="J72" s="67"/>
      <ns0:c r="K72" s="67"/>
      <ns0:c r="L72" s="67"/>
      <ns0:c r="M72" s="66"/>
      <ns0:c r="N72" s="66"/>
      <ns0:c r="O72" s="66"/>
      <ns0:c r="P72" s="66"/>
      <ns0:c r="Q72" s="65"/>
      <ns0:c r="R72" s="66"/>
      <ns0:c r="S72" s="66"/>
      <ns0:c r="T72" s="66"/>
      <ns0:c r="U72" s="66"/>
      <ns0:c r="V72" s="66"/>
      <ns0:c r="W72" s="66"/>
      <ns0:c r="X72" s="66"/>
      <ns0:c r="Y72" s="66"/>
      <ns0:c r="Z72" s="66"/>
      <ns0:c r="AA72" s="67"/>
      <ns0:c r="AB72" s="66"/>
      <ns0:c r="AC72" s="45">
        <ns0:f>IF(A72="","",IFERROR(VLOOKUP(AD72,'Controlled Vocabulary'!$AA$2:$AD$200,2,FALSE),"Record structurally complete"))</ns0:f>
      </ns0:c>
      <ns0:c r="AD72" s="45">
        <ns0:f>IF(A72="","",IF(AI72&lt;&gt;"NONE",AI72,IF(C72="","MISSING_SOURCE_OWNER",IF(E72="","MISSING_EVIDENCE_LOCATION",IF(D72="","MISSING_SOURCE_IDENTITY",IF(K72="","MISSING_ACCESS_DATE",IF(L72="","MISSING_OBSERVED_DATE",IF(AJ72&lt;&gt;"NONE",AJ72,IF(AK72&lt;&gt;"NONE",AK72,IF(AL72&lt;&gt;"NONE",AL72,AM72))))))))))</ns0:f>
      </ns0:c>
      <ns0:c r="AE72" s="45">
        <ns0:f>IF(A72="","",IFERROR(VLOOKUP(AD72,'Controlled Vocabulary'!$AA$2:$AD$200,3,FALSE),"Continue"))</ns0:f>
      </ns0:c>
      <ns0:c r="AF72" s="45">
        <ns0:f>IF(A72="","",IFERROR(VLOOKUP(AD72,'Controlled Vocabulary'!$AA$2:$AD$200,4,FALSE),"Evaluate remaining controls."))</ns0:f>
      </ns0:c>
      <ns0:c r="AG72" s="53">
        <ns0:f>IF(A72="","",UPPER(TRIM(A72)))</ns0:f>
      </ns0:c>
      <ns0:c r="AH72" s="53">
        <ns0:f>IF(AG72="",0,COUNTIF($AG$2:$AG$101,AG72))</ns0:f>
      </ns0:c>
      <ns0:c r="AI72" s="53">
        <ns0:f>IF(AG72="","MISSING_EVIDENCE_ITEM_ID",IF(OR(LEN(AG72)&lt;3,LEN(AG72)&gt;64),"INVALID_EVIDENCE_ITEM_ID",IF(AH72&gt;1,"DUPLICATE_EVIDENCE_ITEM_ID","NONE")))</ns0:f>
      </ns0:c>
      <ns0:c r="AJ72" s="53">
        <ns0:f>IF(F72="","SOURCE_MUTABILITY_UNRESOLVED",IF(AND(F72="Yes",OR(G72="",H72="",J72="")),"MUTABLE_SOURCE_CAPTURE_REQUIRED",IF(AND(F72="Unknown",G72="",H72=""),"SOURCE_MUTABILITY_UNRESOLVED","NONE")))</ns0:f>
      </ns0:c>
      <ns0:c r="AK72" s="53">
        <ns0:f>IF(N72="","REVIEWER_ACCESS_REQUIRED",IF(AND(O72&lt;&gt;"Open",P72=""),"HANDLING_CONDITION_REQUIRED",IF(AND(N72="Conditional",P72=""),"HANDLING_CONDITION_REQUIRED",IF(N72="No","REVIEWER_ACCESS_REQUIRED","NONE"))))</ns0:f>
      </ns0:c>
      <ns0:c r="AL72" s="53">
        <ns0:f>IF(T72="","CONTROLLED_INPUT_INVALID",IF(T72="No",IF(COUNTA(U72:AB72)&gt;0,"AI_DETAILS_WITHOUT_AI_USE","NONE"),IF(T72&lt;&gt;"Yes","CONTROLLED_INPUT_INVALID",IF(U72="","AI_ACTIVITY_TYPE_REQUIRED",IF(AND(W72&lt;&gt;"",COUNTIF('Evidence Register'!$AL$2:$AL$101,W72)&gt;0,COUNTIF('Controlled Vocabulary'!$R$2:$R$9,U72)&gt;0),"DUPLICATED_AI_ACTIVITY",IF(COUNTIF('Controlled Vocabulary'!$S$2:$S$9,U72)=0,"INVALID_AI_ACTIVITY_TYPE",IF(V72="","AI_TOOL_MODEL_REQUIRED",IF(Y72="Rejected","AI_OUTPUT_REJECTED",IF(Y72="Verified",IF(Z72="","HUMAN_VERIFIER_REQUIRED",IF(AA72="","HUMAN_VERIFICATION_DATE_REQUIRED","NONE")),IF(Y72="Pending","AI_VERIFICATION_PENDING",IF(Y72="Verification incomplete","AI_VERIFICATION_INCOMPLETE","AI_VERIFICATION_REQUIRED")))))))))))</ns0:f>
      </ns0:c>
      <ns0:c r="AM72" s="53">
        <ns0:f>IF(N72="Conditional","CONDITIONAL_EVIDENCE_ACCESS","NONE")</ns0:f>
      </ns0:c>
      <ns0:c r="AN72" s="53">
        <ns0:f>IF(AG72="",0,COUNTIFS('Claim–Evidence Links'!$P$2:$P$201,AG72,'Claim–Evidence Links'!$H$2:$H$201,"Active"))</ns0:f>
      </ns0:c>
    </ns0:row>
    <ns0:row r="73">
      <ns0:c r="A73" s="65"/>
      <ns0:c r="B73" s="65"/>
      <ns0:c r="C73" s="66"/>
      <ns0:c r="D73" s="66"/>
      <ns0:c r="E73" s="66"/>
      <ns0:c r="F73" s="66"/>
      <ns0:c r="G73" s="66"/>
      <ns0:c r="H73" s="66"/>
      <ns0:c r="I73" s="66"/>
      <ns0:c r="J73" s="67"/>
      <ns0:c r="K73" s="67"/>
      <ns0:c r="L73" s="67"/>
      <ns0:c r="M73" s="66"/>
      <ns0:c r="N73" s="66"/>
      <ns0:c r="O73" s="66"/>
      <ns0:c r="P73" s="66"/>
      <ns0:c r="Q73" s="65"/>
      <ns0:c r="R73" s="66"/>
      <ns0:c r="S73" s="66"/>
      <ns0:c r="T73" s="66"/>
      <ns0:c r="U73" s="66"/>
      <ns0:c r="V73" s="66"/>
      <ns0:c r="W73" s="66"/>
      <ns0:c r="X73" s="66"/>
      <ns0:c r="Y73" s="66"/>
      <ns0:c r="Z73" s="66"/>
      <ns0:c r="AA73" s="67"/>
      <ns0:c r="AB73" s="66"/>
      <ns0:c r="AC73" s="45">
        <ns0:f>IF(A73="","",IFERROR(VLOOKUP(AD73,'Controlled Vocabulary'!$AA$2:$AD$200,2,FALSE),"Record structurally complete"))</ns0:f>
      </ns0:c>
      <ns0:c r="AD73" s="45">
        <ns0:f>IF(A73="","",IF(AI73&lt;&gt;"NONE",AI73,IF(C73="","MISSING_SOURCE_OWNER",IF(E73="","MISSING_EVIDENCE_LOCATION",IF(D73="","MISSING_SOURCE_IDENTITY",IF(K73="","MISSING_ACCESS_DATE",IF(L73="","MISSING_OBSERVED_DATE",IF(AJ73&lt;&gt;"NONE",AJ73,IF(AK73&lt;&gt;"NONE",AK73,IF(AL73&lt;&gt;"NONE",AL73,AM73))))))))))</ns0:f>
      </ns0:c>
      <ns0:c r="AE73" s="45">
        <ns0:f>IF(A73="","",IFERROR(VLOOKUP(AD73,'Controlled Vocabulary'!$AA$2:$AD$200,3,FALSE),"Continue"))</ns0:f>
      </ns0:c>
      <ns0:c r="AF73" s="45">
        <ns0:f>IF(A73="","",IFERROR(VLOOKUP(AD73,'Controlled Vocabulary'!$AA$2:$AD$200,4,FALSE),"Evaluate remaining controls."))</ns0:f>
      </ns0:c>
      <ns0:c r="AG73" s="53">
        <ns0:f>IF(A73="","",UPPER(TRIM(A73)))</ns0:f>
      </ns0:c>
      <ns0:c r="AH73" s="53">
        <ns0:f>IF(AG73="",0,COUNTIF($AG$2:$AG$101,AG73))</ns0:f>
      </ns0:c>
      <ns0:c r="AI73" s="53">
        <ns0:f>IF(AG73="","MISSING_EVIDENCE_ITEM_ID",IF(OR(LEN(AG73)&lt;3,LEN(AG73)&gt;64),"INVALID_EVIDENCE_ITEM_ID",IF(AH73&gt;1,"DUPLICATE_EVIDENCE_ITEM_ID","NONE")))</ns0:f>
      </ns0:c>
      <ns0:c r="AJ73" s="53">
        <ns0:f>IF(F73="","SOURCE_MUTABILITY_UNRESOLVED",IF(AND(F73="Yes",OR(G73="",H73="",J73="")),"MUTABLE_SOURCE_CAPTURE_REQUIRED",IF(AND(F73="Unknown",G73="",H73=""),"SOURCE_MUTABILITY_UNRESOLVED","NONE")))</ns0:f>
      </ns0:c>
      <ns0:c r="AK73" s="53">
        <ns0:f>IF(N73="","REVIEWER_ACCESS_REQUIRED",IF(AND(O73&lt;&gt;"Open",P73=""),"HANDLING_CONDITION_REQUIRED",IF(AND(N73="Conditional",P73=""),"HANDLING_CONDITION_REQUIRED",IF(N73="No","REVIEWER_ACCESS_REQUIRED","NONE"))))</ns0:f>
      </ns0:c>
      <ns0:c r="AL73" s="53">
        <ns0:f>IF(T73="","CONTROLLED_INPUT_INVALID",IF(T73="No",IF(COUNTA(U73:AB73)&gt;0,"AI_DETAILS_WITHOUT_AI_USE","NONE"),IF(T73&lt;&gt;"Yes","CONTROLLED_INPUT_INVALID",IF(U73="","AI_ACTIVITY_TYPE_REQUIRED",IF(AND(W73&lt;&gt;"",COUNTIF('Evidence Register'!$AL$2:$AL$101,W73)&gt;0,COUNTIF('Controlled Vocabulary'!$R$2:$R$9,U73)&gt;0),"DUPLICATED_AI_ACTIVITY",IF(COUNTIF('Controlled Vocabulary'!$S$2:$S$9,U73)=0,"INVALID_AI_ACTIVITY_TYPE",IF(V73="","AI_TOOL_MODEL_REQUIRED",IF(Y73="Rejected","AI_OUTPUT_REJECTED",IF(Y73="Verified",IF(Z73="","HUMAN_VERIFIER_REQUIRED",IF(AA73="","HUMAN_VERIFICATION_DATE_REQUIRED","NONE")),IF(Y73="Pending","AI_VERIFICATION_PENDING",IF(Y73="Verification incomplete","AI_VERIFICATION_INCOMPLETE","AI_VERIFICATION_REQUIRED")))))))))))</ns0:f>
      </ns0:c>
      <ns0:c r="AM73" s="53">
        <ns0:f>IF(N73="Conditional","CONDITIONAL_EVIDENCE_ACCESS","NONE")</ns0:f>
      </ns0:c>
      <ns0:c r="AN73" s="53">
        <ns0:f>IF(AG73="",0,COUNTIFS('Claim–Evidence Links'!$P$2:$P$201,AG73,'Claim–Evidence Links'!$H$2:$H$201,"Active"))</ns0:f>
      </ns0:c>
    </ns0:row>
    <ns0:row r="74">
      <ns0:c r="A74" s="65"/>
      <ns0:c r="B74" s="65"/>
      <ns0:c r="C74" s="66"/>
      <ns0:c r="D74" s="66"/>
      <ns0:c r="E74" s="66"/>
      <ns0:c r="F74" s="66"/>
      <ns0:c r="G74" s="66"/>
      <ns0:c r="H74" s="66"/>
      <ns0:c r="I74" s="66"/>
      <ns0:c r="J74" s="67"/>
      <ns0:c r="K74" s="67"/>
      <ns0:c r="L74" s="67"/>
      <ns0:c r="M74" s="66"/>
      <ns0:c r="N74" s="66"/>
      <ns0:c r="O74" s="66"/>
      <ns0:c r="P74" s="66"/>
      <ns0:c r="Q74" s="65"/>
      <ns0:c r="R74" s="66"/>
      <ns0:c r="S74" s="66"/>
      <ns0:c r="T74" s="66"/>
      <ns0:c r="U74" s="66"/>
      <ns0:c r="V74" s="66"/>
      <ns0:c r="W74" s="66"/>
      <ns0:c r="X74" s="66"/>
      <ns0:c r="Y74" s="66"/>
      <ns0:c r="Z74" s="66"/>
      <ns0:c r="AA74" s="67"/>
      <ns0:c r="AB74" s="66"/>
      <ns0:c r="AC74" s="45">
        <ns0:f>IF(A74="","",IFERROR(VLOOKUP(AD74,'Controlled Vocabulary'!$AA$2:$AD$200,2,FALSE),"Record structurally complete"))</ns0:f>
      </ns0:c>
      <ns0:c r="AD74" s="45">
        <ns0:f>IF(A74="","",IF(AI74&lt;&gt;"NONE",AI74,IF(C74="","MISSING_SOURCE_OWNER",IF(E74="","MISSING_EVIDENCE_LOCATION",IF(D74="","MISSING_SOURCE_IDENTITY",IF(K74="","MISSING_ACCESS_DATE",IF(L74="","MISSING_OBSERVED_DATE",IF(AJ74&lt;&gt;"NONE",AJ74,IF(AK74&lt;&gt;"NONE",AK74,IF(AL74&lt;&gt;"NONE",AL74,AM74))))))))))</ns0:f>
      </ns0:c>
      <ns0:c r="AE74" s="45">
        <ns0:f>IF(A74="","",IFERROR(VLOOKUP(AD74,'Controlled Vocabulary'!$AA$2:$AD$200,3,FALSE),"Continue"))</ns0:f>
      </ns0:c>
      <ns0:c r="AF74" s="45">
        <ns0:f>IF(A74="","",IFERROR(VLOOKUP(AD74,'Controlled Vocabulary'!$AA$2:$AD$200,4,FALSE),"Evaluate remaining controls."))</ns0:f>
      </ns0:c>
      <ns0:c r="AG74" s="53">
        <ns0:f>IF(A74="","",UPPER(TRIM(A74)))</ns0:f>
      </ns0:c>
      <ns0:c r="AH74" s="53">
        <ns0:f>IF(AG74="",0,COUNTIF($AG$2:$AG$101,AG74))</ns0:f>
      </ns0:c>
      <ns0:c r="AI74" s="53">
        <ns0:f>IF(AG74="","MISSING_EVIDENCE_ITEM_ID",IF(OR(LEN(AG74)&lt;3,LEN(AG74)&gt;64),"INVALID_EVIDENCE_ITEM_ID",IF(AH74&gt;1,"DUPLICATE_EVIDENCE_ITEM_ID","NONE")))</ns0:f>
      </ns0:c>
      <ns0:c r="AJ74" s="53">
        <ns0:f>IF(F74="","SOURCE_MUTABILITY_UNRESOLVED",IF(AND(F74="Yes",OR(G74="",H74="",J74="")),"MUTABLE_SOURCE_CAPTURE_REQUIRED",IF(AND(F74="Unknown",G74="",H74=""),"SOURCE_MUTABILITY_UNRESOLVED","NONE")))</ns0:f>
      </ns0:c>
      <ns0:c r="AK74" s="53">
        <ns0:f>IF(N74="","REVIEWER_ACCESS_REQUIRED",IF(AND(O74&lt;&gt;"Open",P74=""),"HANDLING_CONDITION_REQUIRED",IF(AND(N74="Conditional",P74=""),"HANDLING_CONDITION_REQUIRED",IF(N74="No","REVIEWER_ACCESS_REQUIRED","NONE"))))</ns0:f>
      </ns0:c>
      <ns0:c r="AL74" s="53">
        <ns0:f>IF(T74="","CONTROLLED_INPUT_INVALID",IF(T74="No",IF(COUNTA(U74:AB74)&gt;0,"AI_DETAILS_WITHOUT_AI_USE","NONE"),IF(T74&lt;&gt;"Yes","CONTROLLED_INPUT_INVALID",IF(U74="","AI_ACTIVITY_TYPE_REQUIRED",IF(AND(W74&lt;&gt;"",COUNTIF('Evidence Register'!$AL$2:$AL$101,W74)&gt;0,COUNTIF('Controlled Vocabulary'!$R$2:$R$9,U74)&gt;0),"DUPLICATED_AI_ACTIVITY",IF(COUNTIF('Controlled Vocabulary'!$S$2:$S$9,U74)=0,"INVALID_AI_ACTIVITY_TYPE",IF(V74="","AI_TOOL_MODEL_REQUIRED",IF(Y74="Rejected","AI_OUTPUT_REJECTED",IF(Y74="Verified",IF(Z74="","HUMAN_VERIFIER_REQUIRED",IF(AA74="","HUMAN_VERIFICATION_DATE_REQUIRED","NONE")),IF(Y74="Pending","AI_VERIFICATION_PENDING",IF(Y74="Verification incomplete","AI_VERIFICATION_INCOMPLETE","AI_VERIFICATION_REQUIRED")))))))))))</ns0:f>
      </ns0:c>
      <ns0:c r="AM74" s="53">
        <ns0:f>IF(N74="Conditional","CONDITIONAL_EVIDENCE_ACCESS","NONE")</ns0:f>
      </ns0:c>
      <ns0:c r="AN74" s="53">
        <ns0:f>IF(AG74="",0,COUNTIFS('Claim–Evidence Links'!$P$2:$P$201,AG74,'Claim–Evidence Links'!$H$2:$H$201,"Active"))</ns0:f>
      </ns0:c>
    </ns0:row>
    <ns0:row r="75">
      <ns0:c r="A75" s="65"/>
      <ns0:c r="B75" s="65"/>
      <ns0:c r="C75" s="66"/>
      <ns0:c r="D75" s="66"/>
      <ns0:c r="E75" s="66"/>
      <ns0:c r="F75" s="66"/>
      <ns0:c r="G75" s="66"/>
      <ns0:c r="H75" s="66"/>
      <ns0:c r="I75" s="66"/>
      <ns0:c r="J75" s="67"/>
      <ns0:c r="K75" s="67"/>
      <ns0:c r="L75" s="67"/>
      <ns0:c r="M75" s="66"/>
      <ns0:c r="N75" s="66"/>
      <ns0:c r="O75" s="66"/>
      <ns0:c r="P75" s="66"/>
      <ns0:c r="Q75" s="65"/>
      <ns0:c r="R75" s="66"/>
      <ns0:c r="S75" s="66"/>
      <ns0:c r="T75" s="66"/>
      <ns0:c r="U75" s="66"/>
      <ns0:c r="V75" s="66"/>
      <ns0:c r="W75" s="66"/>
      <ns0:c r="X75" s="66"/>
      <ns0:c r="Y75" s="66"/>
      <ns0:c r="Z75" s="66"/>
      <ns0:c r="AA75" s="67"/>
      <ns0:c r="AB75" s="66"/>
      <ns0:c r="AC75" s="45">
        <ns0:f>IF(A75="","",IFERROR(VLOOKUP(AD75,'Controlled Vocabulary'!$AA$2:$AD$200,2,FALSE),"Record structurally complete"))</ns0:f>
      </ns0:c>
      <ns0:c r="AD75" s="45">
        <ns0:f>IF(A75="","",IF(AI75&lt;&gt;"NONE",AI75,IF(C75="","MISSING_SOURCE_OWNER",IF(E75="","MISSING_EVIDENCE_LOCATION",IF(D75="","MISSING_SOURCE_IDENTITY",IF(K75="","MISSING_ACCESS_DATE",IF(L75="","MISSING_OBSERVED_DATE",IF(AJ75&lt;&gt;"NONE",AJ75,IF(AK75&lt;&gt;"NONE",AK75,IF(AL75&lt;&gt;"NONE",AL75,AM75))))))))))</ns0:f>
      </ns0:c>
      <ns0:c r="AE75" s="45">
        <ns0:f>IF(A75="","",IFERROR(VLOOKUP(AD75,'Controlled Vocabulary'!$AA$2:$AD$200,3,FALSE),"Continue"))</ns0:f>
      </ns0:c>
      <ns0:c r="AF75" s="45">
        <ns0:f>IF(A75="","",IFERROR(VLOOKUP(AD75,'Controlled Vocabulary'!$AA$2:$AD$200,4,FALSE),"Evaluate remaining controls."))</ns0:f>
      </ns0:c>
      <ns0:c r="AG75" s="53">
        <ns0:f>IF(A75="","",UPPER(TRIM(A75)))</ns0:f>
      </ns0:c>
      <ns0:c r="AH75" s="53">
        <ns0:f>IF(AG75="",0,COUNTIF($AG$2:$AG$101,AG75))</ns0:f>
      </ns0:c>
      <ns0:c r="AI75" s="53">
        <ns0:f>IF(AG75="","MISSING_EVIDENCE_ITEM_ID",IF(OR(LEN(AG75)&lt;3,LEN(AG75)&gt;64),"INVALID_EVIDENCE_ITEM_ID",IF(AH75&gt;1,"DUPLICATE_EVIDENCE_ITEM_ID","NONE")))</ns0:f>
      </ns0:c>
      <ns0:c r="AJ75" s="53">
        <ns0:f>IF(F75="","SOURCE_MUTABILITY_UNRESOLVED",IF(AND(F75="Yes",OR(G75="",H75="",J75="")),"MUTABLE_SOURCE_CAPTURE_REQUIRED",IF(AND(F75="Unknown",G75="",H75=""),"SOURCE_MUTABILITY_UNRESOLVED","NONE")))</ns0:f>
      </ns0:c>
      <ns0:c r="AK75" s="53">
        <ns0:f>IF(N75="","REVIEWER_ACCESS_REQUIRED",IF(AND(O75&lt;&gt;"Open",P75=""),"HANDLING_CONDITION_REQUIRED",IF(AND(N75="Conditional",P75=""),"HANDLING_CONDITION_REQUIRED",IF(N75="No","REVIEWER_ACCESS_REQUIRED","NONE"))))</ns0:f>
      </ns0:c>
      <ns0:c r="AL75" s="53">
        <ns0:f>IF(T75="","CONTROLLED_INPUT_INVALID",IF(T75="No",IF(COUNTA(U75:AB75)&gt;0,"AI_DETAILS_WITHOUT_AI_USE","NONE"),IF(T75&lt;&gt;"Yes","CONTROLLED_INPUT_INVALID",IF(U75="","AI_ACTIVITY_TYPE_REQUIRED",IF(AND(W75&lt;&gt;"",COUNTIF('Evidence Register'!$AL$2:$AL$101,W75)&gt;0,COUNTIF('Controlled Vocabulary'!$R$2:$R$9,U75)&gt;0),"DUPLICATED_AI_ACTIVITY",IF(COUNTIF('Controlled Vocabulary'!$S$2:$S$9,U75)=0,"INVALID_AI_ACTIVITY_TYPE",IF(V75="","AI_TOOL_MODEL_REQUIRED",IF(Y75="Rejected","AI_OUTPUT_REJECTED",IF(Y75="Verified",IF(Z75="","HUMAN_VERIFIER_REQUIRED",IF(AA75="","HUMAN_VERIFICATION_DATE_REQUIRED","NONE")),IF(Y75="Pending","AI_VERIFICATION_PENDING",IF(Y75="Verification incomplete","AI_VERIFICATION_INCOMPLETE","AI_VERIFICATION_REQUIRED")))))))))))</ns0:f>
      </ns0:c>
      <ns0:c r="AM75" s="53">
        <ns0:f>IF(N75="Conditional","CONDITIONAL_EVIDENCE_ACCESS","NONE")</ns0:f>
      </ns0:c>
      <ns0:c r="AN75" s="53">
        <ns0:f>IF(AG75="",0,COUNTIFS('Claim–Evidence Links'!$P$2:$P$201,AG75,'Claim–Evidence Links'!$H$2:$H$201,"Active"))</ns0:f>
      </ns0:c>
    </ns0:row>
    <ns0:row r="76">
      <ns0:c r="A76" s="65"/>
      <ns0:c r="B76" s="65"/>
      <ns0:c r="C76" s="66"/>
      <ns0:c r="D76" s="66"/>
      <ns0:c r="E76" s="66"/>
      <ns0:c r="F76" s="66"/>
      <ns0:c r="G76" s="66"/>
      <ns0:c r="H76" s="66"/>
      <ns0:c r="I76" s="66"/>
      <ns0:c r="J76" s="67"/>
      <ns0:c r="K76" s="67"/>
      <ns0:c r="L76" s="67"/>
      <ns0:c r="M76" s="66"/>
      <ns0:c r="N76" s="66"/>
      <ns0:c r="O76" s="66"/>
      <ns0:c r="P76" s="66"/>
      <ns0:c r="Q76" s="65"/>
      <ns0:c r="R76" s="66"/>
      <ns0:c r="S76" s="66"/>
      <ns0:c r="T76" s="66"/>
      <ns0:c r="U76" s="66"/>
      <ns0:c r="V76" s="66"/>
      <ns0:c r="W76" s="66"/>
      <ns0:c r="X76" s="66"/>
      <ns0:c r="Y76" s="66"/>
      <ns0:c r="Z76" s="66"/>
      <ns0:c r="AA76" s="67"/>
      <ns0:c r="AB76" s="66"/>
      <ns0:c r="AC76" s="45">
        <ns0:f>IF(A76="","",IFERROR(VLOOKUP(AD76,'Controlled Vocabulary'!$AA$2:$AD$200,2,FALSE),"Record structurally complete"))</ns0:f>
      </ns0:c>
      <ns0:c r="AD76" s="45">
        <ns0:f>IF(A76="","",IF(AI76&lt;&gt;"NONE",AI76,IF(C76="","MISSING_SOURCE_OWNER",IF(E76="","MISSING_EVIDENCE_LOCATION",IF(D76="","MISSING_SOURCE_IDENTITY",IF(K76="","MISSING_ACCESS_DATE",IF(L76="","MISSING_OBSERVED_DATE",IF(AJ76&lt;&gt;"NONE",AJ76,IF(AK76&lt;&gt;"NONE",AK76,IF(AL76&lt;&gt;"NONE",AL76,AM76))))))))))</ns0:f>
      </ns0:c>
      <ns0:c r="AE76" s="45">
        <ns0:f>IF(A76="","",IFERROR(VLOOKUP(AD76,'Controlled Vocabulary'!$AA$2:$AD$200,3,FALSE),"Continue"))</ns0:f>
      </ns0:c>
      <ns0:c r="AF76" s="45">
        <ns0:f>IF(A76="","",IFERROR(VLOOKUP(AD76,'Controlled Vocabulary'!$AA$2:$AD$200,4,FALSE),"Evaluate remaining controls."))</ns0:f>
      </ns0:c>
      <ns0:c r="AG76" s="53">
        <ns0:f>IF(A76="","",UPPER(TRIM(A76)))</ns0:f>
      </ns0:c>
      <ns0:c r="AH76" s="53">
        <ns0:f>IF(AG76="",0,COUNTIF($AG$2:$AG$101,AG76))</ns0:f>
      </ns0:c>
      <ns0:c r="AI76" s="53">
        <ns0:f>IF(AG76="","MISSING_EVIDENCE_ITEM_ID",IF(OR(LEN(AG76)&lt;3,LEN(AG76)&gt;64),"INVALID_EVIDENCE_ITEM_ID",IF(AH76&gt;1,"DUPLICATE_EVIDENCE_ITEM_ID","NONE")))</ns0:f>
      </ns0:c>
      <ns0:c r="AJ76" s="53">
        <ns0:f>IF(F76="","SOURCE_MUTABILITY_UNRESOLVED",IF(AND(F76="Yes",OR(G76="",H76="",J76="")),"MUTABLE_SOURCE_CAPTURE_REQUIRED",IF(AND(F76="Unknown",G76="",H76=""),"SOURCE_MUTABILITY_UNRESOLVED","NONE")))</ns0:f>
      </ns0:c>
      <ns0:c r="AK76" s="53">
        <ns0:f>IF(N76="","REVIEWER_ACCESS_REQUIRED",IF(AND(O76&lt;&gt;"Open",P76=""),"HANDLING_CONDITION_REQUIRED",IF(AND(N76="Conditional",P76=""),"HANDLING_CONDITION_REQUIRED",IF(N76="No","REVIEWER_ACCESS_REQUIRED","NONE"))))</ns0:f>
      </ns0:c>
      <ns0:c r="AL76" s="53">
        <ns0:f>IF(T76="","CONTROLLED_INPUT_INVALID",IF(T76="No",IF(COUNTA(U76:AB76)&gt;0,"AI_DETAILS_WITHOUT_AI_USE","NONE"),IF(T76&lt;&gt;"Yes","CONTROLLED_INPUT_INVALID",IF(U76="","AI_ACTIVITY_TYPE_REQUIRED",IF(AND(W76&lt;&gt;"",COUNTIF('Evidence Register'!$AL$2:$AL$101,W76)&gt;0,COUNTIF('Controlled Vocabulary'!$R$2:$R$9,U76)&gt;0),"DUPLICATED_AI_ACTIVITY",IF(COUNTIF('Controlled Vocabulary'!$S$2:$S$9,U76)=0,"INVALID_AI_ACTIVITY_TYPE",IF(V76="","AI_TOOL_MODEL_REQUIRED",IF(Y76="Rejected","AI_OUTPUT_REJECTED",IF(Y76="Verified",IF(Z76="","HUMAN_VERIFIER_REQUIRED",IF(AA76="","HUMAN_VERIFICATION_DATE_REQUIRED","NONE")),IF(Y76="Pending","AI_VERIFICATION_PENDING",IF(Y76="Verification incomplete","AI_VERIFICATION_INCOMPLETE","AI_VERIFICATION_REQUIRED")))))))))))</ns0:f>
      </ns0:c>
      <ns0:c r="AM76" s="53">
        <ns0:f>IF(N76="Conditional","CONDITIONAL_EVIDENCE_ACCESS","NONE")</ns0:f>
      </ns0:c>
      <ns0:c r="AN76" s="53">
        <ns0:f>IF(AG76="",0,COUNTIFS('Claim–Evidence Links'!$P$2:$P$201,AG76,'Claim–Evidence Links'!$H$2:$H$201,"Active"))</ns0:f>
      </ns0:c>
    </ns0:row>
    <ns0:row r="77">
      <ns0:c r="A77" s="65"/>
      <ns0:c r="B77" s="65"/>
      <ns0:c r="C77" s="66"/>
      <ns0:c r="D77" s="66"/>
      <ns0:c r="E77" s="66"/>
      <ns0:c r="F77" s="66"/>
      <ns0:c r="G77" s="66"/>
      <ns0:c r="H77" s="66"/>
      <ns0:c r="I77" s="66"/>
      <ns0:c r="J77" s="67"/>
      <ns0:c r="K77" s="67"/>
      <ns0:c r="L77" s="67"/>
      <ns0:c r="M77" s="66"/>
      <ns0:c r="N77" s="66"/>
      <ns0:c r="O77" s="66"/>
      <ns0:c r="P77" s="66"/>
      <ns0:c r="Q77" s="65"/>
      <ns0:c r="R77" s="66"/>
      <ns0:c r="S77" s="66"/>
      <ns0:c r="T77" s="66"/>
      <ns0:c r="U77" s="66"/>
      <ns0:c r="V77" s="66"/>
      <ns0:c r="W77" s="66"/>
      <ns0:c r="X77" s="66"/>
      <ns0:c r="Y77" s="66"/>
      <ns0:c r="Z77" s="66"/>
      <ns0:c r="AA77" s="67"/>
      <ns0:c r="AB77" s="66"/>
      <ns0:c r="AC77" s="45">
        <ns0:f>IF(A77="","",IFERROR(VLOOKUP(AD77,'Controlled Vocabulary'!$AA$2:$AD$200,2,FALSE),"Record structurally complete"))</ns0:f>
      </ns0:c>
      <ns0:c r="AD77" s="45">
        <ns0:f>IF(A77="","",IF(AI77&lt;&gt;"NONE",AI77,IF(C77="","MISSING_SOURCE_OWNER",IF(E77="","MISSING_EVIDENCE_LOCATION",IF(D77="","MISSING_SOURCE_IDENTITY",IF(K77="","MISSING_ACCESS_DATE",IF(L77="","MISSING_OBSERVED_DATE",IF(AJ77&lt;&gt;"NONE",AJ77,IF(AK77&lt;&gt;"NONE",AK77,IF(AL77&lt;&gt;"NONE",AL77,AM77))))))))))</ns0:f>
      </ns0:c>
      <ns0:c r="AE77" s="45">
        <ns0:f>IF(A77="","",IFERROR(VLOOKUP(AD77,'Controlled Vocabulary'!$AA$2:$AD$200,3,FALSE),"Continue"))</ns0:f>
      </ns0:c>
      <ns0:c r="AF77" s="45">
        <ns0:f>IF(A77="","",IFERROR(VLOOKUP(AD77,'Controlled Vocabulary'!$AA$2:$AD$200,4,FALSE),"Evaluate remaining controls."))</ns0:f>
      </ns0:c>
      <ns0:c r="AG77" s="53">
        <ns0:f>IF(A77="","",UPPER(TRIM(A77)))</ns0:f>
      </ns0:c>
      <ns0:c r="AH77" s="53">
        <ns0:f>IF(AG77="",0,COUNTIF($AG$2:$AG$101,AG77))</ns0:f>
      </ns0:c>
      <ns0:c r="AI77" s="53">
        <ns0:f>IF(AG77="","MISSING_EVIDENCE_ITEM_ID",IF(OR(LEN(AG77)&lt;3,LEN(AG77)&gt;64),"INVALID_EVIDENCE_ITEM_ID",IF(AH77&gt;1,"DUPLICATE_EVIDENCE_ITEM_ID","NONE")))</ns0:f>
      </ns0:c>
      <ns0:c r="AJ77" s="53">
        <ns0:f>IF(F77="","SOURCE_MUTABILITY_UNRESOLVED",IF(AND(F77="Yes",OR(G77="",H77="",J77="")),"MUTABLE_SOURCE_CAPTURE_REQUIRED",IF(AND(F77="Unknown",G77="",H77=""),"SOURCE_MUTABILITY_UNRESOLVED","NONE")))</ns0:f>
      </ns0:c>
      <ns0:c r="AK77" s="53">
        <ns0:f>IF(N77="","REVIEWER_ACCESS_REQUIRED",IF(AND(O77&lt;&gt;"Open",P77=""),"HANDLING_CONDITION_REQUIRED",IF(AND(N77="Conditional",P77=""),"HANDLING_CONDITION_REQUIRED",IF(N77="No","REVIEWER_ACCESS_REQUIRED","NONE"))))</ns0:f>
      </ns0:c>
      <ns0:c r="AL77" s="53">
        <ns0:f>IF(T77="","CONTROLLED_INPUT_INVALID",IF(T77="No",IF(COUNTA(U77:AB77)&gt;0,"AI_DETAILS_WITHOUT_AI_USE","NONE"),IF(T77&lt;&gt;"Yes","CONTROLLED_INPUT_INVALID",IF(U77="","AI_ACTIVITY_TYPE_REQUIRED",IF(AND(W77&lt;&gt;"",COUNTIF('Evidence Register'!$AL$2:$AL$101,W77)&gt;0,COUNTIF('Controlled Vocabulary'!$R$2:$R$9,U77)&gt;0),"DUPLICATED_AI_ACTIVITY",IF(COUNTIF('Controlled Vocabulary'!$S$2:$S$9,U77)=0,"INVALID_AI_ACTIVITY_TYPE",IF(V77="","AI_TOOL_MODEL_REQUIRED",IF(Y77="Rejected","AI_OUTPUT_REJECTED",IF(Y77="Verified",IF(Z77="","HUMAN_VERIFIER_REQUIRED",IF(AA77="","HUMAN_VERIFICATION_DATE_REQUIRED","NONE")),IF(Y77="Pending","AI_VERIFICATION_PENDING",IF(Y77="Verification incomplete","AI_VERIFICATION_INCOMPLETE","AI_VERIFICATION_REQUIRED")))))))))))</ns0:f>
      </ns0:c>
      <ns0:c r="AM77" s="53">
        <ns0:f>IF(N77="Conditional","CONDITIONAL_EVIDENCE_ACCESS","NONE")</ns0:f>
      </ns0:c>
      <ns0:c r="AN77" s="53">
        <ns0:f>IF(AG77="",0,COUNTIFS('Claim–Evidence Links'!$P$2:$P$201,AG77,'Claim–Evidence Links'!$H$2:$H$201,"Active"))</ns0:f>
      </ns0:c>
    </ns0:row>
    <ns0:row r="78">
      <ns0:c r="A78" s="65"/>
      <ns0:c r="B78" s="65"/>
      <ns0:c r="C78" s="66"/>
      <ns0:c r="D78" s="66"/>
      <ns0:c r="E78" s="66"/>
      <ns0:c r="F78" s="66"/>
      <ns0:c r="G78" s="66"/>
      <ns0:c r="H78" s="66"/>
      <ns0:c r="I78" s="66"/>
      <ns0:c r="J78" s="67"/>
      <ns0:c r="K78" s="67"/>
      <ns0:c r="L78" s="67"/>
      <ns0:c r="M78" s="66"/>
      <ns0:c r="N78" s="66"/>
      <ns0:c r="O78" s="66"/>
      <ns0:c r="P78" s="66"/>
      <ns0:c r="Q78" s="65"/>
      <ns0:c r="R78" s="66"/>
      <ns0:c r="S78" s="66"/>
      <ns0:c r="T78" s="66"/>
      <ns0:c r="U78" s="66"/>
      <ns0:c r="V78" s="66"/>
      <ns0:c r="W78" s="66"/>
      <ns0:c r="X78" s="66"/>
      <ns0:c r="Y78" s="66"/>
      <ns0:c r="Z78" s="66"/>
      <ns0:c r="AA78" s="67"/>
      <ns0:c r="AB78" s="66"/>
      <ns0:c r="AC78" s="45">
        <ns0:f>IF(A78="","",IFERROR(VLOOKUP(AD78,'Controlled Vocabulary'!$AA$2:$AD$200,2,FALSE),"Record structurally complete"))</ns0:f>
      </ns0:c>
      <ns0:c r="AD78" s="45">
        <ns0:f>IF(A78="","",IF(AI78&lt;&gt;"NONE",AI78,IF(C78="","MISSING_SOURCE_OWNER",IF(E78="","MISSING_EVIDENCE_LOCATION",IF(D78="","MISSING_SOURCE_IDENTITY",IF(K78="","MISSING_ACCESS_DATE",IF(L78="","MISSING_OBSERVED_DATE",IF(AJ78&lt;&gt;"NONE",AJ78,IF(AK78&lt;&gt;"NONE",AK78,IF(AL78&lt;&gt;"NONE",AL78,AM78))))))))))</ns0:f>
      </ns0:c>
      <ns0:c r="AE78" s="45">
        <ns0:f>IF(A78="","",IFERROR(VLOOKUP(AD78,'Controlled Vocabulary'!$AA$2:$AD$200,3,FALSE),"Continue"))</ns0:f>
      </ns0:c>
      <ns0:c r="AF78" s="45">
        <ns0:f>IF(A78="","",IFERROR(VLOOKUP(AD78,'Controlled Vocabulary'!$AA$2:$AD$200,4,FALSE),"Evaluate remaining controls."))</ns0:f>
      </ns0:c>
      <ns0:c r="AG78" s="53">
        <ns0:f>IF(A78="","",UPPER(TRIM(A78)))</ns0:f>
      </ns0:c>
      <ns0:c r="AH78" s="53">
        <ns0:f>IF(AG78="",0,COUNTIF($AG$2:$AG$101,AG78))</ns0:f>
      </ns0:c>
      <ns0:c r="AI78" s="53">
        <ns0:f>IF(AG78="","MISSING_EVIDENCE_ITEM_ID",IF(OR(LEN(AG78)&lt;3,LEN(AG78)&gt;64),"INVALID_EVIDENCE_ITEM_ID",IF(AH78&gt;1,"DUPLICATE_EVIDENCE_ITEM_ID","NONE")))</ns0:f>
      </ns0:c>
      <ns0:c r="AJ78" s="53">
        <ns0:f>IF(F78="","SOURCE_MUTABILITY_UNRESOLVED",IF(AND(F78="Yes",OR(G78="",H78="",J78="")),"MUTABLE_SOURCE_CAPTURE_REQUIRED",IF(AND(F78="Unknown",G78="",H78=""),"SOURCE_MUTABILITY_UNRESOLVED","NONE")))</ns0:f>
      </ns0:c>
      <ns0:c r="AK78" s="53">
        <ns0:f>IF(N78="","REVIEWER_ACCESS_REQUIRED",IF(AND(O78&lt;&gt;"Open",P78=""),"HANDLING_CONDITION_REQUIRED",IF(AND(N78="Conditional",P78=""),"HANDLING_CONDITION_REQUIRED",IF(N78="No","REVIEWER_ACCESS_REQUIRED","NONE"))))</ns0:f>
      </ns0:c>
      <ns0:c r="AL78" s="53">
        <ns0:f>IF(T78="","CONTROLLED_INPUT_INVALID",IF(T78="No",IF(COUNTA(U78:AB78)&gt;0,"AI_DETAILS_WITHOUT_AI_USE","NONE"),IF(T78&lt;&gt;"Yes","CONTROLLED_INPUT_INVALID",IF(U78="","AI_ACTIVITY_TYPE_REQUIRED",IF(AND(W78&lt;&gt;"",COUNTIF('Evidence Register'!$AL$2:$AL$101,W78)&gt;0,COUNTIF('Controlled Vocabulary'!$R$2:$R$9,U78)&gt;0),"DUPLICATED_AI_ACTIVITY",IF(COUNTIF('Controlled Vocabulary'!$S$2:$S$9,U78)=0,"INVALID_AI_ACTIVITY_TYPE",IF(V78="","AI_TOOL_MODEL_REQUIRED",IF(Y78="Rejected","AI_OUTPUT_REJECTED",IF(Y78="Verified",IF(Z78="","HUMAN_VERIFIER_REQUIRED",IF(AA78="","HUMAN_VERIFICATION_DATE_REQUIRED","NONE")),IF(Y78="Pending","AI_VERIFICATION_PENDING",IF(Y78="Verification incomplete","AI_VERIFICATION_INCOMPLETE","AI_VERIFICATION_REQUIRED")))))))))))</ns0:f>
      </ns0:c>
      <ns0:c r="AM78" s="53">
        <ns0:f>IF(N78="Conditional","CONDITIONAL_EVIDENCE_ACCESS","NONE")</ns0:f>
      </ns0:c>
      <ns0:c r="AN78" s="53">
        <ns0:f>IF(AG78="",0,COUNTIFS('Claim–Evidence Links'!$P$2:$P$201,AG78,'Claim–Evidence Links'!$H$2:$H$201,"Active"))</ns0:f>
      </ns0:c>
    </ns0:row>
    <ns0:row r="79">
      <ns0:c r="A79" s="65"/>
      <ns0:c r="B79" s="65"/>
      <ns0:c r="C79" s="66"/>
      <ns0:c r="D79" s="66"/>
      <ns0:c r="E79" s="66"/>
      <ns0:c r="F79" s="66"/>
      <ns0:c r="G79" s="66"/>
      <ns0:c r="H79" s="66"/>
      <ns0:c r="I79" s="66"/>
      <ns0:c r="J79" s="67"/>
      <ns0:c r="K79" s="67"/>
      <ns0:c r="L79" s="67"/>
      <ns0:c r="M79" s="66"/>
      <ns0:c r="N79" s="66"/>
      <ns0:c r="O79" s="66"/>
      <ns0:c r="P79" s="66"/>
      <ns0:c r="Q79" s="65"/>
      <ns0:c r="R79" s="66"/>
      <ns0:c r="S79" s="66"/>
      <ns0:c r="T79" s="66"/>
      <ns0:c r="U79" s="66"/>
      <ns0:c r="V79" s="66"/>
      <ns0:c r="W79" s="66"/>
      <ns0:c r="X79" s="66"/>
      <ns0:c r="Y79" s="66"/>
      <ns0:c r="Z79" s="66"/>
      <ns0:c r="AA79" s="67"/>
      <ns0:c r="AB79" s="66"/>
      <ns0:c r="AC79" s="45">
        <ns0:f>IF(A79="","",IFERROR(VLOOKUP(AD79,'Controlled Vocabulary'!$AA$2:$AD$200,2,FALSE),"Record structurally complete"))</ns0:f>
      </ns0:c>
      <ns0:c r="AD79" s="45">
        <ns0:f>IF(A79="","",IF(AI79&lt;&gt;"NONE",AI79,IF(C79="","MISSING_SOURCE_OWNER",IF(E79="","MISSING_EVIDENCE_LOCATION",IF(D79="","MISSING_SOURCE_IDENTITY",IF(K79="","MISSING_ACCESS_DATE",IF(L79="","MISSING_OBSERVED_DATE",IF(AJ79&lt;&gt;"NONE",AJ79,IF(AK79&lt;&gt;"NONE",AK79,IF(AL79&lt;&gt;"NONE",AL79,AM79))))))))))</ns0:f>
      </ns0:c>
      <ns0:c r="AE79" s="45">
        <ns0:f>IF(A79="","",IFERROR(VLOOKUP(AD79,'Controlled Vocabulary'!$AA$2:$AD$200,3,FALSE),"Continue"))</ns0:f>
      </ns0:c>
      <ns0:c r="AF79" s="45">
        <ns0:f>IF(A79="","",IFERROR(VLOOKUP(AD79,'Controlled Vocabulary'!$AA$2:$AD$200,4,FALSE),"Evaluate remaining controls."))</ns0:f>
      </ns0:c>
      <ns0:c r="AG79" s="53">
        <ns0:f>IF(A79="","",UPPER(TRIM(A79)))</ns0:f>
      </ns0:c>
      <ns0:c r="AH79" s="53">
        <ns0:f>IF(AG79="",0,COUNTIF($AG$2:$AG$101,AG79))</ns0:f>
      </ns0:c>
      <ns0:c r="AI79" s="53">
        <ns0:f>IF(AG79="","MISSING_EVIDENCE_ITEM_ID",IF(OR(LEN(AG79)&lt;3,LEN(AG79)&gt;64),"INVALID_EVIDENCE_ITEM_ID",IF(AH79&gt;1,"DUPLICATE_EVIDENCE_ITEM_ID","NONE")))</ns0:f>
      </ns0:c>
      <ns0:c r="AJ79" s="53">
        <ns0:f>IF(F79="","SOURCE_MUTABILITY_UNRESOLVED",IF(AND(F79="Yes",OR(G79="",H79="",J79="")),"MUTABLE_SOURCE_CAPTURE_REQUIRED",IF(AND(F79="Unknown",G79="",H79=""),"SOURCE_MUTABILITY_UNRESOLVED","NONE")))</ns0:f>
      </ns0:c>
      <ns0:c r="AK79" s="53">
        <ns0:f>IF(N79="","REVIEWER_ACCESS_REQUIRED",IF(AND(O79&lt;&gt;"Open",P79=""),"HANDLING_CONDITION_REQUIRED",IF(AND(N79="Conditional",P79=""),"HANDLING_CONDITION_REQUIRED",IF(N79="No","REVIEWER_ACCESS_REQUIRED","NONE"))))</ns0:f>
      </ns0:c>
      <ns0:c r="AL79" s="53">
        <ns0:f>IF(T79="","CONTROLLED_INPUT_INVALID",IF(T79="No",IF(COUNTA(U79:AB79)&gt;0,"AI_DETAILS_WITHOUT_AI_USE","NONE"),IF(T79&lt;&gt;"Yes","CONTROLLED_INPUT_INVALID",IF(U79="","AI_ACTIVITY_TYPE_REQUIRED",IF(AND(W79&lt;&gt;"",COUNTIF('Evidence Register'!$AL$2:$AL$101,W79)&gt;0,COUNTIF('Controlled Vocabulary'!$R$2:$R$9,U79)&gt;0),"DUPLICATED_AI_ACTIVITY",IF(COUNTIF('Controlled Vocabulary'!$S$2:$S$9,U79)=0,"INVALID_AI_ACTIVITY_TYPE",IF(V79="","AI_TOOL_MODEL_REQUIRED",IF(Y79="Rejected","AI_OUTPUT_REJECTED",IF(Y79="Verified",IF(Z79="","HUMAN_VERIFIER_REQUIRED",IF(AA79="","HUMAN_VERIFICATION_DATE_REQUIRED","NONE")),IF(Y79="Pending","AI_VERIFICATION_PENDING",IF(Y79="Verification incomplete","AI_VERIFICATION_INCOMPLETE","AI_VERIFICATION_REQUIRED")))))))))))</ns0:f>
      </ns0:c>
      <ns0:c r="AM79" s="53">
        <ns0:f>IF(N79="Conditional","CONDITIONAL_EVIDENCE_ACCESS","NONE")</ns0:f>
      </ns0:c>
      <ns0:c r="AN79" s="53">
        <ns0:f>IF(AG79="",0,COUNTIFS('Claim–Evidence Links'!$P$2:$P$201,AG79,'Claim–Evidence Links'!$H$2:$H$201,"Active"))</ns0:f>
      </ns0:c>
    </ns0:row>
    <ns0:row r="80">
      <ns0:c r="A80" s="65"/>
      <ns0:c r="B80" s="65"/>
      <ns0:c r="C80" s="66"/>
      <ns0:c r="D80" s="66"/>
      <ns0:c r="E80" s="66"/>
      <ns0:c r="F80" s="66"/>
      <ns0:c r="G80" s="66"/>
      <ns0:c r="H80" s="66"/>
      <ns0:c r="I80" s="66"/>
      <ns0:c r="J80" s="67"/>
      <ns0:c r="K80" s="67"/>
      <ns0:c r="L80" s="67"/>
      <ns0:c r="M80" s="66"/>
      <ns0:c r="N80" s="66"/>
      <ns0:c r="O80" s="66"/>
      <ns0:c r="P80" s="66"/>
      <ns0:c r="Q80" s="65"/>
      <ns0:c r="R80" s="66"/>
      <ns0:c r="S80" s="66"/>
      <ns0:c r="T80" s="66"/>
      <ns0:c r="U80" s="66"/>
      <ns0:c r="V80" s="66"/>
      <ns0:c r="W80" s="66"/>
      <ns0:c r="X80" s="66"/>
      <ns0:c r="Y80" s="66"/>
      <ns0:c r="Z80" s="66"/>
      <ns0:c r="AA80" s="67"/>
      <ns0:c r="AB80" s="66"/>
      <ns0:c r="AC80" s="45">
        <ns0:f>IF(A80="","",IFERROR(VLOOKUP(AD80,'Controlled Vocabulary'!$AA$2:$AD$200,2,FALSE),"Record structurally complete"))</ns0:f>
      </ns0:c>
      <ns0:c r="AD80" s="45">
        <ns0:f>IF(A80="","",IF(AI80&lt;&gt;"NONE",AI80,IF(C80="","MISSING_SOURCE_OWNER",IF(E80="","MISSING_EVIDENCE_LOCATION",IF(D80="","MISSING_SOURCE_IDENTITY",IF(K80="","MISSING_ACCESS_DATE",IF(L80="","MISSING_OBSERVED_DATE",IF(AJ80&lt;&gt;"NONE",AJ80,IF(AK80&lt;&gt;"NONE",AK80,IF(AL80&lt;&gt;"NONE",AL80,AM80))))))))))</ns0:f>
      </ns0:c>
      <ns0:c r="AE80" s="45">
        <ns0:f>IF(A80="","",IFERROR(VLOOKUP(AD80,'Controlled Vocabulary'!$AA$2:$AD$200,3,FALSE),"Continue"))</ns0:f>
      </ns0:c>
      <ns0:c r="AF80" s="45">
        <ns0:f>IF(A80="","",IFERROR(VLOOKUP(AD80,'Controlled Vocabulary'!$AA$2:$AD$200,4,FALSE),"Evaluate remaining controls."))</ns0:f>
      </ns0:c>
      <ns0:c r="AG80" s="53">
        <ns0:f>IF(A80="","",UPPER(TRIM(A80)))</ns0:f>
      </ns0:c>
      <ns0:c r="AH80" s="53">
        <ns0:f>IF(AG80="",0,COUNTIF($AG$2:$AG$101,AG80))</ns0:f>
      </ns0:c>
      <ns0:c r="AI80" s="53">
        <ns0:f>IF(AG80="","MISSING_EVIDENCE_ITEM_ID",IF(OR(LEN(AG80)&lt;3,LEN(AG80)&gt;64),"INVALID_EVIDENCE_ITEM_ID",IF(AH80&gt;1,"DUPLICATE_EVIDENCE_ITEM_ID","NONE")))</ns0:f>
      </ns0:c>
      <ns0:c r="AJ80" s="53">
        <ns0:f>IF(F80="","SOURCE_MUTABILITY_UNRESOLVED",IF(AND(F80="Yes",OR(G80="",H80="",J80="")),"MUTABLE_SOURCE_CAPTURE_REQUIRED",IF(AND(F80="Unknown",G80="",H80=""),"SOURCE_MUTABILITY_UNRESOLVED","NONE")))</ns0:f>
      </ns0:c>
      <ns0:c r="AK80" s="53">
        <ns0:f>IF(N80="","REVIEWER_ACCESS_REQUIRED",IF(AND(O80&lt;&gt;"Open",P80=""),"HANDLING_CONDITION_REQUIRED",IF(AND(N80="Conditional",P80=""),"HANDLING_CONDITION_REQUIRED",IF(N80="No","REVIEWER_ACCESS_REQUIRED","NONE"))))</ns0:f>
      </ns0:c>
      <ns0:c r="AL80" s="53">
        <ns0:f>IF(T80="","CONTROLLED_INPUT_INVALID",IF(T80="No",IF(COUNTA(U80:AB80)&gt;0,"AI_DETAILS_WITHOUT_AI_USE","NONE"),IF(T80&lt;&gt;"Yes","CONTROLLED_INPUT_INVALID",IF(U80="","AI_ACTIVITY_TYPE_REQUIRED",IF(AND(W80&lt;&gt;"",COUNTIF('Evidence Register'!$AL$2:$AL$101,W80)&gt;0,COUNTIF('Controlled Vocabulary'!$R$2:$R$9,U80)&gt;0),"DUPLICATED_AI_ACTIVITY",IF(COUNTIF('Controlled Vocabulary'!$S$2:$S$9,U80)=0,"INVALID_AI_ACTIVITY_TYPE",IF(V80="","AI_TOOL_MODEL_REQUIRED",IF(Y80="Rejected","AI_OUTPUT_REJECTED",IF(Y80="Verified",IF(Z80="","HUMAN_VERIFIER_REQUIRED",IF(AA80="","HUMAN_VERIFICATION_DATE_REQUIRED","NONE")),IF(Y80="Pending","AI_VERIFICATION_PENDING",IF(Y80="Verification incomplete","AI_VERIFICATION_INCOMPLETE","AI_VERIFICATION_REQUIRED")))))))))))</ns0:f>
      </ns0:c>
      <ns0:c r="AM80" s="53">
        <ns0:f>IF(N80="Conditional","CONDITIONAL_EVIDENCE_ACCESS","NONE")</ns0:f>
      </ns0:c>
      <ns0:c r="AN80" s="53">
        <ns0:f>IF(AG80="",0,COUNTIFS('Claim–Evidence Links'!$P$2:$P$201,AG80,'Claim–Evidence Links'!$H$2:$H$201,"Active"))</ns0:f>
      </ns0:c>
    </ns0:row>
    <ns0:row r="81">
      <ns0:c r="A81" s="65"/>
      <ns0:c r="B81" s="65"/>
      <ns0:c r="C81" s="66"/>
      <ns0:c r="D81" s="66"/>
      <ns0:c r="E81" s="66"/>
      <ns0:c r="F81" s="66"/>
      <ns0:c r="G81" s="66"/>
      <ns0:c r="H81" s="66"/>
      <ns0:c r="I81" s="66"/>
      <ns0:c r="J81" s="67"/>
      <ns0:c r="K81" s="67"/>
      <ns0:c r="L81" s="67"/>
      <ns0:c r="M81" s="66"/>
      <ns0:c r="N81" s="66"/>
      <ns0:c r="O81" s="66"/>
      <ns0:c r="P81" s="66"/>
      <ns0:c r="Q81" s="65"/>
      <ns0:c r="R81" s="66"/>
      <ns0:c r="S81" s="66"/>
      <ns0:c r="T81" s="66"/>
      <ns0:c r="U81" s="66"/>
      <ns0:c r="V81" s="66"/>
      <ns0:c r="W81" s="66"/>
      <ns0:c r="X81" s="66"/>
      <ns0:c r="Y81" s="66"/>
      <ns0:c r="Z81" s="66"/>
      <ns0:c r="AA81" s="67"/>
      <ns0:c r="AB81" s="66"/>
      <ns0:c r="AC81" s="45">
        <ns0:f>IF(A81="","",IFERROR(VLOOKUP(AD81,'Controlled Vocabulary'!$AA$2:$AD$200,2,FALSE),"Record structurally complete"))</ns0:f>
      </ns0:c>
      <ns0:c r="AD81" s="45">
        <ns0:f>IF(A81="","",IF(AI81&lt;&gt;"NONE",AI81,IF(C81="","MISSING_SOURCE_OWNER",IF(E81="","MISSING_EVIDENCE_LOCATION",IF(D81="","MISSING_SOURCE_IDENTITY",IF(K81="","MISSING_ACCESS_DATE",IF(L81="","MISSING_OBSERVED_DATE",IF(AJ81&lt;&gt;"NONE",AJ81,IF(AK81&lt;&gt;"NONE",AK81,IF(AL81&lt;&gt;"NONE",AL81,AM81))))))))))</ns0:f>
      </ns0:c>
      <ns0:c r="AE81" s="45">
        <ns0:f>IF(A81="","",IFERROR(VLOOKUP(AD81,'Controlled Vocabulary'!$AA$2:$AD$200,3,FALSE),"Continue"))</ns0:f>
      </ns0:c>
      <ns0:c r="AF81" s="45">
        <ns0:f>IF(A81="","",IFERROR(VLOOKUP(AD81,'Controlled Vocabulary'!$AA$2:$AD$200,4,FALSE),"Evaluate remaining controls."))</ns0:f>
      </ns0:c>
      <ns0:c r="AG81" s="53">
        <ns0:f>IF(A81="","",UPPER(TRIM(A81)))</ns0:f>
      </ns0:c>
      <ns0:c r="AH81" s="53">
        <ns0:f>IF(AG81="",0,COUNTIF($AG$2:$AG$101,AG81))</ns0:f>
      </ns0:c>
      <ns0:c r="AI81" s="53">
        <ns0:f>IF(AG81="","MISSING_EVIDENCE_ITEM_ID",IF(OR(LEN(AG81)&lt;3,LEN(AG81)&gt;64),"INVALID_EVIDENCE_ITEM_ID",IF(AH81&gt;1,"DUPLICATE_EVIDENCE_ITEM_ID","NONE")))</ns0:f>
      </ns0:c>
      <ns0:c r="AJ81" s="53">
        <ns0:f>IF(F81="","SOURCE_MUTABILITY_UNRESOLVED",IF(AND(F81="Yes",OR(G81="",H81="",J81="")),"MUTABLE_SOURCE_CAPTURE_REQUIRED",IF(AND(F81="Unknown",G81="",H81=""),"SOURCE_MUTABILITY_UNRESOLVED","NONE")))</ns0:f>
      </ns0:c>
      <ns0:c r="AK81" s="53">
        <ns0:f>IF(N81="","REVIEWER_ACCESS_REQUIRED",IF(AND(O81&lt;&gt;"Open",P81=""),"HANDLING_CONDITION_REQUIRED",IF(AND(N81="Conditional",P81=""),"HANDLING_CONDITION_REQUIRED",IF(N81="No","REVIEWER_ACCESS_REQUIRED","NONE"))))</ns0:f>
      </ns0:c>
      <ns0:c r="AL81" s="53">
        <ns0:f>IF(T81="","CONTROLLED_INPUT_INVALID",IF(T81="No",IF(COUNTA(U81:AB81)&gt;0,"AI_DETAILS_WITHOUT_AI_USE","NONE"),IF(T81&lt;&gt;"Yes","CONTROLLED_INPUT_INVALID",IF(U81="","AI_ACTIVITY_TYPE_REQUIRED",IF(AND(W81&lt;&gt;"",COUNTIF('Evidence Register'!$AL$2:$AL$101,W81)&gt;0,COUNTIF('Controlled Vocabulary'!$R$2:$R$9,U81)&gt;0),"DUPLICATED_AI_ACTIVITY",IF(COUNTIF('Controlled Vocabulary'!$S$2:$S$9,U81)=0,"INVALID_AI_ACTIVITY_TYPE",IF(V81="","AI_TOOL_MODEL_REQUIRED",IF(Y81="Rejected","AI_OUTPUT_REJECTED",IF(Y81="Verified",IF(Z81="","HUMAN_VERIFIER_REQUIRED",IF(AA81="","HUMAN_VERIFICATION_DATE_REQUIRED","NONE")),IF(Y81="Pending","AI_VERIFICATION_PENDING",IF(Y81="Verification incomplete","AI_VERIFICATION_INCOMPLETE","AI_VERIFICATION_REQUIRED")))))))))))</ns0:f>
      </ns0:c>
      <ns0:c r="AM81" s="53">
        <ns0:f>IF(N81="Conditional","CONDITIONAL_EVIDENCE_ACCESS","NONE")</ns0:f>
      </ns0:c>
      <ns0:c r="AN81" s="53">
        <ns0:f>IF(AG81="",0,COUNTIFS('Claim–Evidence Links'!$P$2:$P$201,AG81,'Claim–Evidence Links'!$H$2:$H$201,"Active"))</ns0:f>
      </ns0:c>
    </ns0:row>
    <ns0:row r="82">
      <ns0:c r="A82" s="65"/>
      <ns0:c r="B82" s="65"/>
      <ns0:c r="C82" s="66"/>
      <ns0:c r="D82" s="66"/>
      <ns0:c r="E82" s="66"/>
      <ns0:c r="F82" s="66"/>
      <ns0:c r="G82" s="66"/>
      <ns0:c r="H82" s="66"/>
      <ns0:c r="I82" s="66"/>
      <ns0:c r="J82" s="67"/>
      <ns0:c r="K82" s="67"/>
      <ns0:c r="L82" s="67"/>
      <ns0:c r="M82" s="66"/>
      <ns0:c r="N82" s="66"/>
      <ns0:c r="O82" s="66"/>
      <ns0:c r="P82" s="66"/>
      <ns0:c r="Q82" s="65"/>
      <ns0:c r="R82" s="66"/>
      <ns0:c r="S82" s="66"/>
      <ns0:c r="T82" s="66"/>
      <ns0:c r="U82" s="66"/>
      <ns0:c r="V82" s="66"/>
      <ns0:c r="W82" s="66"/>
      <ns0:c r="X82" s="66"/>
      <ns0:c r="Y82" s="66"/>
      <ns0:c r="Z82" s="66"/>
      <ns0:c r="AA82" s="67"/>
      <ns0:c r="AB82" s="66"/>
      <ns0:c r="AC82" s="45">
        <ns0:f>IF(A82="","",IFERROR(VLOOKUP(AD82,'Controlled Vocabulary'!$AA$2:$AD$200,2,FALSE),"Record structurally complete"))</ns0:f>
      </ns0:c>
      <ns0:c r="AD82" s="45">
        <ns0:f>IF(A82="","",IF(AI82&lt;&gt;"NONE",AI82,IF(C82="","MISSING_SOURCE_OWNER",IF(E82="","MISSING_EVIDENCE_LOCATION",IF(D82="","MISSING_SOURCE_IDENTITY",IF(K82="","MISSING_ACCESS_DATE",IF(L82="","MISSING_OBSERVED_DATE",IF(AJ82&lt;&gt;"NONE",AJ82,IF(AK82&lt;&gt;"NONE",AK82,IF(AL82&lt;&gt;"NONE",AL82,AM82))))))))))</ns0:f>
      </ns0:c>
      <ns0:c r="AE82" s="45">
        <ns0:f>IF(A82="","",IFERROR(VLOOKUP(AD82,'Controlled Vocabulary'!$AA$2:$AD$200,3,FALSE),"Continue"))</ns0:f>
      </ns0:c>
      <ns0:c r="AF82" s="45">
        <ns0:f>IF(A82="","",IFERROR(VLOOKUP(AD82,'Controlled Vocabulary'!$AA$2:$AD$200,4,FALSE),"Evaluate remaining controls."))</ns0:f>
      </ns0:c>
      <ns0:c r="AG82" s="53">
        <ns0:f>IF(A82="","",UPPER(TRIM(A82)))</ns0:f>
      </ns0:c>
      <ns0:c r="AH82" s="53">
        <ns0:f>IF(AG82="",0,COUNTIF($AG$2:$AG$101,AG82))</ns0:f>
      </ns0:c>
      <ns0:c r="AI82" s="53">
        <ns0:f>IF(AG82="","MISSING_EVIDENCE_ITEM_ID",IF(OR(LEN(AG82)&lt;3,LEN(AG82)&gt;64),"INVALID_EVIDENCE_ITEM_ID",IF(AH82&gt;1,"DUPLICATE_EVIDENCE_ITEM_ID","NONE")))</ns0:f>
      </ns0:c>
      <ns0:c r="AJ82" s="53">
        <ns0:f>IF(F82="","SOURCE_MUTABILITY_UNRESOLVED",IF(AND(F82="Yes",OR(G82="",H82="",J82="")),"MUTABLE_SOURCE_CAPTURE_REQUIRED",IF(AND(F82="Unknown",G82="",H82=""),"SOURCE_MUTABILITY_UNRESOLVED","NONE")))</ns0:f>
      </ns0:c>
      <ns0:c r="AK82" s="53">
        <ns0:f>IF(N82="","REVIEWER_ACCESS_REQUIRED",IF(AND(O82&lt;&gt;"Open",P82=""),"HANDLING_CONDITION_REQUIRED",IF(AND(N82="Conditional",P82=""),"HANDLING_CONDITION_REQUIRED",IF(N82="No","REVIEWER_ACCESS_REQUIRED","NONE"))))</ns0:f>
      </ns0:c>
      <ns0:c r="AL82" s="53">
        <ns0:f>IF(T82="","CONTROLLED_INPUT_INVALID",IF(T82="No",IF(COUNTA(U82:AB82)&gt;0,"AI_DETAILS_WITHOUT_AI_USE","NONE"),IF(T82&lt;&gt;"Yes","CONTROLLED_INPUT_INVALID",IF(U82="","AI_ACTIVITY_TYPE_REQUIRED",IF(AND(W82&lt;&gt;"",COUNTIF('Evidence Register'!$AL$2:$AL$101,W82)&gt;0,COUNTIF('Controlled Vocabulary'!$R$2:$R$9,U82)&gt;0),"DUPLICATED_AI_ACTIVITY",IF(COUNTIF('Controlled Vocabulary'!$S$2:$S$9,U82)=0,"INVALID_AI_ACTIVITY_TYPE",IF(V82="","AI_TOOL_MODEL_REQUIRED",IF(Y82="Rejected","AI_OUTPUT_REJECTED",IF(Y82="Verified",IF(Z82="","HUMAN_VERIFIER_REQUIRED",IF(AA82="","HUMAN_VERIFICATION_DATE_REQUIRED","NONE")),IF(Y82="Pending","AI_VERIFICATION_PENDING",IF(Y82="Verification incomplete","AI_VERIFICATION_INCOMPLETE","AI_VERIFICATION_REQUIRED")))))))))))</ns0:f>
      </ns0:c>
      <ns0:c r="AM82" s="53">
        <ns0:f>IF(N82="Conditional","CONDITIONAL_EVIDENCE_ACCESS","NONE")</ns0:f>
      </ns0:c>
      <ns0:c r="AN82" s="53">
        <ns0:f>IF(AG82="",0,COUNTIFS('Claim–Evidence Links'!$P$2:$P$201,AG82,'Claim–Evidence Links'!$H$2:$H$201,"Active"))</ns0:f>
      </ns0:c>
    </ns0:row>
    <ns0:row r="83">
      <ns0:c r="A83" s="65"/>
      <ns0:c r="B83" s="65"/>
      <ns0:c r="C83" s="66"/>
      <ns0:c r="D83" s="66"/>
      <ns0:c r="E83" s="66"/>
      <ns0:c r="F83" s="66"/>
      <ns0:c r="G83" s="66"/>
      <ns0:c r="H83" s="66"/>
      <ns0:c r="I83" s="66"/>
      <ns0:c r="J83" s="67"/>
      <ns0:c r="K83" s="67"/>
      <ns0:c r="L83" s="67"/>
      <ns0:c r="M83" s="66"/>
      <ns0:c r="N83" s="66"/>
      <ns0:c r="O83" s="66"/>
      <ns0:c r="P83" s="66"/>
      <ns0:c r="Q83" s="65"/>
      <ns0:c r="R83" s="66"/>
      <ns0:c r="S83" s="66"/>
      <ns0:c r="T83" s="66"/>
      <ns0:c r="U83" s="66"/>
      <ns0:c r="V83" s="66"/>
      <ns0:c r="W83" s="66"/>
      <ns0:c r="X83" s="66"/>
      <ns0:c r="Y83" s="66"/>
      <ns0:c r="Z83" s="66"/>
      <ns0:c r="AA83" s="67"/>
      <ns0:c r="AB83" s="66"/>
      <ns0:c r="AC83" s="45">
        <ns0:f>IF(A83="","",IFERROR(VLOOKUP(AD83,'Controlled Vocabulary'!$AA$2:$AD$200,2,FALSE),"Record structurally complete"))</ns0:f>
      </ns0:c>
      <ns0:c r="AD83" s="45">
        <ns0:f>IF(A83="","",IF(AI83&lt;&gt;"NONE",AI83,IF(C83="","MISSING_SOURCE_OWNER",IF(E83="","MISSING_EVIDENCE_LOCATION",IF(D83="","MISSING_SOURCE_IDENTITY",IF(K83="","MISSING_ACCESS_DATE",IF(L83="","MISSING_OBSERVED_DATE",IF(AJ83&lt;&gt;"NONE",AJ83,IF(AK83&lt;&gt;"NONE",AK83,IF(AL83&lt;&gt;"NONE",AL83,AM83))))))))))</ns0:f>
      </ns0:c>
      <ns0:c r="AE83" s="45">
        <ns0:f>IF(A83="","",IFERROR(VLOOKUP(AD83,'Controlled Vocabulary'!$AA$2:$AD$200,3,FALSE),"Continue"))</ns0:f>
      </ns0:c>
      <ns0:c r="AF83" s="45">
        <ns0:f>IF(A83="","",IFERROR(VLOOKUP(AD83,'Controlled Vocabulary'!$AA$2:$AD$200,4,FALSE),"Evaluate remaining controls."))</ns0:f>
      </ns0:c>
      <ns0:c r="AG83" s="53">
        <ns0:f>IF(A83="","",UPPER(TRIM(A83)))</ns0:f>
      </ns0:c>
      <ns0:c r="AH83" s="53">
        <ns0:f>IF(AG83="",0,COUNTIF($AG$2:$AG$101,AG83))</ns0:f>
      </ns0:c>
      <ns0:c r="AI83" s="53">
        <ns0:f>IF(AG83="","MISSING_EVIDENCE_ITEM_ID",IF(OR(LEN(AG83)&lt;3,LEN(AG83)&gt;64),"INVALID_EVIDENCE_ITEM_ID",IF(AH83&gt;1,"DUPLICATE_EVIDENCE_ITEM_ID","NONE")))</ns0:f>
      </ns0:c>
      <ns0:c r="AJ83" s="53">
        <ns0:f>IF(F83="","SOURCE_MUTABILITY_UNRESOLVED",IF(AND(F83="Yes",OR(G83="",H83="",J83="")),"MUTABLE_SOURCE_CAPTURE_REQUIRED",IF(AND(F83="Unknown",G83="",H83=""),"SOURCE_MUTABILITY_UNRESOLVED","NONE")))</ns0:f>
      </ns0:c>
      <ns0:c r="AK83" s="53">
        <ns0:f>IF(N83="","REVIEWER_ACCESS_REQUIRED",IF(AND(O83&lt;&gt;"Open",P83=""),"HANDLING_CONDITION_REQUIRED",IF(AND(N83="Conditional",P83=""),"HANDLING_CONDITION_REQUIRED",IF(N83="No","REVIEWER_ACCESS_REQUIRED","NONE"))))</ns0:f>
      </ns0:c>
      <ns0:c r="AL83" s="53">
        <ns0:f>IF(T83="","CONTROLLED_INPUT_INVALID",IF(T83="No",IF(COUNTA(U83:AB83)&gt;0,"AI_DETAILS_WITHOUT_AI_USE","NONE"),IF(T83&lt;&gt;"Yes","CONTROLLED_INPUT_INVALID",IF(U83="","AI_ACTIVITY_TYPE_REQUIRED",IF(AND(W83&lt;&gt;"",COUNTIF('Evidence Register'!$AL$2:$AL$101,W83)&gt;0,COUNTIF('Controlled Vocabulary'!$R$2:$R$9,U83)&gt;0),"DUPLICATED_AI_ACTIVITY",IF(COUNTIF('Controlled Vocabulary'!$S$2:$S$9,U83)=0,"INVALID_AI_ACTIVITY_TYPE",IF(V83="","AI_TOOL_MODEL_REQUIRED",IF(Y83="Rejected","AI_OUTPUT_REJECTED",IF(Y83="Verified",IF(Z83="","HUMAN_VERIFIER_REQUIRED",IF(AA83="","HUMAN_VERIFICATION_DATE_REQUIRED","NONE")),IF(Y83="Pending","AI_VERIFICATION_PENDING",IF(Y83="Verification incomplete","AI_VERIFICATION_INCOMPLETE","AI_VERIFICATION_REQUIRED")))))))))))</ns0:f>
      </ns0:c>
      <ns0:c r="AM83" s="53">
        <ns0:f>IF(N83="Conditional","CONDITIONAL_EVIDENCE_ACCESS","NONE")</ns0:f>
      </ns0:c>
      <ns0:c r="AN83" s="53">
        <ns0:f>IF(AG83="",0,COUNTIFS('Claim–Evidence Links'!$P$2:$P$201,AG83,'Claim–Evidence Links'!$H$2:$H$201,"Active"))</ns0:f>
      </ns0:c>
    </ns0:row>
    <ns0:row r="84">
      <ns0:c r="A84" s="65"/>
      <ns0:c r="B84" s="65"/>
      <ns0:c r="C84" s="66"/>
      <ns0:c r="D84" s="66"/>
      <ns0:c r="E84" s="66"/>
      <ns0:c r="F84" s="66"/>
      <ns0:c r="G84" s="66"/>
      <ns0:c r="H84" s="66"/>
      <ns0:c r="I84" s="66"/>
      <ns0:c r="J84" s="67"/>
      <ns0:c r="K84" s="67"/>
      <ns0:c r="L84" s="67"/>
      <ns0:c r="M84" s="66"/>
      <ns0:c r="N84" s="66"/>
      <ns0:c r="O84" s="66"/>
      <ns0:c r="P84" s="66"/>
      <ns0:c r="Q84" s="65"/>
      <ns0:c r="R84" s="66"/>
      <ns0:c r="S84" s="66"/>
      <ns0:c r="T84" s="66"/>
      <ns0:c r="U84" s="66"/>
      <ns0:c r="V84" s="66"/>
      <ns0:c r="W84" s="66"/>
      <ns0:c r="X84" s="66"/>
      <ns0:c r="Y84" s="66"/>
      <ns0:c r="Z84" s="66"/>
      <ns0:c r="AA84" s="67"/>
      <ns0:c r="AB84" s="66"/>
      <ns0:c r="AC84" s="45">
        <ns0:f>IF(A84="","",IFERROR(VLOOKUP(AD84,'Controlled Vocabulary'!$AA$2:$AD$200,2,FALSE),"Record structurally complete"))</ns0:f>
      </ns0:c>
      <ns0:c r="AD84" s="45">
        <ns0:f>IF(A84="","",IF(AI84&lt;&gt;"NONE",AI84,IF(C84="","MISSING_SOURCE_OWNER",IF(E84="","MISSING_EVIDENCE_LOCATION",IF(D84="","MISSING_SOURCE_IDENTITY",IF(K84="","MISSING_ACCESS_DATE",IF(L84="","MISSING_OBSERVED_DATE",IF(AJ84&lt;&gt;"NONE",AJ84,IF(AK84&lt;&gt;"NONE",AK84,IF(AL84&lt;&gt;"NONE",AL84,AM84))))))))))</ns0:f>
      </ns0:c>
      <ns0:c r="AE84" s="45">
        <ns0:f>IF(A84="","",IFERROR(VLOOKUP(AD84,'Controlled Vocabulary'!$AA$2:$AD$200,3,FALSE),"Continue"))</ns0:f>
      </ns0:c>
      <ns0:c r="AF84" s="45">
        <ns0:f>IF(A84="","",IFERROR(VLOOKUP(AD84,'Controlled Vocabulary'!$AA$2:$AD$200,4,FALSE),"Evaluate remaining controls."))</ns0:f>
      </ns0:c>
      <ns0:c r="AG84" s="53">
        <ns0:f>IF(A84="","",UPPER(TRIM(A84)))</ns0:f>
      </ns0:c>
      <ns0:c r="AH84" s="53">
        <ns0:f>IF(AG84="",0,COUNTIF($AG$2:$AG$101,AG84))</ns0:f>
      </ns0:c>
      <ns0:c r="AI84" s="53">
        <ns0:f>IF(AG84="","MISSING_EVIDENCE_ITEM_ID",IF(OR(LEN(AG84)&lt;3,LEN(AG84)&gt;64),"INVALID_EVIDENCE_ITEM_ID",IF(AH84&gt;1,"DUPLICATE_EVIDENCE_ITEM_ID","NONE")))</ns0:f>
      </ns0:c>
      <ns0:c r="AJ84" s="53">
        <ns0:f>IF(F84="","SOURCE_MUTABILITY_UNRESOLVED",IF(AND(F84="Yes",OR(G84="",H84="",J84="")),"MUTABLE_SOURCE_CAPTURE_REQUIRED",IF(AND(F84="Unknown",G84="",H84=""),"SOURCE_MUTABILITY_UNRESOLVED","NONE")))</ns0:f>
      </ns0:c>
      <ns0:c r="AK84" s="53">
        <ns0:f>IF(N84="","REVIEWER_ACCESS_REQUIRED",IF(AND(O84&lt;&gt;"Open",P84=""),"HANDLING_CONDITION_REQUIRED",IF(AND(N84="Conditional",P84=""),"HANDLING_CONDITION_REQUIRED",IF(N84="No","REVIEWER_ACCESS_REQUIRED","NONE"))))</ns0:f>
      </ns0:c>
      <ns0:c r="AL84" s="53">
        <ns0:f>IF(T84="","CONTROLLED_INPUT_INVALID",IF(T84="No",IF(COUNTA(U84:AB84)&gt;0,"AI_DETAILS_WITHOUT_AI_USE","NONE"),IF(T84&lt;&gt;"Yes","CONTROLLED_INPUT_INVALID",IF(U84="","AI_ACTIVITY_TYPE_REQUIRED",IF(AND(W84&lt;&gt;"",COUNTIF('Evidence Register'!$AL$2:$AL$101,W84)&gt;0,COUNTIF('Controlled Vocabulary'!$R$2:$R$9,U84)&gt;0),"DUPLICATED_AI_ACTIVITY",IF(COUNTIF('Controlled Vocabulary'!$S$2:$S$9,U84)=0,"INVALID_AI_ACTIVITY_TYPE",IF(V84="","AI_TOOL_MODEL_REQUIRED",IF(Y84="Rejected","AI_OUTPUT_REJECTED",IF(Y84="Verified",IF(Z84="","HUMAN_VERIFIER_REQUIRED",IF(AA84="","HUMAN_VERIFICATION_DATE_REQUIRED","NONE")),IF(Y84="Pending","AI_VERIFICATION_PENDING",IF(Y84="Verification incomplete","AI_VERIFICATION_INCOMPLETE","AI_VERIFICATION_REQUIRED")))))))))))</ns0:f>
      </ns0:c>
      <ns0:c r="AM84" s="53">
        <ns0:f>IF(N84="Conditional","CONDITIONAL_EVIDENCE_ACCESS","NONE")</ns0:f>
      </ns0:c>
      <ns0:c r="AN84" s="53">
        <ns0:f>IF(AG84="",0,COUNTIFS('Claim–Evidence Links'!$P$2:$P$201,AG84,'Claim–Evidence Links'!$H$2:$H$201,"Active"))</ns0:f>
      </ns0:c>
    </ns0:row>
    <ns0:row r="85">
      <ns0:c r="A85" s="65"/>
      <ns0:c r="B85" s="65"/>
      <ns0:c r="C85" s="66"/>
      <ns0:c r="D85" s="66"/>
      <ns0:c r="E85" s="66"/>
      <ns0:c r="F85" s="66"/>
      <ns0:c r="G85" s="66"/>
      <ns0:c r="H85" s="66"/>
      <ns0:c r="I85" s="66"/>
      <ns0:c r="J85" s="67"/>
      <ns0:c r="K85" s="67"/>
      <ns0:c r="L85" s="67"/>
      <ns0:c r="M85" s="66"/>
      <ns0:c r="N85" s="66"/>
      <ns0:c r="O85" s="66"/>
      <ns0:c r="P85" s="66"/>
      <ns0:c r="Q85" s="65"/>
      <ns0:c r="R85" s="66"/>
      <ns0:c r="S85" s="66"/>
      <ns0:c r="T85" s="66"/>
      <ns0:c r="U85" s="66"/>
      <ns0:c r="V85" s="66"/>
      <ns0:c r="W85" s="66"/>
      <ns0:c r="X85" s="66"/>
      <ns0:c r="Y85" s="66"/>
      <ns0:c r="Z85" s="66"/>
      <ns0:c r="AA85" s="67"/>
      <ns0:c r="AB85" s="66"/>
      <ns0:c r="AC85" s="45">
        <ns0:f>IF(A85="","",IFERROR(VLOOKUP(AD85,'Controlled Vocabulary'!$AA$2:$AD$200,2,FALSE),"Record structurally complete"))</ns0:f>
      </ns0:c>
      <ns0:c r="AD85" s="45">
        <ns0:f>IF(A85="","",IF(AI85&lt;&gt;"NONE",AI85,IF(C85="","MISSING_SOURCE_OWNER",IF(E85="","MISSING_EVIDENCE_LOCATION",IF(D85="","MISSING_SOURCE_IDENTITY",IF(K85="","MISSING_ACCESS_DATE",IF(L85="","MISSING_OBSERVED_DATE",IF(AJ85&lt;&gt;"NONE",AJ85,IF(AK85&lt;&gt;"NONE",AK85,IF(AL85&lt;&gt;"NONE",AL85,AM85))))))))))</ns0:f>
      </ns0:c>
      <ns0:c r="AE85" s="45">
        <ns0:f>IF(A85="","",IFERROR(VLOOKUP(AD85,'Controlled Vocabulary'!$AA$2:$AD$200,3,FALSE),"Continue"))</ns0:f>
      </ns0:c>
      <ns0:c r="AF85" s="45">
        <ns0:f>IF(A85="","",IFERROR(VLOOKUP(AD85,'Controlled Vocabulary'!$AA$2:$AD$200,4,FALSE),"Evaluate remaining controls."))</ns0:f>
      </ns0:c>
      <ns0:c r="AG85" s="53">
        <ns0:f>IF(A85="","",UPPER(TRIM(A85)))</ns0:f>
      </ns0:c>
      <ns0:c r="AH85" s="53">
        <ns0:f>IF(AG85="",0,COUNTIF($AG$2:$AG$101,AG85))</ns0:f>
      </ns0:c>
      <ns0:c r="AI85" s="53">
        <ns0:f>IF(AG85="","MISSING_EVIDENCE_ITEM_ID",IF(OR(LEN(AG85)&lt;3,LEN(AG85)&gt;64),"INVALID_EVIDENCE_ITEM_ID",IF(AH85&gt;1,"DUPLICATE_EVIDENCE_ITEM_ID","NONE")))</ns0:f>
      </ns0:c>
      <ns0:c r="AJ85" s="53">
        <ns0:f>IF(F85="","SOURCE_MUTABILITY_UNRESOLVED",IF(AND(F85="Yes",OR(G85="",H85="",J85="")),"MUTABLE_SOURCE_CAPTURE_REQUIRED",IF(AND(F85="Unknown",G85="",H85=""),"SOURCE_MUTABILITY_UNRESOLVED","NONE")))</ns0:f>
      </ns0:c>
      <ns0:c r="AK85" s="53">
        <ns0:f>IF(N85="","REVIEWER_ACCESS_REQUIRED",IF(AND(O85&lt;&gt;"Open",P85=""),"HANDLING_CONDITION_REQUIRED",IF(AND(N85="Conditional",P85=""),"HANDLING_CONDITION_REQUIRED",IF(N85="No","REVIEWER_ACCESS_REQUIRED","NONE"))))</ns0:f>
      </ns0:c>
      <ns0:c r="AL85" s="53">
        <ns0:f>IF(T85="","CONTROLLED_INPUT_INVALID",IF(T85="No",IF(COUNTA(U85:AB85)&gt;0,"AI_DETAILS_WITHOUT_AI_USE","NONE"),IF(T85&lt;&gt;"Yes","CONTROLLED_INPUT_INVALID",IF(U85="","AI_ACTIVITY_TYPE_REQUIRED",IF(AND(W85&lt;&gt;"",COUNTIF('Evidence Register'!$AL$2:$AL$101,W85)&gt;0,COUNTIF('Controlled Vocabulary'!$R$2:$R$9,U85)&gt;0),"DUPLICATED_AI_ACTIVITY",IF(COUNTIF('Controlled Vocabulary'!$S$2:$S$9,U85)=0,"INVALID_AI_ACTIVITY_TYPE",IF(V85="","AI_TOOL_MODEL_REQUIRED",IF(Y85="Rejected","AI_OUTPUT_REJECTED",IF(Y85="Verified",IF(Z85="","HUMAN_VERIFIER_REQUIRED",IF(AA85="","HUMAN_VERIFICATION_DATE_REQUIRED","NONE")),IF(Y85="Pending","AI_VERIFICATION_PENDING",IF(Y85="Verification incomplete","AI_VERIFICATION_INCOMPLETE","AI_VERIFICATION_REQUIRED")))))))))))</ns0:f>
      </ns0:c>
      <ns0:c r="AM85" s="53">
        <ns0:f>IF(N85="Conditional","CONDITIONAL_EVIDENCE_ACCESS","NONE")</ns0:f>
      </ns0:c>
      <ns0:c r="AN85" s="53">
        <ns0:f>IF(AG85="",0,COUNTIFS('Claim–Evidence Links'!$P$2:$P$201,AG85,'Claim–Evidence Links'!$H$2:$H$201,"Active"))</ns0:f>
      </ns0:c>
    </ns0:row>
    <ns0:row r="86">
      <ns0:c r="A86" s="65"/>
      <ns0:c r="B86" s="65"/>
      <ns0:c r="C86" s="66"/>
      <ns0:c r="D86" s="66"/>
      <ns0:c r="E86" s="66"/>
      <ns0:c r="F86" s="66"/>
      <ns0:c r="G86" s="66"/>
      <ns0:c r="H86" s="66"/>
      <ns0:c r="I86" s="66"/>
      <ns0:c r="J86" s="67"/>
      <ns0:c r="K86" s="67"/>
      <ns0:c r="L86" s="67"/>
      <ns0:c r="M86" s="66"/>
      <ns0:c r="N86" s="66"/>
      <ns0:c r="O86" s="66"/>
      <ns0:c r="P86" s="66"/>
      <ns0:c r="Q86" s="65"/>
      <ns0:c r="R86" s="66"/>
      <ns0:c r="S86" s="66"/>
      <ns0:c r="T86" s="66"/>
      <ns0:c r="U86" s="66"/>
      <ns0:c r="V86" s="66"/>
      <ns0:c r="W86" s="66"/>
      <ns0:c r="X86" s="66"/>
      <ns0:c r="Y86" s="66"/>
      <ns0:c r="Z86" s="66"/>
      <ns0:c r="AA86" s="67"/>
      <ns0:c r="AB86" s="66"/>
      <ns0:c r="AC86" s="45">
        <ns0:f>IF(A86="","",IFERROR(VLOOKUP(AD86,'Controlled Vocabulary'!$AA$2:$AD$200,2,FALSE),"Record structurally complete"))</ns0:f>
      </ns0:c>
      <ns0:c r="AD86" s="45">
        <ns0:f>IF(A86="","",IF(AI86&lt;&gt;"NONE",AI86,IF(C86="","MISSING_SOURCE_OWNER",IF(E86="","MISSING_EVIDENCE_LOCATION",IF(D86="","MISSING_SOURCE_IDENTITY",IF(K86="","MISSING_ACCESS_DATE",IF(L86="","MISSING_OBSERVED_DATE",IF(AJ86&lt;&gt;"NONE",AJ86,IF(AK86&lt;&gt;"NONE",AK86,IF(AL86&lt;&gt;"NONE",AL86,AM86))))))))))</ns0:f>
      </ns0:c>
      <ns0:c r="AE86" s="45">
        <ns0:f>IF(A86="","",IFERROR(VLOOKUP(AD86,'Controlled Vocabulary'!$AA$2:$AD$200,3,FALSE),"Continue"))</ns0:f>
      </ns0:c>
      <ns0:c r="AF86" s="45">
        <ns0:f>IF(A86="","",IFERROR(VLOOKUP(AD86,'Controlled Vocabulary'!$AA$2:$AD$200,4,FALSE),"Evaluate remaining controls."))</ns0:f>
      </ns0:c>
      <ns0:c r="AG86" s="53">
        <ns0:f>IF(A86="","",UPPER(TRIM(A86)))</ns0:f>
      </ns0:c>
      <ns0:c r="AH86" s="53">
        <ns0:f>IF(AG86="",0,COUNTIF($AG$2:$AG$101,AG86))</ns0:f>
      </ns0:c>
      <ns0:c r="AI86" s="53">
        <ns0:f>IF(AG86="","MISSING_EVIDENCE_ITEM_ID",IF(OR(LEN(AG86)&lt;3,LEN(AG86)&gt;64),"INVALID_EVIDENCE_ITEM_ID",IF(AH86&gt;1,"DUPLICATE_EVIDENCE_ITEM_ID","NONE")))</ns0:f>
      </ns0:c>
      <ns0:c r="AJ86" s="53">
        <ns0:f>IF(F86="","SOURCE_MUTABILITY_UNRESOLVED",IF(AND(F86="Yes",OR(G86="",H86="",J86="")),"MUTABLE_SOURCE_CAPTURE_REQUIRED",IF(AND(F86="Unknown",G86="",H86=""),"SOURCE_MUTABILITY_UNRESOLVED","NONE")))</ns0:f>
      </ns0:c>
      <ns0:c r="AK86" s="53">
        <ns0:f>IF(N86="","REVIEWER_ACCESS_REQUIRED",IF(AND(O86&lt;&gt;"Open",P86=""),"HANDLING_CONDITION_REQUIRED",IF(AND(N86="Conditional",P86=""),"HANDLING_CONDITION_REQUIRED",IF(N86="No","REVIEWER_ACCESS_REQUIRED","NONE"))))</ns0:f>
      </ns0:c>
      <ns0:c r="AL86" s="53">
        <ns0:f>IF(T86="","CONTROLLED_INPUT_INVALID",IF(T86="No",IF(COUNTA(U86:AB86)&gt;0,"AI_DETAILS_WITHOUT_AI_USE","NONE"),IF(T86&lt;&gt;"Yes","CONTROLLED_INPUT_INVALID",IF(U86="","AI_ACTIVITY_TYPE_REQUIRED",IF(AND(W86&lt;&gt;"",COUNTIF('Evidence Register'!$AL$2:$AL$101,W86)&gt;0,COUNTIF('Controlled Vocabulary'!$R$2:$R$9,U86)&gt;0),"DUPLICATED_AI_ACTIVITY",IF(COUNTIF('Controlled Vocabulary'!$S$2:$S$9,U86)=0,"INVALID_AI_ACTIVITY_TYPE",IF(V86="","AI_TOOL_MODEL_REQUIRED",IF(Y86="Rejected","AI_OUTPUT_REJECTED",IF(Y86="Verified",IF(Z86="","HUMAN_VERIFIER_REQUIRED",IF(AA86="","HUMAN_VERIFICATION_DATE_REQUIRED","NONE")),IF(Y86="Pending","AI_VERIFICATION_PENDING",IF(Y86="Verification incomplete","AI_VERIFICATION_INCOMPLETE","AI_VERIFICATION_REQUIRED")))))))))))</ns0:f>
      </ns0:c>
      <ns0:c r="AM86" s="53">
        <ns0:f>IF(N86="Conditional","CONDITIONAL_EVIDENCE_ACCESS","NONE")</ns0:f>
      </ns0:c>
      <ns0:c r="AN86" s="53">
        <ns0:f>IF(AG86="",0,COUNTIFS('Claim–Evidence Links'!$P$2:$P$201,AG86,'Claim–Evidence Links'!$H$2:$H$201,"Active"))</ns0:f>
      </ns0:c>
    </ns0:row>
    <ns0:row r="87">
      <ns0:c r="A87" s="65"/>
      <ns0:c r="B87" s="65"/>
      <ns0:c r="C87" s="66"/>
      <ns0:c r="D87" s="66"/>
      <ns0:c r="E87" s="66"/>
      <ns0:c r="F87" s="66"/>
      <ns0:c r="G87" s="66"/>
      <ns0:c r="H87" s="66"/>
      <ns0:c r="I87" s="66"/>
      <ns0:c r="J87" s="67"/>
      <ns0:c r="K87" s="67"/>
      <ns0:c r="L87" s="67"/>
      <ns0:c r="M87" s="66"/>
      <ns0:c r="N87" s="66"/>
      <ns0:c r="O87" s="66"/>
      <ns0:c r="P87" s="66"/>
      <ns0:c r="Q87" s="65"/>
      <ns0:c r="R87" s="66"/>
      <ns0:c r="S87" s="66"/>
      <ns0:c r="T87" s="66"/>
      <ns0:c r="U87" s="66"/>
      <ns0:c r="V87" s="66"/>
      <ns0:c r="W87" s="66"/>
      <ns0:c r="X87" s="66"/>
      <ns0:c r="Y87" s="66"/>
      <ns0:c r="Z87" s="66"/>
      <ns0:c r="AA87" s="67"/>
      <ns0:c r="AB87" s="66"/>
      <ns0:c r="AC87" s="45">
        <ns0:f>IF(A87="","",IFERROR(VLOOKUP(AD87,'Controlled Vocabulary'!$AA$2:$AD$200,2,FALSE),"Record structurally complete"))</ns0:f>
      </ns0:c>
      <ns0:c r="AD87" s="45">
        <ns0:f>IF(A87="","",IF(AI87&lt;&gt;"NONE",AI87,IF(C87="","MISSING_SOURCE_OWNER",IF(E87="","MISSING_EVIDENCE_LOCATION",IF(D87="","MISSING_SOURCE_IDENTITY",IF(K87="","MISSING_ACCESS_DATE",IF(L87="","MISSING_OBSERVED_DATE",IF(AJ87&lt;&gt;"NONE",AJ87,IF(AK87&lt;&gt;"NONE",AK87,IF(AL87&lt;&gt;"NONE",AL87,AM87))))))))))</ns0:f>
      </ns0:c>
      <ns0:c r="AE87" s="45">
        <ns0:f>IF(A87="","",IFERROR(VLOOKUP(AD87,'Controlled Vocabulary'!$AA$2:$AD$200,3,FALSE),"Continue"))</ns0:f>
      </ns0:c>
      <ns0:c r="AF87" s="45">
        <ns0:f>IF(A87="","",IFERROR(VLOOKUP(AD87,'Controlled Vocabulary'!$AA$2:$AD$200,4,FALSE),"Evaluate remaining controls."))</ns0:f>
      </ns0:c>
      <ns0:c r="AG87" s="53">
        <ns0:f>IF(A87="","",UPPER(TRIM(A87)))</ns0:f>
      </ns0:c>
      <ns0:c r="AH87" s="53">
        <ns0:f>IF(AG87="",0,COUNTIF($AG$2:$AG$101,AG87))</ns0:f>
      </ns0:c>
      <ns0:c r="AI87" s="53">
        <ns0:f>IF(AG87="","MISSING_EVIDENCE_ITEM_ID",IF(OR(LEN(AG87)&lt;3,LEN(AG87)&gt;64),"INVALID_EVIDENCE_ITEM_ID",IF(AH87&gt;1,"DUPLICATE_EVIDENCE_ITEM_ID","NONE")))</ns0:f>
      </ns0:c>
      <ns0:c r="AJ87" s="53">
        <ns0:f>IF(F87="","SOURCE_MUTABILITY_UNRESOLVED",IF(AND(F87="Yes",OR(G87="",H87="",J87="")),"MUTABLE_SOURCE_CAPTURE_REQUIRED",IF(AND(F87="Unknown",G87="",H87=""),"SOURCE_MUTABILITY_UNRESOLVED","NONE")))</ns0:f>
      </ns0:c>
      <ns0:c r="AK87" s="53">
        <ns0:f>IF(N87="","REVIEWER_ACCESS_REQUIRED",IF(AND(O87&lt;&gt;"Open",P87=""),"HANDLING_CONDITION_REQUIRED",IF(AND(N87="Conditional",P87=""),"HANDLING_CONDITION_REQUIRED",IF(N87="No","REVIEWER_ACCESS_REQUIRED","NONE"))))</ns0:f>
      </ns0:c>
      <ns0:c r="AL87" s="53">
        <ns0:f>IF(T87="","CONTROLLED_INPUT_INVALID",IF(T87="No",IF(COUNTA(U87:AB87)&gt;0,"AI_DETAILS_WITHOUT_AI_USE","NONE"),IF(T87&lt;&gt;"Yes","CONTROLLED_INPUT_INVALID",IF(U87="","AI_ACTIVITY_TYPE_REQUIRED",IF(AND(W87&lt;&gt;"",COUNTIF('Evidence Register'!$AL$2:$AL$101,W87)&gt;0,COUNTIF('Controlled Vocabulary'!$R$2:$R$9,U87)&gt;0),"DUPLICATED_AI_ACTIVITY",IF(COUNTIF('Controlled Vocabulary'!$S$2:$S$9,U87)=0,"INVALID_AI_ACTIVITY_TYPE",IF(V87="","AI_TOOL_MODEL_REQUIRED",IF(Y87="Rejected","AI_OUTPUT_REJECTED",IF(Y87="Verified",IF(Z87="","HUMAN_VERIFIER_REQUIRED",IF(AA87="","HUMAN_VERIFICATION_DATE_REQUIRED","NONE")),IF(Y87="Pending","AI_VERIFICATION_PENDING",IF(Y87="Verification incomplete","AI_VERIFICATION_INCOMPLETE","AI_VERIFICATION_REQUIRED")))))))))))</ns0:f>
      </ns0:c>
      <ns0:c r="AM87" s="53">
        <ns0:f>IF(N87="Conditional","CONDITIONAL_EVIDENCE_ACCESS","NONE")</ns0:f>
      </ns0:c>
      <ns0:c r="AN87" s="53">
        <ns0:f>IF(AG87="",0,COUNTIFS('Claim–Evidence Links'!$P$2:$P$201,AG87,'Claim–Evidence Links'!$H$2:$H$201,"Active"))</ns0:f>
      </ns0:c>
    </ns0:row>
    <ns0:row r="88">
      <ns0:c r="A88" s="65"/>
      <ns0:c r="B88" s="65"/>
      <ns0:c r="C88" s="66"/>
      <ns0:c r="D88" s="66"/>
      <ns0:c r="E88" s="66"/>
      <ns0:c r="F88" s="66"/>
      <ns0:c r="G88" s="66"/>
      <ns0:c r="H88" s="66"/>
      <ns0:c r="I88" s="66"/>
      <ns0:c r="J88" s="67"/>
      <ns0:c r="K88" s="67"/>
      <ns0:c r="L88" s="67"/>
      <ns0:c r="M88" s="66"/>
      <ns0:c r="N88" s="66"/>
      <ns0:c r="O88" s="66"/>
      <ns0:c r="P88" s="66"/>
      <ns0:c r="Q88" s="65"/>
      <ns0:c r="R88" s="66"/>
      <ns0:c r="S88" s="66"/>
      <ns0:c r="T88" s="66"/>
      <ns0:c r="U88" s="66"/>
      <ns0:c r="V88" s="66"/>
      <ns0:c r="W88" s="66"/>
      <ns0:c r="X88" s="66"/>
      <ns0:c r="Y88" s="66"/>
      <ns0:c r="Z88" s="66"/>
      <ns0:c r="AA88" s="67"/>
      <ns0:c r="AB88" s="66"/>
      <ns0:c r="AC88" s="45">
        <ns0:f>IF(A88="","",IFERROR(VLOOKUP(AD88,'Controlled Vocabulary'!$AA$2:$AD$200,2,FALSE),"Record structurally complete"))</ns0:f>
      </ns0:c>
      <ns0:c r="AD88" s="45">
        <ns0:f>IF(A88="","",IF(AI88&lt;&gt;"NONE",AI88,IF(C88="","MISSING_SOURCE_OWNER",IF(E88="","MISSING_EVIDENCE_LOCATION",IF(D88="","MISSING_SOURCE_IDENTITY",IF(K88="","MISSING_ACCESS_DATE",IF(L88="","MISSING_OBSERVED_DATE",IF(AJ88&lt;&gt;"NONE",AJ88,IF(AK88&lt;&gt;"NONE",AK88,IF(AL88&lt;&gt;"NONE",AL88,AM88))))))))))</ns0:f>
      </ns0:c>
      <ns0:c r="AE88" s="45">
        <ns0:f>IF(A88="","",IFERROR(VLOOKUP(AD88,'Controlled Vocabulary'!$AA$2:$AD$200,3,FALSE),"Continue"))</ns0:f>
      </ns0:c>
      <ns0:c r="AF88" s="45">
        <ns0:f>IF(A88="","",IFERROR(VLOOKUP(AD88,'Controlled Vocabulary'!$AA$2:$AD$200,4,FALSE),"Evaluate remaining controls."))</ns0:f>
      </ns0:c>
      <ns0:c r="AG88" s="53">
        <ns0:f>IF(A88="","",UPPER(TRIM(A88)))</ns0:f>
      </ns0:c>
      <ns0:c r="AH88" s="53">
        <ns0:f>IF(AG88="",0,COUNTIF($AG$2:$AG$101,AG88))</ns0:f>
      </ns0:c>
      <ns0:c r="AI88" s="53">
        <ns0:f>IF(AG88="","MISSING_EVIDENCE_ITEM_ID",IF(OR(LEN(AG88)&lt;3,LEN(AG88)&gt;64),"INVALID_EVIDENCE_ITEM_ID",IF(AH88&gt;1,"DUPLICATE_EVIDENCE_ITEM_ID","NONE")))</ns0:f>
      </ns0:c>
      <ns0:c r="AJ88" s="53">
        <ns0:f>IF(F88="","SOURCE_MUTABILITY_UNRESOLVED",IF(AND(F88="Yes",OR(G88="",H88="",J88="")),"MUTABLE_SOURCE_CAPTURE_REQUIRED",IF(AND(F88="Unknown",G88="",H88=""),"SOURCE_MUTABILITY_UNRESOLVED","NONE")))</ns0:f>
      </ns0:c>
      <ns0:c r="AK88" s="53">
        <ns0:f>IF(N88="","REVIEWER_ACCESS_REQUIRED",IF(AND(O88&lt;&gt;"Open",P88=""),"HANDLING_CONDITION_REQUIRED",IF(AND(N88="Conditional",P88=""),"HANDLING_CONDITION_REQUIRED",IF(N88="No","REVIEWER_ACCESS_REQUIRED","NONE"))))</ns0:f>
      </ns0:c>
      <ns0:c r="AL88" s="53">
        <ns0:f>IF(T88="","CONTROLLED_INPUT_INVALID",IF(T88="No",IF(COUNTA(U88:AB88)&gt;0,"AI_DETAILS_WITHOUT_AI_USE","NONE"),IF(T88&lt;&gt;"Yes","CONTROLLED_INPUT_INVALID",IF(U88="","AI_ACTIVITY_TYPE_REQUIRED",IF(AND(W88&lt;&gt;"",COUNTIF('Evidence Register'!$AL$2:$AL$101,W88)&gt;0,COUNTIF('Controlled Vocabulary'!$R$2:$R$9,U88)&gt;0),"DUPLICATED_AI_ACTIVITY",IF(COUNTIF('Controlled Vocabulary'!$S$2:$S$9,U88)=0,"INVALID_AI_ACTIVITY_TYPE",IF(V88="","AI_TOOL_MODEL_REQUIRED",IF(Y88="Rejected","AI_OUTPUT_REJECTED",IF(Y88="Verified",IF(Z88="","HUMAN_VERIFIER_REQUIRED",IF(AA88="","HUMAN_VERIFICATION_DATE_REQUIRED","NONE")),IF(Y88="Pending","AI_VERIFICATION_PENDING",IF(Y88="Verification incomplete","AI_VERIFICATION_INCOMPLETE","AI_VERIFICATION_REQUIRED")))))))))))</ns0:f>
      </ns0:c>
      <ns0:c r="AM88" s="53">
        <ns0:f>IF(N88="Conditional","CONDITIONAL_EVIDENCE_ACCESS","NONE")</ns0:f>
      </ns0:c>
      <ns0:c r="AN88" s="53">
        <ns0:f>IF(AG88="",0,COUNTIFS('Claim–Evidence Links'!$P$2:$P$201,AG88,'Claim–Evidence Links'!$H$2:$H$201,"Active"))</ns0:f>
      </ns0:c>
    </ns0:row>
    <ns0:row r="89">
      <ns0:c r="A89" s="65"/>
      <ns0:c r="B89" s="65"/>
      <ns0:c r="C89" s="66"/>
      <ns0:c r="D89" s="66"/>
      <ns0:c r="E89" s="66"/>
      <ns0:c r="F89" s="66"/>
      <ns0:c r="G89" s="66"/>
      <ns0:c r="H89" s="66"/>
      <ns0:c r="I89" s="66"/>
      <ns0:c r="J89" s="67"/>
      <ns0:c r="K89" s="67"/>
      <ns0:c r="L89" s="67"/>
      <ns0:c r="M89" s="66"/>
      <ns0:c r="N89" s="66"/>
      <ns0:c r="O89" s="66"/>
      <ns0:c r="P89" s="66"/>
      <ns0:c r="Q89" s="65"/>
      <ns0:c r="R89" s="66"/>
      <ns0:c r="S89" s="66"/>
      <ns0:c r="T89" s="66"/>
      <ns0:c r="U89" s="66"/>
      <ns0:c r="V89" s="66"/>
      <ns0:c r="W89" s="66"/>
      <ns0:c r="X89" s="66"/>
      <ns0:c r="Y89" s="66"/>
      <ns0:c r="Z89" s="66"/>
      <ns0:c r="AA89" s="67"/>
      <ns0:c r="AB89" s="66"/>
      <ns0:c r="AC89" s="45">
        <ns0:f>IF(A89="","",IFERROR(VLOOKUP(AD89,'Controlled Vocabulary'!$AA$2:$AD$200,2,FALSE),"Record structurally complete"))</ns0:f>
      </ns0:c>
      <ns0:c r="AD89" s="45">
        <ns0:f>IF(A89="","",IF(AI89&lt;&gt;"NONE",AI89,IF(C89="","MISSING_SOURCE_OWNER",IF(E89="","MISSING_EVIDENCE_LOCATION",IF(D89="","MISSING_SOURCE_IDENTITY",IF(K89="","MISSING_ACCESS_DATE",IF(L89="","MISSING_OBSERVED_DATE",IF(AJ89&lt;&gt;"NONE",AJ89,IF(AK89&lt;&gt;"NONE",AK89,IF(AL89&lt;&gt;"NONE",AL89,AM89))))))))))</ns0:f>
      </ns0:c>
      <ns0:c r="AE89" s="45">
        <ns0:f>IF(A89="","",IFERROR(VLOOKUP(AD89,'Controlled Vocabulary'!$AA$2:$AD$200,3,FALSE),"Continue"))</ns0:f>
      </ns0:c>
      <ns0:c r="AF89" s="45">
        <ns0:f>IF(A89="","",IFERROR(VLOOKUP(AD89,'Controlled Vocabulary'!$AA$2:$AD$200,4,FALSE),"Evaluate remaining controls."))</ns0:f>
      </ns0:c>
      <ns0:c r="AG89" s="53">
        <ns0:f>IF(A89="","",UPPER(TRIM(A89)))</ns0:f>
      </ns0:c>
      <ns0:c r="AH89" s="53">
        <ns0:f>IF(AG89="",0,COUNTIF($AG$2:$AG$101,AG89))</ns0:f>
      </ns0:c>
      <ns0:c r="AI89" s="53">
        <ns0:f>IF(AG89="","MISSING_EVIDENCE_ITEM_ID",IF(OR(LEN(AG89)&lt;3,LEN(AG89)&gt;64),"INVALID_EVIDENCE_ITEM_ID",IF(AH89&gt;1,"DUPLICATE_EVIDENCE_ITEM_ID","NONE")))</ns0:f>
      </ns0:c>
      <ns0:c r="AJ89" s="53">
        <ns0:f>IF(F89="","SOURCE_MUTABILITY_UNRESOLVED",IF(AND(F89="Yes",OR(G89="",H89="",J89="")),"MUTABLE_SOURCE_CAPTURE_REQUIRED",IF(AND(F89="Unknown",G89="",H89=""),"SOURCE_MUTABILITY_UNRESOLVED","NONE")))</ns0:f>
      </ns0:c>
      <ns0:c r="AK89" s="53">
        <ns0:f>IF(N89="","REVIEWER_ACCESS_REQUIRED",IF(AND(O89&lt;&gt;"Open",P89=""),"HANDLING_CONDITION_REQUIRED",IF(AND(N89="Conditional",P89=""),"HANDLING_CONDITION_REQUIRED",IF(N89="No","REVIEWER_ACCESS_REQUIRED","NONE"))))</ns0:f>
      </ns0:c>
      <ns0:c r="AL89" s="53">
        <ns0:f>IF(T89="","CONTROLLED_INPUT_INVALID",IF(T89="No",IF(COUNTA(U89:AB89)&gt;0,"AI_DETAILS_WITHOUT_AI_USE","NONE"),IF(T89&lt;&gt;"Yes","CONTROLLED_INPUT_INVALID",IF(U89="","AI_ACTIVITY_TYPE_REQUIRED",IF(AND(W89&lt;&gt;"",COUNTIF('Evidence Register'!$AL$2:$AL$101,W89)&gt;0,COUNTIF('Controlled Vocabulary'!$R$2:$R$9,U89)&gt;0),"DUPLICATED_AI_ACTIVITY",IF(COUNTIF('Controlled Vocabulary'!$S$2:$S$9,U89)=0,"INVALID_AI_ACTIVITY_TYPE",IF(V89="","AI_TOOL_MODEL_REQUIRED",IF(Y89="Rejected","AI_OUTPUT_REJECTED",IF(Y89="Verified",IF(Z89="","HUMAN_VERIFIER_REQUIRED",IF(AA89="","HUMAN_VERIFICATION_DATE_REQUIRED","NONE")),IF(Y89="Pending","AI_VERIFICATION_PENDING",IF(Y89="Verification incomplete","AI_VERIFICATION_INCOMPLETE","AI_VERIFICATION_REQUIRED")))))))))))</ns0:f>
      </ns0:c>
      <ns0:c r="AM89" s="53">
        <ns0:f>IF(N89="Conditional","CONDITIONAL_EVIDENCE_ACCESS","NONE")</ns0:f>
      </ns0:c>
      <ns0:c r="AN89" s="53">
        <ns0:f>IF(AG89="",0,COUNTIFS('Claim–Evidence Links'!$P$2:$P$201,AG89,'Claim–Evidence Links'!$H$2:$H$201,"Active"))</ns0:f>
      </ns0:c>
    </ns0:row>
    <ns0:row r="90">
      <ns0:c r="A90" s="65"/>
      <ns0:c r="B90" s="65"/>
      <ns0:c r="C90" s="66"/>
      <ns0:c r="D90" s="66"/>
      <ns0:c r="E90" s="66"/>
      <ns0:c r="F90" s="66"/>
      <ns0:c r="G90" s="66"/>
      <ns0:c r="H90" s="66"/>
      <ns0:c r="I90" s="66"/>
      <ns0:c r="J90" s="67"/>
      <ns0:c r="K90" s="67"/>
      <ns0:c r="L90" s="67"/>
      <ns0:c r="M90" s="66"/>
      <ns0:c r="N90" s="66"/>
      <ns0:c r="O90" s="66"/>
      <ns0:c r="P90" s="66"/>
      <ns0:c r="Q90" s="65"/>
      <ns0:c r="R90" s="66"/>
      <ns0:c r="S90" s="66"/>
      <ns0:c r="T90" s="66"/>
      <ns0:c r="U90" s="66"/>
      <ns0:c r="V90" s="66"/>
      <ns0:c r="W90" s="66"/>
      <ns0:c r="X90" s="66"/>
      <ns0:c r="Y90" s="66"/>
      <ns0:c r="Z90" s="66"/>
      <ns0:c r="AA90" s="67"/>
      <ns0:c r="AB90" s="66"/>
      <ns0:c r="AC90" s="45">
        <ns0:f>IF(A90="","",IFERROR(VLOOKUP(AD90,'Controlled Vocabulary'!$AA$2:$AD$200,2,FALSE),"Record structurally complete"))</ns0:f>
      </ns0:c>
      <ns0:c r="AD90" s="45">
        <ns0:f>IF(A90="","",IF(AI90&lt;&gt;"NONE",AI90,IF(C90="","MISSING_SOURCE_OWNER",IF(E90="","MISSING_EVIDENCE_LOCATION",IF(D90="","MISSING_SOURCE_IDENTITY",IF(K90="","MISSING_ACCESS_DATE",IF(L90="","MISSING_OBSERVED_DATE",IF(AJ90&lt;&gt;"NONE",AJ90,IF(AK90&lt;&gt;"NONE",AK90,IF(AL90&lt;&gt;"NONE",AL90,AM90))))))))))</ns0:f>
      </ns0:c>
      <ns0:c r="AE90" s="45">
        <ns0:f>IF(A90="","",IFERROR(VLOOKUP(AD90,'Controlled Vocabulary'!$AA$2:$AD$200,3,FALSE),"Continue"))</ns0:f>
      </ns0:c>
      <ns0:c r="AF90" s="45">
        <ns0:f>IF(A90="","",IFERROR(VLOOKUP(AD90,'Controlled Vocabulary'!$AA$2:$AD$200,4,FALSE),"Evaluate remaining controls."))</ns0:f>
      </ns0:c>
      <ns0:c r="AG90" s="53">
        <ns0:f>IF(A90="","",UPPER(TRIM(A90)))</ns0:f>
      </ns0:c>
      <ns0:c r="AH90" s="53">
        <ns0:f>IF(AG90="",0,COUNTIF($AG$2:$AG$101,AG90))</ns0:f>
      </ns0:c>
      <ns0:c r="AI90" s="53">
        <ns0:f>IF(AG90="","MISSING_EVIDENCE_ITEM_ID",IF(OR(LEN(AG90)&lt;3,LEN(AG90)&gt;64),"INVALID_EVIDENCE_ITEM_ID",IF(AH90&gt;1,"DUPLICATE_EVIDENCE_ITEM_ID","NONE")))</ns0:f>
      </ns0:c>
      <ns0:c r="AJ90" s="53">
        <ns0:f>IF(F90="","SOURCE_MUTABILITY_UNRESOLVED",IF(AND(F90="Yes",OR(G90="",H90="",J90="")),"MUTABLE_SOURCE_CAPTURE_REQUIRED",IF(AND(F90="Unknown",G90="",H90=""),"SOURCE_MUTABILITY_UNRESOLVED","NONE")))</ns0:f>
      </ns0:c>
      <ns0:c r="AK90" s="53">
        <ns0:f>IF(N90="","REVIEWER_ACCESS_REQUIRED",IF(AND(O90&lt;&gt;"Open",P90=""),"HANDLING_CONDITION_REQUIRED",IF(AND(N90="Conditional",P90=""),"HANDLING_CONDITION_REQUIRED",IF(N90="No","REVIEWER_ACCESS_REQUIRED","NONE"))))</ns0:f>
      </ns0:c>
      <ns0:c r="AL90" s="53">
        <ns0:f>IF(T90="","CONTROLLED_INPUT_INVALID",IF(T90="No",IF(COUNTA(U90:AB90)&gt;0,"AI_DETAILS_WITHOUT_AI_USE","NONE"),IF(T90&lt;&gt;"Yes","CONTROLLED_INPUT_INVALID",IF(U90="","AI_ACTIVITY_TYPE_REQUIRED",IF(AND(W90&lt;&gt;"",COUNTIF('Evidence Register'!$AL$2:$AL$101,W90)&gt;0,COUNTIF('Controlled Vocabulary'!$R$2:$R$9,U90)&gt;0),"DUPLICATED_AI_ACTIVITY",IF(COUNTIF('Controlled Vocabulary'!$S$2:$S$9,U90)=0,"INVALID_AI_ACTIVITY_TYPE",IF(V90="","AI_TOOL_MODEL_REQUIRED",IF(Y90="Rejected","AI_OUTPUT_REJECTED",IF(Y90="Verified",IF(Z90="","HUMAN_VERIFIER_REQUIRED",IF(AA90="","HUMAN_VERIFICATION_DATE_REQUIRED","NONE")),IF(Y90="Pending","AI_VERIFICATION_PENDING",IF(Y90="Verification incomplete","AI_VERIFICATION_INCOMPLETE","AI_VERIFICATION_REQUIRED")))))))))))</ns0:f>
      </ns0:c>
      <ns0:c r="AM90" s="53">
        <ns0:f>IF(N90="Conditional","CONDITIONAL_EVIDENCE_ACCESS","NONE")</ns0:f>
      </ns0:c>
      <ns0:c r="AN90" s="53">
        <ns0:f>IF(AG90="",0,COUNTIFS('Claim–Evidence Links'!$P$2:$P$201,AG90,'Claim–Evidence Links'!$H$2:$H$201,"Active"))</ns0:f>
      </ns0:c>
    </ns0:row>
    <ns0:row r="91">
      <ns0:c r="A91" s="65"/>
      <ns0:c r="B91" s="65"/>
      <ns0:c r="C91" s="66"/>
      <ns0:c r="D91" s="66"/>
      <ns0:c r="E91" s="66"/>
      <ns0:c r="F91" s="66"/>
      <ns0:c r="G91" s="66"/>
      <ns0:c r="H91" s="66"/>
      <ns0:c r="I91" s="66"/>
      <ns0:c r="J91" s="67"/>
      <ns0:c r="K91" s="67"/>
      <ns0:c r="L91" s="67"/>
      <ns0:c r="M91" s="66"/>
      <ns0:c r="N91" s="66"/>
      <ns0:c r="O91" s="66"/>
      <ns0:c r="P91" s="66"/>
      <ns0:c r="Q91" s="65"/>
      <ns0:c r="R91" s="66"/>
      <ns0:c r="S91" s="66"/>
      <ns0:c r="T91" s="66"/>
      <ns0:c r="U91" s="66"/>
      <ns0:c r="V91" s="66"/>
      <ns0:c r="W91" s="66"/>
      <ns0:c r="X91" s="66"/>
      <ns0:c r="Y91" s="66"/>
      <ns0:c r="Z91" s="66"/>
      <ns0:c r="AA91" s="67"/>
      <ns0:c r="AB91" s="66"/>
      <ns0:c r="AC91" s="45">
        <ns0:f>IF(A91="","",IFERROR(VLOOKUP(AD91,'Controlled Vocabulary'!$AA$2:$AD$200,2,FALSE),"Record structurally complete"))</ns0:f>
      </ns0:c>
      <ns0:c r="AD91" s="45">
        <ns0:f>IF(A91="","",IF(AI91&lt;&gt;"NONE",AI91,IF(C91="","MISSING_SOURCE_OWNER",IF(E91="","MISSING_EVIDENCE_LOCATION",IF(D91="","MISSING_SOURCE_IDENTITY",IF(K91="","MISSING_ACCESS_DATE",IF(L91="","MISSING_OBSERVED_DATE",IF(AJ91&lt;&gt;"NONE",AJ91,IF(AK91&lt;&gt;"NONE",AK91,IF(AL91&lt;&gt;"NONE",AL91,AM91))))))))))</ns0:f>
      </ns0:c>
      <ns0:c r="AE91" s="45">
        <ns0:f>IF(A91="","",IFERROR(VLOOKUP(AD91,'Controlled Vocabulary'!$AA$2:$AD$200,3,FALSE),"Continue"))</ns0:f>
      </ns0:c>
      <ns0:c r="AF91" s="45">
        <ns0:f>IF(A91="","",IFERROR(VLOOKUP(AD91,'Controlled Vocabulary'!$AA$2:$AD$200,4,FALSE),"Evaluate remaining controls."))</ns0:f>
      </ns0:c>
      <ns0:c r="AG91" s="53">
        <ns0:f>IF(A91="","",UPPER(TRIM(A91)))</ns0:f>
      </ns0:c>
      <ns0:c r="AH91" s="53">
        <ns0:f>IF(AG91="",0,COUNTIF($AG$2:$AG$101,AG91))</ns0:f>
      </ns0:c>
      <ns0:c r="AI91" s="53">
        <ns0:f>IF(AG91="","MISSING_EVIDENCE_ITEM_ID",IF(OR(LEN(AG91)&lt;3,LEN(AG91)&gt;64),"INVALID_EVIDENCE_ITEM_ID",IF(AH91&gt;1,"DUPLICATE_EVIDENCE_ITEM_ID","NONE")))</ns0:f>
      </ns0:c>
      <ns0:c r="AJ91" s="53">
        <ns0:f>IF(F91="","SOURCE_MUTABILITY_UNRESOLVED",IF(AND(F91="Yes",OR(G91="",H91="",J91="")),"MUTABLE_SOURCE_CAPTURE_REQUIRED",IF(AND(F91="Unknown",G91="",H91=""),"SOURCE_MUTABILITY_UNRESOLVED","NONE")))</ns0:f>
      </ns0:c>
      <ns0:c r="AK91" s="53">
        <ns0:f>IF(N91="","REVIEWER_ACCESS_REQUIRED",IF(AND(O91&lt;&gt;"Open",P91=""),"HANDLING_CONDITION_REQUIRED",IF(AND(N91="Conditional",P91=""),"HANDLING_CONDITION_REQUIRED",IF(N91="No","REVIEWER_ACCESS_REQUIRED","NONE"))))</ns0:f>
      </ns0:c>
      <ns0:c r="AL91" s="53">
        <ns0:f>IF(T91="","CONTROLLED_INPUT_INVALID",IF(T91="No",IF(COUNTA(U91:AB91)&gt;0,"AI_DETAILS_WITHOUT_AI_USE","NONE"),IF(T91&lt;&gt;"Yes","CONTROLLED_INPUT_INVALID",IF(U91="","AI_ACTIVITY_TYPE_REQUIRED",IF(AND(W91&lt;&gt;"",COUNTIF('Evidence Register'!$AL$2:$AL$101,W91)&gt;0,COUNTIF('Controlled Vocabulary'!$R$2:$R$9,U91)&gt;0),"DUPLICATED_AI_ACTIVITY",IF(COUNTIF('Controlled Vocabulary'!$S$2:$S$9,U91)=0,"INVALID_AI_ACTIVITY_TYPE",IF(V91="","AI_TOOL_MODEL_REQUIRED",IF(Y91="Rejected","AI_OUTPUT_REJECTED",IF(Y91="Verified",IF(Z91="","HUMAN_VERIFIER_REQUIRED",IF(AA91="","HUMAN_VERIFICATION_DATE_REQUIRED","NONE")),IF(Y91="Pending","AI_VERIFICATION_PENDING",IF(Y91="Verification incomplete","AI_VERIFICATION_INCOMPLETE","AI_VERIFICATION_REQUIRED")))))))))))</ns0:f>
      </ns0:c>
      <ns0:c r="AM91" s="53">
        <ns0:f>IF(N91="Conditional","CONDITIONAL_EVIDENCE_ACCESS","NONE")</ns0:f>
      </ns0:c>
      <ns0:c r="AN91" s="53">
        <ns0:f>IF(AG91="",0,COUNTIFS('Claim–Evidence Links'!$P$2:$P$201,AG91,'Claim–Evidence Links'!$H$2:$H$201,"Active"))</ns0:f>
      </ns0:c>
    </ns0:row>
    <ns0:row r="92">
      <ns0:c r="A92" s="65"/>
      <ns0:c r="B92" s="65"/>
      <ns0:c r="C92" s="66"/>
      <ns0:c r="D92" s="66"/>
      <ns0:c r="E92" s="66"/>
      <ns0:c r="F92" s="66"/>
      <ns0:c r="G92" s="66"/>
      <ns0:c r="H92" s="66"/>
      <ns0:c r="I92" s="66"/>
      <ns0:c r="J92" s="67"/>
      <ns0:c r="K92" s="67"/>
      <ns0:c r="L92" s="67"/>
      <ns0:c r="M92" s="66"/>
      <ns0:c r="N92" s="66"/>
      <ns0:c r="O92" s="66"/>
      <ns0:c r="P92" s="66"/>
      <ns0:c r="Q92" s="65"/>
      <ns0:c r="R92" s="66"/>
      <ns0:c r="S92" s="66"/>
      <ns0:c r="T92" s="66"/>
      <ns0:c r="U92" s="66"/>
      <ns0:c r="V92" s="66"/>
      <ns0:c r="W92" s="66"/>
      <ns0:c r="X92" s="66"/>
      <ns0:c r="Y92" s="66"/>
      <ns0:c r="Z92" s="66"/>
      <ns0:c r="AA92" s="67"/>
      <ns0:c r="AB92" s="66"/>
      <ns0:c r="AC92" s="45">
        <ns0:f>IF(A92="","",IFERROR(VLOOKUP(AD92,'Controlled Vocabulary'!$AA$2:$AD$200,2,FALSE),"Record structurally complete"))</ns0:f>
      </ns0:c>
      <ns0:c r="AD92" s="45">
        <ns0:f>IF(A92="","",IF(AI92&lt;&gt;"NONE",AI92,IF(C92="","MISSING_SOURCE_OWNER",IF(E92="","MISSING_EVIDENCE_LOCATION",IF(D92="","MISSING_SOURCE_IDENTITY",IF(K92="","MISSING_ACCESS_DATE",IF(L92="","MISSING_OBSERVED_DATE",IF(AJ92&lt;&gt;"NONE",AJ92,IF(AK92&lt;&gt;"NONE",AK92,IF(AL92&lt;&gt;"NONE",AL92,AM92))))))))))</ns0:f>
      </ns0:c>
      <ns0:c r="AE92" s="45">
        <ns0:f>IF(A92="","",IFERROR(VLOOKUP(AD92,'Controlled Vocabulary'!$AA$2:$AD$200,3,FALSE),"Continue"))</ns0:f>
      </ns0:c>
      <ns0:c r="AF92" s="45">
        <ns0:f>IF(A92="","",IFERROR(VLOOKUP(AD92,'Controlled Vocabulary'!$AA$2:$AD$200,4,FALSE),"Evaluate remaining controls."))</ns0:f>
      </ns0:c>
      <ns0:c r="AG92" s="53">
        <ns0:f>IF(A92="","",UPPER(TRIM(A92)))</ns0:f>
      </ns0:c>
      <ns0:c r="AH92" s="53">
        <ns0:f>IF(AG92="",0,COUNTIF($AG$2:$AG$101,AG92))</ns0:f>
      </ns0:c>
      <ns0:c r="AI92" s="53">
        <ns0:f>IF(AG92="","MISSING_EVIDENCE_ITEM_ID",IF(OR(LEN(AG92)&lt;3,LEN(AG92)&gt;64),"INVALID_EVIDENCE_ITEM_ID",IF(AH92&gt;1,"DUPLICATE_EVIDENCE_ITEM_ID","NONE")))</ns0:f>
      </ns0:c>
      <ns0:c r="AJ92" s="53">
        <ns0:f>IF(F92="","SOURCE_MUTABILITY_UNRESOLVED",IF(AND(F92="Yes",OR(G92="",H92="",J92="")),"MUTABLE_SOURCE_CAPTURE_REQUIRED",IF(AND(F92="Unknown",G92="",H92=""),"SOURCE_MUTABILITY_UNRESOLVED","NONE")))</ns0:f>
      </ns0:c>
      <ns0:c r="AK92" s="53">
        <ns0:f>IF(N92="","REVIEWER_ACCESS_REQUIRED",IF(AND(O92&lt;&gt;"Open",P92=""),"HANDLING_CONDITION_REQUIRED",IF(AND(N92="Conditional",P92=""),"HANDLING_CONDITION_REQUIRED",IF(N92="No","REVIEWER_ACCESS_REQUIRED","NONE"))))</ns0:f>
      </ns0:c>
      <ns0:c r="AL92" s="53">
        <ns0:f>IF(T92="","CONTROLLED_INPUT_INVALID",IF(T92="No",IF(COUNTA(U92:AB92)&gt;0,"AI_DETAILS_WITHOUT_AI_USE","NONE"),IF(T92&lt;&gt;"Yes","CONTROLLED_INPUT_INVALID",IF(U92="","AI_ACTIVITY_TYPE_REQUIRED",IF(AND(W92&lt;&gt;"",COUNTIF('Evidence Register'!$AL$2:$AL$101,W92)&gt;0,COUNTIF('Controlled Vocabulary'!$R$2:$R$9,U92)&gt;0),"DUPLICATED_AI_ACTIVITY",IF(COUNTIF('Controlled Vocabulary'!$S$2:$S$9,U92)=0,"INVALID_AI_ACTIVITY_TYPE",IF(V92="","AI_TOOL_MODEL_REQUIRED",IF(Y92="Rejected","AI_OUTPUT_REJECTED",IF(Y92="Verified",IF(Z92="","HUMAN_VERIFIER_REQUIRED",IF(AA92="","HUMAN_VERIFICATION_DATE_REQUIRED","NONE")),IF(Y92="Pending","AI_VERIFICATION_PENDING",IF(Y92="Verification incomplete","AI_VERIFICATION_INCOMPLETE","AI_VERIFICATION_REQUIRED")))))))))))</ns0:f>
      </ns0:c>
      <ns0:c r="AM92" s="53">
        <ns0:f>IF(N92="Conditional","CONDITIONAL_EVIDENCE_ACCESS","NONE")</ns0:f>
      </ns0:c>
      <ns0:c r="AN92" s="53">
        <ns0:f>IF(AG92="",0,COUNTIFS('Claim–Evidence Links'!$P$2:$P$201,AG92,'Claim–Evidence Links'!$H$2:$H$201,"Active"))</ns0:f>
      </ns0:c>
    </ns0:row>
    <ns0:row r="93">
      <ns0:c r="A93" s="65"/>
      <ns0:c r="B93" s="65"/>
      <ns0:c r="C93" s="66"/>
      <ns0:c r="D93" s="66"/>
      <ns0:c r="E93" s="66"/>
      <ns0:c r="F93" s="66"/>
      <ns0:c r="G93" s="66"/>
      <ns0:c r="H93" s="66"/>
      <ns0:c r="I93" s="66"/>
      <ns0:c r="J93" s="67"/>
      <ns0:c r="K93" s="67"/>
      <ns0:c r="L93" s="67"/>
      <ns0:c r="M93" s="66"/>
      <ns0:c r="N93" s="66"/>
      <ns0:c r="O93" s="66"/>
      <ns0:c r="P93" s="66"/>
      <ns0:c r="Q93" s="65"/>
      <ns0:c r="R93" s="66"/>
      <ns0:c r="S93" s="66"/>
      <ns0:c r="T93" s="66"/>
      <ns0:c r="U93" s="66"/>
      <ns0:c r="V93" s="66"/>
      <ns0:c r="W93" s="66"/>
      <ns0:c r="X93" s="66"/>
      <ns0:c r="Y93" s="66"/>
      <ns0:c r="Z93" s="66"/>
      <ns0:c r="AA93" s="67"/>
      <ns0:c r="AB93" s="66"/>
      <ns0:c r="AC93" s="45">
        <ns0:f>IF(A93="","",IFERROR(VLOOKUP(AD93,'Controlled Vocabulary'!$AA$2:$AD$200,2,FALSE),"Record structurally complete"))</ns0:f>
      </ns0:c>
      <ns0:c r="AD93" s="45">
        <ns0:f>IF(A93="","",IF(AI93&lt;&gt;"NONE",AI93,IF(C93="","MISSING_SOURCE_OWNER",IF(E93="","MISSING_EVIDENCE_LOCATION",IF(D93="","MISSING_SOURCE_IDENTITY",IF(K93="","MISSING_ACCESS_DATE",IF(L93="","MISSING_OBSERVED_DATE",IF(AJ93&lt;&gt;"NONE",AJ93,IF(AK93&lt;&gt;"NONE",AK93,IF(AL93&lt;&gt;"NONE",AL93,AM93))))))))))</ns0:f>
      </ns0:c>
      <ns0:c r="AE93" s="45">
        <ns0:f>IF(A93="","",IFERROR(VLOOKUP(AD93,'Controlled Vocabulary'!$AA$2:$AD$200,3,FALSE),"Continue"))</ns0:f>
      </ns0:c>
      <ns0:c r="AF93" s="45">
        <ns0:f>IF(A93="","",IFERROR(VLOOKUP(AD93,'Controlled Vocabulary'!$AA$2:$AD$200,4,FALSE),"Evaluate remaining controls."))</ns0:f>
      </ns0:c>
      <ns0:c r="AG93" s="53">
        <ns0:f>IF(A93="","",UPPER(TRIM(A93)))</ns0:f>
      </ns0:c>
      <ns0:c r="AH93" s="53">
        <ns0:f>IF(AG93="",0,COUNTIF($AG$2:$AG$101,AG93))</ns0:f>
      </ns0:c>
      <ns0:c r="AI93" s="53">
        <ns0:f>IF(AG93="","MISSING_EVIDENCE_ITEM_ID",IF(OR(LEN(AG93)&lt;3,LEN(AG93)&gt;64),"INVALID_EVIDENCE_ITEM_ID",IF(AH93&gt;1,"DUPLICATE_EVIDENCE_ITEM_ID","NONE")))</ns0:f>
      </ns0:c>
      <ns0:c r="AJ93" s="53">
        <ns0:f>IF(F93="","SOURCE_MUTABILITY_UNRESOLVED",IF(AND(F93="Yes",OR(G93="",H93="",J93="")),"MUTABLE_SOURCE_CAPTURE_REQUIRED",IF(AND(F93="Unknown",G93="",H93=""),"SOURCE_MUTABILITY_UNRESOLVED","NONE")))</ns0:f>
      </ns0:c>
      <ns0:c r="AK93" s="53">
        <ns0:f>IF(N93="","REVIEWER_ACCESS_REQUIRED",IF(AND(O93&lt;&gt;"Open",P93=""),"HANDLING_CONDITION_REQUIRED",IF(AND(N93="Conditional",P93=""),"HANDLING_CONDITION_REQUIRED",IF(N93="No","REVIEWER_ACCESS_REQUIRED","NONE"))))</ns0:f>
      </ns0:c>
      <ns0:c r="AL93" s="53">
        <ns0:f>IF(T93="","CONTROLLED_INPUT_INVALID",IF(T93="No",IF(COUNTA(U93:AB93)&gt;0,"AI_DETAILS_WITHOUT_AI_USE","NONE"),IF(T93&lt;&gt;"Yes","CONTROLLED_INPUT_INVALID",IF(U93="","AI_ACTIVITY_TYPE_REQUIRED",IF(AND(W93&lt;&gt;"",COUNTIF('Evidence Register'!$AL$2:$AL$101,W93)&gt;0,COUNTIF('Controlled Vocabulary'!$R$2:$R$9,U93)&gt;0),"DUPLICATED_AI_ACTIVITY",IF(COUNTIF('Controlled Vocabulary'!$S$2:$S$9,U93)=0,"INVALID_AI_ACTIVITY_TYPE",IF(V93="","AI_TOOL_MODEL_REQUIRED",IF(Y93="Rejected","AI_OUTPUT_REJECTED",IF(Y93="Verified",IF(Z93="","HUMAN_VERIFIER_REQUIRED",IF(AA93="","HUMAN_VERIFICATION_DATE_REQUIRED","NONE")),IF(Y93="Pending","AI_VERIFICATION_PENDING",IF(Y93="Verification incomplete","AI_VERIFICATION_INCOMPLETE","AI_VERIFICATION_REQUIRED")))))))))))</ns0:f>
      </ns0:c>
      <ns0:c r="AM93" s="53">
        <ns0:f>IF(N93="Conditional","CONDITIONAL_EVIDENCE_ACCESS","NONE")</ns0:f>
      </ns0:c>
      <ns0:c r="AN93" s="53">
        <ns0:f>IF(AG93="",0,COUNTIFS('Claim–Evidence Links'!$P$2:$P$201,AG93,'Claim–Evidence Links'!$H$2:$H$201,"Active"))</ns0:f>
      </ns0:c>
    </ns0:row>
    <ns0:row r="94">
      <ns0:c r="A94" s="65"/>
      <ns0:c r="B94" s="65"/>
      <ns0:c r="C94" s="66"/>
      <ns0:c r="D94" s="66"/>
      <ns0:c r="E94" s="66"/>
      <ns0:c r="F94" s="66"/>
      <ns0:c r="G94" s="66"/>
      <ns0:c r="H94" s="66"/>
      <ns0:c r="I94" s="66"/>
      <ns0:c r="J94" s="67"/>
      <ns0:c r="K94" s="67"/>
      <ns0:c r="L94" s="67"/>
      <ns0:c r="M94" s="66"/>
      <ns0:c r="N94" s="66"/>
      <ns0:c r="O94" s="66"/>
      <ns0:c r="P94" s="66"/>
      <ns0:c r="Q94" s="65"/>
      <ns0:c r="R94" s="66"/>
      <ns0:c r="S94" s="66"/>
      <ns0:c r="T94" s="66"/>
      <ns0:c r="U94" s="66"/>
      <ns0:c r="V94" s="66"/>
      <ns0:c r="W94" s="66"/>
      <ns0:c r="X94" s="66"/>
      <ns0:c r="Y94" s="66"/>
      <ns0:c r="Z94" s="66"/>
      <ns0:c r="AA94" s="67"/>
      <ns0:c r="AB94" s="66"/>
      <ns0:c r="AC94" s="45">
        <ns0:f>IF(A94="","",IFERROR(VLOOKUP(AD94,'Controlled Vocabulary'!$AA$2:$AD$200,2,FALSE),"Record structurally complete"))</ns0:f>
      </ns0:c>
      <ns0:c r="AD94" s="45">
        <ns0:f>IF(A94="","",IF(AI94&lt;&gt;"NONE",AI94,IF(C94="","MISSING_SOURCE_OWNER",IF(E94="","MISSING_EVIDENCE_LOCATION",IF(D94="","MISSING_SOURCE_IDENTITY",IF(K94="","MISSING_ACCESS_DATE",IF(L94="","MISSING_OBSERVED_DATE",IF(AJ94&lt;&gt;"NONE",AJ94,IF(AK94&lt;&gt;"NONE",AK94,IF(AL94&lt;&gt;"NONE",AL94,AM94))))))))))</ns0:f>
      </ns0:c>
      <ns0:c r="AE94" s="45">
        <ns0:f>IF(A94="","",IFERROR(VLOOKUP(AD94,'Controlled Vocabulary'!$AA$2:$AD$200,3,FALSE),"Continue"))</ns0:f>
      </ns0:c>
      <ns0:c r="AF94" s="45">
        <ns0:f>IF(A94="","",IFERROR(VLOOKUP(AD94,'Controlled Vocabulary'!$AA$2:$AD$200,4,FALSE),"Evaluate remaining controls."))</ns0:f>
      </ns0:c>
      <ns0:c r="AG94" s="53">
        <ns0:f>IF(A94="","",UPPER(TRIM(A94)))</ns0:f>
      </ns0:c>
      <ns0:c r="AH94" s="53">
        <ns0:f>IF(AG94="",0,COUNTIF($AG$2:$AG$101,AG94))</ns0:f>
      </ns0:c>
      <ns0:c r="AI94" s="53">
        <ns0:f>IF(AG94="","MISSING_EVIDENCE_ITEM_ID",IF(OR(LEN(AG94)&lt;3,LEN(AG94)&gt;64),"INVALID_EVIDENCE_ITEM_ID",IF(AH94&gt;1,"DUPLICATE_EVIDENCE_ITEM_ID","NONE")))</ns0:f>
      </ns0:c>
      <ns0:c r="AJ94" s="53">
        <ns0:f>IF(F94="","SOURCE_MUTABILITY_UNRESOLVED",IF(AND(F94="Yes",OR(G94="",H94="",J94="")),"MUTABLE_SOURCE_CAPTURE_REQUIRED",IF(AND(F94="Unknown",G94="",H94=""),"SOURCE_MUTABILITY_UNRESOLVED","NONE")))</ns0:f>
      </ns0:c>
      <ns0:c r="AK94" s="53">
        <ns0:f>IF(N94="","REVIEWER_ACCESS_REQUIRED",IF(AND(O94&lt;&gt;"Open",P94=""),"HANDLING_CONDITION_REQUIRED",IF(AND(N94="Conditional",P94=""),"HANDLING_CONDITION_REQUIRED",IF(N94="No","REVIEWER_ACCESS_REQUIRED","NONE"))))</ns0:f>
      </ns0:c>
      <ns0:c r="AL94" s="53">
        <ns0:f>IF(T94="","CONTROLLED_INPUT_INVALID",IF(T94="No",IF(COUNTA(U94:AB94)&gt;0,"AI_DETAILS_WITHOUT_AI_USE","NONE"),IF(T94&lt;&gt;"Yes","CONTROLLED_INPUT_INVALID",IF(U94="","AI_ACTIVITY_TYPE_REQUIRED",IF(AND(W94&lt;&gt;"",COUNTIF('Evidence Register'!$AL$2:$AL$101,W94)&gt;0,COUNTIF('Controlled Vocabulary'!$R$2:$R$9,U94)&gt;0),"DUPLICATED_AI_ACTIVITY",IF(COUNTIF('Controlled Vocabulary'!$S$2:$S$9,U94)=0,"INVALID_AI_ACTIVITY_TYPE",IF(V94="","AI_TOOL_MODEL_REQUIRED",IF(Y94="Rejected","AI_OUTPUT_REJECTED",IF(Y94="Verified",IF(Z94="","HUMAN_VERIFIER_REQUIRED",IF(AA94="","HUMAN_VERIFICATION_DATE_REQUIRED","NONE")),IF(Y94="Pending","AI_VERIFICATION_PENDING",IF(Y94="Verification incomplete","AI_VERIFICATION_INCOMPLETE","AI_VERIFICATION_REQUIRED")))))))))))</ns0:f>
      </ns0:c>
      <ns0:c r="AM94" s="53">
        <ns0:f>IF(N94="Conditional","CONDITIONAL_EVIDENCE_ACCESS","NONE")</ns0:f>
      </ns0:c>
      <ns0:c r="AN94" s="53">
        <ns0:f>IF(AG94="",0,COUNTIFS('Claim–Evidence Links'!$P$2:$P$201,AG94,'Claim–Evidence Links'!$H$2:$H$201,"Active"))</ns0:f>
      </ns0:c>
    </ns0:row>
    <ns0:row r="95">
      <ns0:c r="A95" s="65"/>
      <ns0:c r="B95" s="65"/>
      <ns0:c r="C95" s="66"/>
      <ns0:c r="D95" s="66"/>
      <ns0:c r="E95" s="66"/>
      <ns0:c r="F95" s="66"/>
      <ns0:c r="G95" s="66"/>
      <ns0:c r="H95" s="66"/>
      <ns0:c r="I95" s="66"/>
      <ns0:c r="J95" s="67"/>
      <ns0:c r="K95" s="67"/>
      <ns0:c r="L95" s="67"/>
      <ns0:c r="M95" s="66"/>
      <ns0:c r="N95" s="66"/>
      <ns0:c r="O95" s="66"/>
      <ns0:c r="P95" s="66"/>
      <ns0:c r="Q95" s="65"/>
      <ns0:c r="R95" s="66"/>
      <ns0:c r="S95" s="66"/>
      <ns0:c r="T95" s="66"/>
      <ns0:c r="U95" s="66"/>
      <ns0:c r="V95" s="66"/>
      <ns0:c r="W95" s="66"/>
      <ns0:c r="X95" s="66"/>
      <ns0:c r="Y95" s="66"/>
      <ns0:c r="Z95" s="66"/>
      <ns0:c r="AA95" s="67"/>
      <ns0:c r="AB95" s="66"/>
      <ns0:c r="AC95" s="45">
        <ns0:f>IF(A95="","",IFERROR(VLOOKUP(AD95,'Controlled Vocabulary'!$AA$2:$AD$200,2,FALSE),"Record structurally complete"))</ns0:f>
      </ns0:c>
      <ns0:c r="AD95" s="45">
        <ns0:f>IF(A95="","",IF(AI95&lt;&gt;"NONE",AI95,IF(C95="","MISSING_SOURCE_OWNER",IF(E95="","MISSING_EVIDENCE_LOCATION",IF(D95="","MISSING_SOURCE_IDENTITY",IF(K95="","MISSING_ACCESS_DATE",IF(L95="","MISSING_OBSERVED_DATE",IF(AJ95&lt;&gt;"NONE",AJ95,IF(AK95&lt;&gt;"NONE",AK95,IF(AL95&lt;&gt;"NONE",AL95,AM95))))))))))</ns0:f>
      </ns0:c>
      <ns0:c r="AE95" s="45">
        <ns0:f>IF(A95="","",IFERROR(VLOOKUP(AD95,'Controlled Vocabulary'!$AA$2:$AD$200,3,FALSE),"Continue"))</ns0:f>
      </ns0:c>
      <ns0:c r="AF95" s="45">
        <ns0:f>IF(A95="","",IFERROR(VLOOKUP(AD95,'Controlled Vocabulary'!$AA$2:$AD$200,4,FALSE),"Evaluate remaining controls."))</ns0:f>
      </ns0:c>
      <ns0:c r="AG95" s="53">
        <ns0:f>IF(A95="","",UPPER(TRIM(A95)))</ns0:f>
      </ns0:c>
      <ns0:c r="AH95" s="53">
        <ns0:f>IF(AG95="",0,COUNTIF($AG$2:$AG$101,AG95))</ns0:f>
      </ns0:c>
      <ns0:c r="AI95" s="53">
        <ns0:f>IF(AG95="","MISSING_EVIDENCE_ITEM_ID",IF(OR(LEN(AG95)&lt;3,LEN(AG95)&gt;64),"INVALID_EVIDENCE_ITEM_ID",IF(AH95&gt;1,"DUPLICATE_EVIDENCE_ITEM_ID","NONE")))</ns0:f>
      </ns0:c>
      <ns0:c r="AJ95" s="53">
        <ns0:f>IF(F95="","SOURCE_MUTABILITY_UNRESOLVED",IF(AND(F95="Yes",OR(G95="",H95="",J95="")),"MUTABLE_SOURCE_CAPTURE_REQUIRED",IF(AND(F95="Unknown",G95="",H95=""),"SOURCE_MUTABILITY_UNRESOLVED","NONE")))</ns0:f>
      </ns0:c>
      <ns0:c r="AK95" s="53">
        <ns0:f>IF(N95="","REVIEWER_ACCESS_REQUIRED",IF(AND(O95&lt;&gt;"Open",P95=""),"HANDLING_CONDITION_REQUIRED",IF(AND(N95="Conditional",P95=""),"HANDLING_CONDITION_REQUIRED",IF(N95="No","REVIEWER_ACCESS_REQUIRED","NONE"))))</ns0:f>
      </ns0:c>
      <ns0:c r="AL95" s="53">
        <ns0:f>IF(T95="","CONTROLLED_INPUT_INVALID",IF(T95="No",IF(COUNTA(U95:AB95)&gt;0,"AI_DETAILS_WITHOUT_AI_USE","NONE"),IF(T95&lt;&gt;"Yes","CONTROLLED_INPUT_INVALID",IF(U95="","AI_ACTIVITY_TYPE_REQUIRED",IF(AND(W95&lt;&gt;"",COUNTIF('Evidence Register'!$AL$2:$AL$101,W95)&gt;0,COUNTIF('Controlled Vocabulary'!$R$2:$R$9,U95)&gt;0),"DUPLICATED_AI_ACTIVITY",IF(COUNTIF('Controlled Vocabulary'!$S$2:$S$9,U95)=0,"INVALID_AI_ACTIVITY_TYPE",IF(V95="","AI_TOOL_MODEL_REQUIRED",IF(Y95="Rejected","AI_OUTPUT_REJECTED",IF(Y95="Verified",IF(Z95="","HUMAN_VERIFIER_REQUIRED",IF(AA95="","HUMAN_VERIFICATION_DATE_REQUIRED","NONE")),IF(Y95="Pending","AI_VERIFICATION_PENDING",IF(Y95="Verification incomplete","AI_VERIFICATION_INCOMPLETE","AI_VERIFICATION_REQUIRED")))))))))))</ns0:f>
      </ns0:c>
      <ns0:c r="AM95" s="53">
        <ns0:f>IF(N95="Conditional","CONDITIONAL_EVIDENCE_ACCESS","NONE")</ns0:f>
      </ns0:c>
      <ns0:c r="AN95" s="53">
        <ns0:f>IF(AG95="",0,COUNTIFS('Claim–Evidence Links'!$P$2:$P$201,AG95,'Claim–Evidence Links'!$H$2:$H$201,"Active"))</ns0:f>
      </ns0:c>
    </ns0:row>
    <ns0:row r="96">
      <ns0:c r="A96" s="65"/>
      <ns0:c r="B96" s="65"/>
      <ns0:c r="C96" s="66"/>
      <ns0:c r="D96" s="66"/>
      <ns0:c r="E96" s="66"/>
      <ns0:c r="F96" s="66"/>
      <ns0:c r="G96" s="66"/>
      <ns0:c r="H96" s="66"/>
      <ns0:c r="I96" s="66"/>
      <ns0:c r="J96" s="67"/>
      <ns0:c r="K96" s="67"/>
      <ns0:c r="L96" s="67"/>
      <ns0:c r="M96" s="66"/>
      <ns0:c r="N96" s="66"/>
      <ns0:c r="O96" s="66"/>
      <ns0:c r="P96" s="66"/>
      <ns0:c r="Q96" s="65"/>
      <ns0:c r="R96" s="66"/>
      <ns0:c r="S96" s="66"/>
      <ns0:c r="T96" s="66"/>
      <ns0:c r="U96" s="66"/>
      <ns0:c r="V96" s="66"/>
      <ns0:c r="W96" s="66"/>
      <ns0:c r="X96" s="66"/>
      <ns0:c r="Y96" s="66"/>
      <ns0:c r="Z96" s="66"/>
      <ns0:c r="AA96" s="67"/>
      <ns0:c r="AB96" s="66"/>
      <ns0:c r="AC96" s="45">
        <ns0:f>IF(A96="","",IFERROR(VLOOKUP(AD96,'Controlled Vocabulary'!$AA$2:$AD$200,2,FALSE),"Record structurally complete"))</ns0:f>
      </ns0:c>
      <ns0:c r="AD96" s="45">
        <ns0:f>IF(A96="","",IF(AI96&lt;&gt;"NONE",AI96,IF(C96="","MISSING_SOURCE_OWNER",IF(E96="","MISSING_EVIDENCE_LOCATION",IF(D96="","MISSING_SOURCE_IDENTITY",IF(K96="","MISSING_ACCESS_DATE",IF(L96="","MISSING_OBSERVED_DATE",IF(AJ96&lt;&gt;"NONE",AJ96,IF(AK96&lt;&gt;"NONE",AK96,IF(AL96&lt;&gt;"NONE",AL96,AM96))))))))))</ns0:f>
      </ns0:c>
      <ns0:c r="AE96" s="45">
        <ns0:f>IF(A96="","",IFERROR(VLOOKUP(AD96,'Controlled Vocabulary'!$AA$2:$AD$200,3,FALSE),"Continue"))</ns0:f>
      </ns0:c>
      <ns0:c r="AF96" s="45">
        <ns0:f>IF(A96="","",IFERROR(VLOOKUP(AD96,'Controlled Vocabulary'!$AA$2:$AD$200,4,FALSE),"Evaluate remaining controls."))</ns0:f>
      </ns0:c>
      <ns0:c r="AG96" s="53">
        <ns0:f>IF(A96="","",UPPER(TRIM(A96)))</ns0:f>
      </ns0:c>
      <ns0:c r="AH96" s="53">
        <ns0:f>IF(AG96="",0,COUNTIF($AG$2:$AG$101,AG96))</ns0:f>
      </ns0:c>
      <ns0:c r="AI96" s="53">
        <ns0:f>IF(AG96="","MISSING_EVIDENCE_ITEM_ID",IF(OR(LEN(AG96)&lt;3,LEN(AG96)&gt;64),"INVALID_EVIDENCE_ITEM_ID",IF(AH96&gt;1,"DUPLICATE_EVIDENCE_ITEM_ID","NONE")))</ns0:f>
      </ns0:c>
      <ns0:c r="AJ96" s="53">
        <ns0:f>IF(F96="","SOURCE_MUTABILITY_UNRESOLVED",IF(AND(F96="Yes",OR(G96="",H96="",J96="")),"MUTABLE_SOURCE_CAPTURE_REQUIRED",IF(AND(F96="Unknown",G96="",H96=""),"SOURCE_MUTABILITY_UNRESOLVED","NONE")))</ns0:f>
      </ns0:c>
      <ns0:c r="AK96" s="53">
        <ns0:f>IF(N96="","REVIEWER_ACCESS_REQUIRED",IF(AND(O96&lt;&gt;"Open",P96=""),"HANDLING_CONDITION_REQUIRED",IF(AND(N96="Conditional",P96=""),"HANDLING_CONDITION_REQUIRED",IF(N96="No","REVIEWER_ACCESS_REQUIRED","NONE"))))</ns0:f>
      </ns0:c>
      <ns0:c r="AL96" s="53">
        <ns0:f>IF(T96="","CONTROLLED_INPUT_INVALID",IF(T96="No",IF(COUNTA(U96:AB96)&gt;0,"AI_DETAILS_WITHOUT_AI_USE","NONE"),IF(T96&lt;&gt;"Yes","CONTROLLED_INPUT_INVALID",IF(U96="","AI_ACTIVITY_TYPE_REQUIRED",IF(AND(W96&lt;&gt;"",COUNTIF('Evidence Register'!$AL$2:$AL$101,W96)&gt;0,COUNTIF('Controlled Vocabulary'!$R$2:$R$9,U96)&gt;0),"DUPLICATED_AI_ACTIVITY",IF(COUNTIF('Controlled Vocabulary'!$S$2:$S$9,U96)=0,"INVALID_AI_ACTIVITY_TYPE",IF(V96="","AI_TOOL_MODEL_REQUIRED",IF(Y96="Rejected","AI_OUTPUT_REJECTED",IF(Y96="Verified",IF(Z96="","HUMAN_VERIFIER_REQUIRED",IF(AA96="","HUMAN_VERIFICATION_DATE_REQUIRED","NONE")),IF(Y96="Pending","AI_VERIFICATION_PENDING",IF(Y96="Verification incomplete","AI_VERIFICATION_INCOMPLETE","AI_VERIFICATION_REQUIRED")))))))))))</ns0:f>
      </ns0:c>
      <ns0:c r="AM96" s="53">
        <ns0:f>IF(N96="Conditional","CONDITIONAL_EVIDENCE_ACCESS","NONE")</ns0:f>
      </ns0:c>
      <ns0:c r="AN96" s="53">
        <ns0:f>IF(AG96="",0,COUNTIFS('Claim–Evidence Links'!$P$2:$P$201,AG96,'Claim–Evidence Links'!$H$2:$H$201,"Active"))</ns0:f>
      </ns0:c>
    </ns0:row>
    <ns0:row r="97">
      <ns0:c r="A97" s="65"/>
      <ns0:c r="B97" s="65"/>
      <ns0:c r="C97" s="66"/>
      <ns0:c r="D97" s="66"/>
      <ns0:c r="E97" s="66"/>
      <ns0:c r="F97" s="66"/>
      <ns0:c r="G97" s="66"/>
      <ns0:c r="H97" s="66"/>
      <ns0:c r="I97" s="66"/>
      <ns0:c r="J97" s="67"/>
      <ns0:c r="K97" s="67"/>
      <ns0:c r="L97" s="67"/>
      <ns0:c r="M97" s="66"/>
      <ns0:c r="N97" s="66"/>
      <ns0:c r="O97" s="66"/>
      <ns0:c r="P97" s="66"/>
      <ns0:c r="Q97" s="65"/>
      <ns0:c r="R97" s="66"/>
      <ns0:c r="S97" s="66"/>
      <ns0:c r="T97" s="66"/>
      <ns0:c r="U97" s="66"/>
      <ns0:c r="V97" s="66"/>
      <ns0:c r="W97" s="66"/>
      <ns0:c r="X97" s="66"/>
      <ns0:c r="Y97" s="66"/>
      <ns0:c r="Z97" s="66"/>
      <ns0:c r="AA97" s="67"/>
      <ns0:c r="AB97" s="66"/>
      <ns0:c r="AC97" s="45">
        <ns0:f>IF(A97="","",IFERROR(VLOOKUP(AD97,'Controlled Vocabulary'!$AA$2:$AD$200,2,FALSE),"Record structurally complete"))</ns0:f>
      </ns0:c>
      <ns0:c r="AD97" s="45">
        <ns0:f>IF(A97="","",IF(AI97&lt;&gt;"NONE",AI97,IF(C97="","MISSING_SOURCE_OWNER",IF(E97="","MISSING_EVIDENCE_LOCATION",IF(D97="","MISSING_SOURCE_IDENTITY",IF(K97="","MISSING_ACCESS_DATE",IF(L97="","MISSING_OBSERVED_DATE",IF(AJ97&lt;&gt;"NONE",AJ97,IF(AK97&lt;&gt;"NONE",AK97,IF(AL97&lt;&gt;"NONE",AL97,AM97))))))))))</ns0:f>
      </ns0:c>
      <ns0:c r="AE97" s="45">
        <ns0:f>IF(A97="","",IFERROR(VLOOKUP(AD97,'Controlled Vocabulary'!$AA$2:$AD$200,3,FALSE),"Continue"))</ns0:f>
      </ns0:c>
      <ns0:c r="AF97" s="45">
        <ns0:f>IF(A97="","",IFERROR(VLOOKUP(AD97,'Controlled Vocabulary'!$AA$2:$AD$200,4,FALSE),"Evaluate remaining controls."))</ns0:f>
      </ns0:c>
      <ns0:c r="AG97" s="53">
        <ns0:f>IF(A97="","",UPPER(TRIM(A97)))</ns0:f>
      </ns0:c>
      <ns0:c r="AH97" s="53">
        <ns0:f>IF(AG97="",0,COUNTIF($AG$2:$AG$101,AG97))</ns0:f>
      </ns0:c>
      <ns0:c r="AI97" s="53">
        <ns0:f>IF(AG97="","MISSING_EVIDENCE_ITEM_ID",IF(OR(LEN(AG97)&lt;3,LEN(AG97)&gt;64),"INVALID_EVIDENCE_ITEM_ID",IF(AH97&gt;1,"DUPLICATE_EVIDENCE_ITEM_ID","NONE")))</ns0:f>
      </ns0:c>
      <ns0:c r="AJ97" s="53">
        <ns0:f>IF(F97="","SOURCE_MUTABILITY_UNRESOLVED",IF(AND(F97="Yes",OR(G97="",H97="",J97="")),"MUTABLE_SOURCE_CAPTURE_REQUIRED",IF(AND(F97="Unknown",G97="",H97=""),"SOURCE_MUTABILITY_UNRESOLVED","NONE")))</ns0:f>
      </ns0:c>
      <ns0:c r="AK97" s="53">
        <ns0:f>IF(N97="","REVIEWER_ACCESS_REQUIRED",IF(AND(O97&lt;&gt;"Open",P97=""),"HANDLING_CONDITION_REQUIRED",IF(AND(N97="Conditional",P97=""),"HANDLING_CONDITION_REQUIRED",IF(N97="No","REVIEWER_ACCESS_REQUIRED","NONE"))))</ns0:f>
      </ns0:c>
      <ns0:c r="AL97" s="53">
        <ns0:f>IF(T97="","CONTROLLED_INPUT_INVALID",IF(T97="No",IF(COUNTA(U97:AB97)&gt;0,"AI_DETAILS_WITHOUT_AI_USE","NONE"),IF(T97&lt;&gt;"Yes","CONTROLLED_INPUT_INVALID",IF(U97="","AI_ACTIVITY_TYPE_REQUIRED",IF(AND(W97&lt;&gt;"",COUNTIF('Evidence Register'!$AL$2:$AL$101,W97)&gt;0,COUNTIF('Controlled Vocabulary'!$R$2:$R$9,U97)&gt;0),"DUPLICATED_AI_ACTIVITY",IF(COUNTIF('Controlled Vocabulary'!$S$2:$S$9,U97)=0,"INVALID_AI_ACTIVITY_TYPE",IF(V97="","AI_TOOL_MODEL_REQUIRED",IF(Y97="Rejected","AI_OUTPUT_REJECTED",IF(Y97="Verified",IF(Z97="","HUMAN_VERIFIER_REQUIRED",IF(AA97="","HUMAN_VERIFICATION_DATE_REQUIRED","NONE")),IF(Y97="Pending","AI_VERIFICATION_PENDING",IF(Y97="Verification incomplete","AI_VERIFICATION_INCOMPLETE","AI_VERIFICATION_REQUIRED")))))))))))</ns0:f>
      </ns0:c>
      <ns0:c r="AM97" s="53">
        <ns0:f>IF(N97="Conditional","CONDITIONAL_EVIDENCE_ACCESS","NONE")</ns0:f>
      </ns0:c>
      <ns0:c r="AN97" s="53">
        <ns0:f>IF(AG97="",0,COUNTIFS('Claim–Evidence Links'!$P$2:$P$201,AG97,'Claim–Evidence Links'!$H$2:$H$201,"Active"))</ns0:f>
      </ns0:c>
    </ns0:row>
    <ns0:row r="98">
      <ns0:c r="A98" s="65"/>
      <ns0:c r="B98" s="65"/>
      <ns0:c r="C98" s="66"/>
      <ns0:c r="D98" s="66"/>
      <ns0:c r="E98" s="66"/>
      <ns0:c r="F98" s="66"/>
      <ns0:c r="G98" s="66"/>
      <ns0:c r="H98" s="66"/>
      <ns0:c r="I98" s="66"/>
      <ns0:c r="J98" s="67"/>
      <ns0:c r="K98" s="67"/>
      <ns0:c r="L98" s="67"/>
      <ns0:c r="M98" s="66"/>
      <ns0:c r="N98" s="66"/>
      <ns0:c r="O98" s="66"/>
      <ns0:c r="P98" s="66"/>
      <ns0:c r="Q98" s="65"/>
      <ns0:c r="R98" s="66"/>
      <ns0:c r="S98" s="66"/>
      <ns0:c r="T98" s="66"/>
      <ns0:c r="U98" s="66"/>
      <ns0:c r="V98" s="66"/>
      <ns0:c r="W98" s="66"/>
      <ns0:c r="X98" s="66"/>
      <ns0:c r="Y98" s="66"/>
      <ns0:c r="Z98" s="66"/>
      <ns0:c r="AA98" s="67"/>
      <ns0:c r="AB98" s="66"/>
      <ns0:c r="AC98" s="45">
        <ns0:f>IF(A98="","",IFERROR(VLOOKUP(AD98,'Controlled Vocabulary'!$AA$2:$AD$200,2,FALSE),"Record structurally complete"))</ns0:f>
      </ns0:c>
      <ns0:c r="AD98" s="45">
        <ns0:f>IF(A98="","",IF(AI98&lt;&gt;"NONE",AI98,IF(C98="","MISSING_SOURCE_OWNER",IF(E98="","MISSING_EVIDENCE_LOCATION",IF(D98="","MISSING_SOURCE_IDENTITY",IF(K98="","MISSING_ACCESS_DATE",IF(L98="","MISSING_OBSERVED_DATE",IF(AJ98&lt;&gt;"NONE",AJ98,IF(AK98&lt;&gt;"NONE",AK98,IF(AL98&lt;&gt;"NONE",AL98,AM98))))))))))</ns0:f>
      </ns0:c>
      <ns0:c r="AE98" s="45">
        <ns0:f>IF(A98="","",IFERROR(VLOOKUP(AD98,'Controlled Vocabulary'!$AA$2:$AD$200,3,FALSE),"Continue"))</ns0:f>
      </ns0:c>
      <ns0:c r="AF98" s="45">
        <ns0:f>IF(A98="","",IFERROR(VLOOKUP(AD98,'Controlled Vocabulary'!$AA$2:$AD$200,4,FALSE),"Evaluate remaining controls."))</ns0:f>
      </ns0:c>
      <ns0:c r="AG98" s="53">
        <ns0:f>IF(A98="","",UPPER(TRIM(A98)))</ns0:f>
      </ns0:c>
      <ns0:c r="AH98" s="53">
        <ns0:f>IF(AG98="",0,COUNTIF($AG$2:$AG$101,AG98))</ns0:f>
      </ns0:c>
      <ns0:c r="AI98" s="53">
        <ns0:f>IF(AG98="","MISSING_EVIDENCE_ITEM_ID",IF(OR(LEN(AG98)&lt;3,LEN(AG98)&gt;64),"INVALID_EVIDENCE_ITEM_ID",IF(AH98&gt;1,"DUPLICATE_EVIDENCE_ITEM_ID","NONE")))</ns0:f>
      </ns0:c>
      <ns0:c r="AJ98" s="53">
        <ns0:f>IF(F98="","SOURCE_MUTABILITY_UNRESOLVED",IF(AND(F98="Yes",OR(G98="",H98="",J98="")),"MUTABLE_SOURCE_CAPTURE_REQUIRED",IF(AND(F98="Unknown",G98="",H98=""),"SOURCE_MUTABILITY_UNRESOLVED","NONE")))</ns0:f>
      </ns0:c>
      <ns0:c r="AK98" s="53">
        <ns0:f>IF(N98="","REVIEWER_ACCESS_REQUIRED",IF(AND(O98&lt;&gt;"Open",P98=""),"HANDLING_CONDITION_REQUIRED",IF(AND(N98="Conditional",P98=""),"HANDLING_CONDITION_REQUIRED",IF(N98="No","REVIEWER_ACCESS_REQUIRED","NONE"))))</ns0:f>
      </ns0:c>
      <ns0:c r="AL98" s="53">
        <ns0:f>IF(T98="","CONTROLLED_INPUT_INVALID",IF(T98="No",IF(COUNTA(U98:AB98)&gt;0,"AI_DETAILS_WITHOUT_AI_USE","NONE"),IF(T98&lt;&gt;"Yes","CONTROLLED_INPUT_INVALID",IF(U98="","AI_ACTIVITY_TYPE_REQUIRED",IF(AND(W98&lt;&gt;"",COUNTIF('Evidence Register'!$AL$2:$AL$101,W98)&gt;0,COUNTIF('Controlled Vocabulary'!$R$2:$R$9,U98)&gt;0),"DUPLICATED_AI_ACTIVITY",IF(COUNTIF('Controlled Vocabulary'!$S$2:$S$9,U98)=0,"INVALID_AI_ACTIVITY_TYPE",IF(V98="","AI_TOOL_MODEL_REQUIRED",IF(Y98="Rejected","AI_OUTPUT_REJECTED",IF(Y98="Verified",IF(Z98="","HUMAN_VERIFIER_REQUIRED",IF(AA98="","HUMAN_VERIFICATION_DATE_REQUIRED","NONE")),IF(Y98="Pending","AI_VERIFICATION_PENDING",IF(Y98="Verification incomplete","AI_VERIFICATION_INCOMPLETE","AI_VERIFICATION_REQUIRED")))))))))))</ns0:f>
      </ns0:c>
      <ns0:c r="AM98" s="53">
        <ns0:f>IF(N98="Conditional","CONDITIONAL_EVIDENCE_ACCESS","NONE")</ns0:f>
      </ns0:c>
      <ns0:c r="AN98" s="53">
        <ns0:f>IF(AG98="",0,COUNTIFS('Claim–Evidence Links'!$P$2:$P$201,AG98,'Claim–Evidence Links'!$H$2:$H$201,"Active"))</ns0:f>
      </ns0:c>
    </ns0:row>
    <ns0:row r="99">
      <ns0:c r="A99" s="65"/>
      <ns0:c r="B99" s="65"/>
      <ns0:c r="C99" s="66"/>
      <ns0:c r="D99" s="66"/>
      <ns0:c r="E99" s="66"/>
      <ns0:c r="F99" s="66"/>
      <ns0:c r="G99" s="66"/>
      <ns0:c r="H99" s="66"/>
      <ns0:c r="I99" s="66"/>
      <ns0:c r="J99" s="67"/>
      <ns0:c r="K99" s="67"/>
      <ns0:c r="L99" s="67"/>
      <ns0:c r="M99" s="66"/>
      <ns0:c r="N99" s="66"/>
      <ns0:c r="O99" s="66"/>
      <ns0:c r="P99" s="66"/>
      <ns0:c r="Q99" s="65"/>
      <ns0:c r="R99" s="66"/>
      <ns0:c r="S99" s="66"/>
      <ns0:c r="T99" s="66"/>
      <ns0:c r="U99" s="66"/>
      <ns0:c r="V99" s="66"/>
      <ns0:c r="W99" s="66"/>
      <ns0:c r="X99" s="66"/>
      <ns0:c r="Y99" s="66"/>
      <ns0:c r="Z99" s="66"/>
      <ns0:c r="AA99" s="67"/>
      <ns0:c r="AB99" s="66"/>
      <ns0:c r="AC99" s="45">
        <ns0:f>IF(A99="","",IFERROR(VLOOKUP(AD99,'Controlled Vocabulary'!$AA$2:$AD$200,2,FALSE),"Record structurally complete"))</ns0:f>
      </ns0:c>
      <ns0:c r="AD99" s="45">
        <ns0:f>IF(A99="","",IF(AI99&lt;&gt;"NONE",AI99,IF(C99="","MISSING_SOURCE_OWNER",IF(E99="","MISSING_EVIDENCE_LOCATION",IF(D99="","MISSING_SOURCE_IDENTITY",IF(K99="","MISSING_ACCESS_DATE",IF(L99="","MISSING_OBSERVED_DATE",IF(AJ99&lt;&gt;"NONE",AJ99,IF(AK99&lt;&gt;"NONE",AK99,IF(AL99&lt;&gt;"NONE",AL99,AM99))))))))))</ns0:f>
      </ns0:c>
      <ns0:c r="AE99" s="45">
        <ns0:f>IF(A99="","",IFERROR(VLOOKUP(AD99,'Controlled Vocabulary'!$AA$2:$AD$200,3,FALSE),"Continue"))</ns0:f>
      </ns0:c>
      <ns0:c r="AF99" s="45">
        <ns0:f>IF(A99="","",IFERROR(VLOOKUP(AD99,'Controlled Vocabulary'!$AA$2:$AD$200,4,FALSE),"Evaluate remaining controls."))</ns0:f>
      </ns0:c>
      <ns0:c r="AG99" s="53">
        <ns0:f>IF(A99="","",UPPER(TRIM(A99)))</ns0:f>
      </ns0:c>
      <ns0:c r="AH99" s="53">
        <ns0:f>IF(AG99="",0,COUNTIF($AG$2:$AG$101,AG99))</ns0:f>
      </ns0:c>
      <ns0:c r="AI99" s="53">
        <ns0:f>IF(AG99="","MISSING_EVIDENCE_ITEM_ID",IF(OR(LEN(AG99)&lt;3,LEN(AG99)&gt;64),"INVALID_EVIDENCE_ITEM_ID",IF(AH99&gt;1,"DUPLICATE_EVIDENCE_ITEM_ID","NONE")))</ns0:f>
      </ns0:c>
      <ns0:c r="AJ99" s="53">
        <ns0:f>IF(F99="","SOURCE_MUTABILITY_UNRESOLVED",IF(AND(F99="Yes",OR(G99="",H99="",J99="")),"MUTABLE_SOURCE_CAPTURE_REQUIRED",IF(AND(F99="Unknown",G99="",H99=""),"SOURCE_MUTABILITY_UNRESOLVED","NONE")))</ns0:f>
      </ns0:c>
      <ns0:c r="AK99" s="53">
        <ns0:f>IF(N99="","REVIEWER_ACCESS_REQUIRED",IF(AND(O99&lt;&gt;"Open",P99=""),"HANDLING_CONDITION_REQUIRED",IF(AND(N99="Conditional",P99=""),"HANDLING_CONDITION_REQUIRED",IF(N99="No","REVIEWER_ACCESS_REQUIRED","NONE"))))</ns0:f>
      </ns0:c>
      <ns0:c r="AL99" s="53">
        <ns0:f>IF(T99="","CONTROLLED_INPUT_INVALID",IF(T99="No",IF(COUNTA(U99:AB99)&gt;0,"AI_DETAILS_WITHOUT_AI_USE","NONE"),IF(T99&lt;&gt;"Yes","CONTROLLED_INPUT_INVALID",IF(U99="","AI_ACTIVITY_TYPE_REQUIRED",IF(AND(W99&lt;&gt;"",COUNTIF('Evidence Register'!$AL$2:$AL$101,W99)&gt;0,COUNTIF('Controlled Vocabulary'!$R$2:$R$9,U99)&gt;0),"DUPLICATED_AI_ACTIVITY",IF(COUNTIF('Controlled Vocabulary'!$S$2:$S$9,U99)=0,"INVALID_AI_ACTIVITY_TYPE",IF(V99="","AI_TOOL_MODEL_REQUIRED",IF(Y99="Rejected","AI_OUTPUT_REJECTED",IF(Y99="Verified",IF(Z99="","HUMAN_VERIFIER_REQUIRED",IF(AA99="","HUMAN_VERIFICATION_DATE_REQUIRED","NONE")),IF(Y99="Pending","AI_VERIFICATION_PENDING",IF(Y99="Verification incomplete","AI_VERIFICATION_INCOMPLETE","AI_VERIFICATION_REQUIRED")))))))))))</ns0:f>
      </ns0:c>
      <ns0:c r="AM99" s="53">
        <ns0:f>IF(N99="Conditional","CONDITIONAL_EVIDENCE_ACCESS","NONE")</ns0:f>
      </ns0:c>
      <ns0:c r="AN99" s="53">
        <ns0:f>IF(AG99="",0,COUNTIFS('Claim–Evidence Links'!$P$2:$P$201,AG99,'Claim–Evidence Links'!$H$2:$H$201,"Active"))</ns0:f>
      </ns0:c>
    </ns0:row>
    <ns0:row r="100">
      <ns0:c r="A100" s="65"/>
      <ns0:c r="B100" s="65"/>
      <ns0:c r="C100" s="66"/>
      <ns0:c r="D100" s="66"/>
      <ns0:c r="E100" s="66"/>
      <ns0:c r="F100" s="66"/>
      <ns0:c r="G100" s="66"/>
      <ns0:c r="H100" s="66"/>
      <ns0:c r="I100" s="66"/>
      <ns0:c r="J100" s="67"/>
      <ns0:c r="K100" s="67"/>
      <ns0:c r="L100" s="67"/>
      <ns0:c r="M100" s="66"/>
      <ns0:c r="N100" s="66"/>
      <ns0:c r="O100" s="66"/>
      <ns0:c r="P100" s="66"/>
      <ns0:c r="Q100" s="65"/>
      <ns0:c r="R100" s="66"/>
      <ns0:c r="S100" s="66"/>
      <ns0:c r="T100" s="66"/>
      <ns0:c r="U100" s="66"/>
      <ns0:c r="V100" s="66"/>
      <ns0:c r="W100" s="66"/>
      <ns0:c r="X100" s="66"/>
      <ns0:c r="Y100" s="66"/>
      <ns0:c r="Z100" s="66"/>
      <ns0:c r="AA100" s="67"/>
      <ns0:c r="AB100" s="66"/>
      <ns0:c r="AC100" s="45">
        <ns0:f>IF(A100="","",IFERROR(VLOOKUP(AD100,'Controlled Vocabulary'!$AA$2:$AD$200,2,FALSE),"Record structurally complete"))</ns0:f>
      </ns0:c>
      <ns0:c r="AD100" s="45">
        <ns0:f>IF(A100="","",IF(AI100&lt;&gt;"NONE",AI100,IF(C100="","MISSING_SOURCE_OWNER",IF(E100="","MISSING_EVIDENCE_LOCATION",IF(D100="","MISSING_SOURCE_IDENTITY",IF(K100="","MISSING_ACCESS_DATE",IF(L100="","MISSING_OBSERVED_DATE",IF(AJ100&lt;&gt;"NONE",AJ100,IF(AK100&lt;&gt;"NONE",AK100,IF(AL100&lt;&gt;"NONE",AL100,AM100))))))))))</ns0:f>
      </ns0:c>
      <ns0:c r="AE100" s="45">
        <ns0:f>IF(A100="","",IFERROR(VLOOKUP(AD100,'Controlled Vocabulary'!$AA$2:$AD$200,3,FALSE),"Continue"))</ns0:f>
      </ns0:c>
      <ns0:c r="AF100" s="45">
        <ns0:f>IF(A100="","",IFERROR(VLOOKUP(AD100,'Controlled Vocabulary'!$AA$2:$AD$200,4,FALSE),"Evaluate remaining controls."))</ns0:f>
      </ns0:c>
      <ns0:c r="AG100" s="53">
        <ns0:f>IF(A100="","",UPPER(TRIM(A100)))</ns0:f>
      </ns0:c>
      <ns0:c r="AH100" s="53">
        <ns0:f>IF(AG100="",0,COUNTIF($AG$2:$AG$101,AG100))</ns0:f>
      </ns0:c>
      <ns0:c r="AI100" s="53">
        <ns0:f>IF(AG100="","MISSING_EVIDENCE_ITEM_ID",IF(OR(LEN(AG100)&lt;3,LEN(AG100)&gt;64),"INVALID_EVIDENCE_ITEM_ID",IF(AH100&gt;1,"DUPLICATE_EVIDENCE_ITEM_ID","NONE")))</ns0:f>
      </ns0:c>
      <ns0:c r="AJ100" s="53">
        <ns0:f>IF(F100="","SOURCE_MUTABILITY_UNRESOLVED",IF(AND(F100="Yes",OR(G100="",H100="",J100="")),"MUTABLE_SOURCE_CAPTURE_REQUIRED",IF(AND(F100="Unknown",G100="",H100=""),"SOURCE_MUTABILITY_UNRESOLVED","NONE")))</ns0:f>
      </ns0:c>
      <ns0:c r="AK100" s="53">
        <ns0:f>IF(N100="","REVIEWER_ACCESS_REQUIRED",IF(AND(O100&lt;&gt;"Open",P100=""),"HANDLING_CONDITION_REQUIRED",IF(AND(N100="Conditional",P100=""),"HANDLING_CONDITION_REQUIRED",IF(N100="No","REVIEWER_ACCESS_REQUIRED","NONE"))))</ns0:f>
      </ns0:c>
      <ns0:c r="AL100" s="53">
        <ns0:f>IF(T100="","CONTROLLED_INPUT_INVALID",IF(T100="No",IF(COUNTA(U100:AB100)&gt;0,"AI_DETAILS_WITHOUT_AI_USE","NONE"),IF(T100&lt;&gt;"Yes","CONTROLLED_INPUT_INVALID",IF(U100="","AI_ACTIVITY_TYPE_REQUIRED",IF(AND(W100&lt;&gt;"",COUNTIF('Evidence Register'!$AL$2:$AL$101,W100)&gt;0,COUNTIF('Controlled Vocabulary'!$R$2:$R$9,U100)&gt;0),"DUPLICATED_AI_ACTIVITY",IF(COUNTIF('Controlled Vocabulary'!$S$2:$S$9,U100)=0,"INVALID_AI_ACTIVITY_TYPE",IF(V100="","AI_TOOL_MODEL_REQUIRED",IF(Y100="Rejected","AI_OUTPUT_REJECTED",IF(Y100="Verified",IF(Z100="","HUMAN_VERIFIER_REQUIRED",IF(AA100="","HUMAN_VERIFICATION_DATE_REQUIRED","NONE")),IF(Y100="Pending","AI_VERIFICATION_PENDING",IF(Y100="Verification incomplete","AI_VERIFICATION_INCOMPLETE","AI_VERIFICATION_REQUIRED")))))))))))</ns0:f>
      </ns0:c>
      <ns0:c r="AM100" s="53">
        <ns0:f>IF(N100="Conditional","CONDITIONAL_EVIDENCE_ACCESS","NONE")</ns0:f>
      </ns0:c>
      <ns0:c r="AN100" s="53">
        <ns0:f>IF(AG100="",0,COUNTIFS('Claim–Evidence Links'!$P$2:$P$201,AG100,'Claim–Evidence Links'!$H$2:$H$201,"Active"))</ns0:f>
      </ns0:c>
    </ns0:row>
    <ns0:row r="101">
      <ns0:c r="A101" s="65"/>
      <ns0:c r="B101" s="65"/>
      <ns0:c r="C101" s="66"/>
      <ns0:c r="D101" s="66"/>
      <ns0:c r="E101" s="66"/>
      <ns0:c r="F101" s="66"/>
      <ns0:c r="G101" s="66"/>
      <ns0:c r="H101" s="66"/>
      <ns0:c r="I101" s="66"/>
      <ns0:c r="J101" s="67"/>
      <ns0:c r="K101" s="67"/>
      <ns0:c r="L101" s="67"/>
      <ns0:c r="M101" s="66"/>
      <ns0:c r="N101" s="66"/>
      <ns0:c r="O101" s="66"/>
      <ns0:c r="P101" s="66"/>
      <ns0:c r="Q101" s="65"/>
      <ns0:c r="R101" s="66"/>
      <ns0:c r="S101" s="66"/>
      <ns0:c r="T101" s="66"/>
      <ns0:c r="U101" s="66"/>
      <ns0:c r="V101" s="66"/>
      <ns0:c r="W101" s="66"/>
      <ns0:c r="X101" s="66"/>
      <ns0:c r="Y101" s="66"/>
      <ns0:c r="Z101" s="66"/>
      <ns0:c r="AA101" s="67"/>
      <ns0:c r="AB101" s="66"/>
      <ns0:c r="AC101" s="45">
        <ns0:f>IF(A101="","",IFERROR(VLOOKUP(AD101,'Controlled Vocabulary'!$AA$2:$AD$200,2,FALSE),"Record structurally complete"))</ns0:f>
      </ns0:c>
      <ns0:c r="AD101" s="45">
        <ns0:f>IF(A101="","",IF(AI101&lt;&gt;"NONE",AI101,IF(C101="","MISSING_SOURCE_OWNER",IF(E101="","MISSING_EVIDENCE_LOCATION",IF(D101="","MISSING_SOURCE_IDENTITY",IF(K101="","MISSING_ACCESS_DATE",IF(L101="","MISSING_OBSERVED_DATE",IF(AJ101&lt;&gt;"NONE",AJ101,IF(AK101&lt;&gt;"NONE",AK101,IF(AL101&lt;&gt;"NONE",AL101,AM101))))))))))</ns0:f>
      </ns0:c>
      <ns0:c r="AE101" s="45">
        <ns0:f>IF(A101="","",IFERROR(VLOOKUP(AD101,'Controlled Vocabulary'!$AA$2:$AD$200,3,FALSE),"Continue"))</ns0:f>
      </ns0:c>
      <ns0:c r="AF101" s="45">
        <ns0:f>IF(A101="","",IFERROR(VLOOKUP(AD101,'Controlled Vocabulary'!$AA$2:$AD$200,4,FALSE),"Evaluate remaining controls."))</ns0:f>
      </ns0:c>
      <ns0:c r="AG101" s="53">
        <ns0:f>IF(A101="","",UPPER(TRIM(A101)))</ns0:f>
      </ns0:c>
      <ns0:c r="AH101" s="53">
        <ns0:f>IF(AG101="",0,COUNTIF($AG$2:$AG$101,AG101))</ns0:f>
      </ns0:c>
      <ns0:c r="AI101" s="53">
        <ns0:f>IF(AG101="","MISSING_EVIDENCE_ITEM_ID",IF(OR(LEN(AG101)&lt;3,LEN(AG101)&gt;64),"INVALID_EVIDENCE_ITEM_ID",IF(AH101&gt;1,"DUPLICATE_EVIDENCE_ITEM_ID","NONE")))</ns0:f>
      </ns0:c>
      <ns0:c r="AJ101" s="53">
        <ns0:f>IF(F101="","SOURCE_MUTABILITY_UNRESOLVED",IF(AND(F101="Yes",OR(G101="",H101="",J101="")),"MUTABLE_SOURCE_CAPTURE_REQUIRED",IF(AND(F101="Unknown",G101="",H101=""),"SOURCE_MUTABILITY_UNRESOLVED","NONE")))</ns0:f>
      </ns0:c>
      <ns0:c r="AK101" s="53">
        <ns0:f>IF(N101="","REVIEWER_ACCESS_REQUIRED",IF(AND(O101&lt;&gt;"Open",P101=""),"HANDLING_CONDITION_REQUIRED",IF(AND(N101="Conditional",P101=""),"HANDLING_CONDITION_REQUIRED",IF(N101="No","REVIEWER_ACCESS_REQUIRED","NONE"))))</ns0:f>
      </ns0:c>
      <ns0:c r="AL101" s="53">
        <ns0:f>IF(T101="","CONTROLLED_INPUT_INVALID",IF(T101="No",IF(COUNTA(U101:AB101)&gt;0,"AI_DETAILS_WITHOUT_AI_USE","NONE"),IF(T101&lt;&gt;"Yes","CONTROLLED_INPUT_INVALID",IF(U101="","AI_ACTIVITY_TYPE_REQUIRED",IF(AND(W101&lt;&gt;"",COUNTIF('Evidence Register'!$AL$2:$AL$101,W101)&gt;0,COUNTIF('Controlled Vocabulary'!$R$2:$R$9,U101)&gt;0),"DUPLICATED_AI_ACTIVITY",IF(COUNTIF('Controlled Vocabulary'!$S$2:$S$9,U101)=0,"INVALID_AI_ACTIVITY_TYPE",IF(V101="","AI_TOOL_MODEL_REQUIRED",IF(Y101="Rejected","AI_OUTPUT_REJECTED",IF(Y101="Verified",IF(Z101="","HUMAN_VERIFIER_REQUIRED",IF(AA101="","HUMAN_VERIFICATION_DATE_REQUIRED","NONE")),IF(Y101="Pending","AI_VERIFICATION_PENDING",IF(Y101="Verification incomplete","AI_VERIFICATION_INCOMPLETE","AI_VERIFICATION_REQUIRED")))))))))))</ns0:f>
      </ns0:c>
      <ns0:c r="AM101" s="53">
        <ns0:f>IF(N101="Conditional","CONDITIONAL_EVIDENCE_ACCESS","NONE")</ns0:f>
      </ns0:c>
      <ns0:c r="AN101" s="53">
        <ns0:f>IF(AG101="",0,COUNTIFS('Claim–Evidence Links'!$P$2:$P$201,AG101,'Claim–Evidence Links'!$H$2:$H$201,"Active"))</ns0:f>
      </ns0:c>
    </ns0:row>
  </ns0:sheetData>
  <ns0:sheetProtection sheet="1" objects="1" scenarios="1" formatCells="1" formatColumns="1" formatRows="1" insertColumns="1" insertRows="1" insertHyperlinks="1" deleteColumns="1" deleteRows="1" selectLockedCells="1" sort="0" autoFilter="0" pivotTables="1" selectUnlockedCells="0"/>
  <ns0:conditionalFormatting sqref="AC2:AC101">
    <ns0:cfRule type="expression" dxfId="3" priority="1">
      <ns0:formula>AC2="Controlled input invalid"</ns0:formula>
    </ns0:cfRule>
    <ns0:cfRule type="expression" dxfId="4" priority="2">
      <ns0:formula>AC2="Record structurally complete"</ns0:formula>
    </ns0:cfRule>
    <ns0:cfRule type="expression" dxfId="5" priority="3">
      <ns0:formula>AC2="Complete with review conditions"</ns0:formula>
    </ns0:cfRule>
  </ns0:conditionalFormatting>
  <ns0:dataValidations count="8">
    <ns0:dataValidation type="list" sqref="D2:D101">
      <ns0:formula1>'Controlled Vocabulary'!$U$2:$U$7</ns0:formula1>
    </ns0:dataValidation>
    <ns0:dataValidation type="list" sqref="F2:F101">
      <ns0:formula1>'Controlled Vocabulary'!$C$2:$C$4</ns0:formula1>
    </ns0:dataValidation>
    <ns0:dataValidation type="list" sqref="N2:N101">
      <ns0:formula1>'Controlled Vocabulary'!$N$2:$N$4</ns0:formula1>
    </ns0:dataValidation>
    <ns0:dataValidation type="list" sqref="O2:O101">
      <ns0:formula1>'Controlled Vocabulary'!$E$2:$E$4</ns0:formula1>
    </ns0:dataValidation>
    <ns0:dataValidation type="list" sqref="S2:S101">
      <ns0:formula1>'Controlled Vocabulary'!$Q$2:$Q$4</ns0:formula1>
    </ns0:dataValidation>
    <ns0:dataValidation type="list" sqref="T2:T101">
      <ns0:formula1>'Controlled Vocabulary'!$M$2:$M$3</ns0:formula1>
    </ns0:dataValidation>
    <ns0:dataValidation type="list" sqref="U2:U101">
      <ns0:formula1>'Controlled Vocabulary'!$S$2:$S$9</ns0:formula1>
    </ns0:dataValidation>
    <ns0:dataValidation type="list" sqref="Y2:Y101">
      <ns0:formula1>'Controlled Vocabulary'!$T$2:$T$6</ns0:formula1>
    </ns0:dataValidation>
  </ns0:dataValidations>
  <ns0:pageMargins left="0.7" right="0.7" top="0.75" bottom="0.75" header="0.3" footer="0.3"/>
  <ns0:tableParts count="1">
    <ns0:tablePart ns1:id="R780af00da22c44cb"/>
  </ns0:tableParts>
</ns0:worksheet>
</file>

<file path=xl/worksheets/sheet4.xml><?xml version="1.0" encoding="utf-8"?>
<ns0:worksheet xmlns:ns0="http://schemas.openxmlformats.org/spreadsheetml/2006/main" xmlns:ns1="http://schemas.openxmlformats.org/officeDocument/2006/relationships">
  <ns0:sheetFormatPr defaultRowHeight="15"/>
  <ns0:cols>
    <ns0:col min="1" max="1" width="18" hidden="0" customWidth="1"/>
    <ns0:col min="2" max="2" width="18" hidden="0" customWidth="1"/>
    <ns0:col min="3" max="3" width="12" hidden="0" customWidth="1"/>
    <ns0:col min="4" max="4" width="20" hidden="0" customWidth="1"/>
    <ns0:col min="5" max="5" width="20" hidden="0" customWidth="1"/>
    <ns0:col min="6" max="6" width="28" hidden="0" customWidth="1"/>
    <ns0:col min="7" max="7" width="34" hidden="0" customWidth="1"/>
    <ns0:col min="8" max="8" width="16" hidden="0" customWidth="1"/>
    <ns0:col min="9" max="9" width="30" hidden="0" customWidth="1"/>
    <ns0:col min="10" max="10" width="30" hidden="0" customWidth="1"/>
    <ns0:col min="11" max="11" width="38" hidden="0" customWidth="1"/>
    <ns0:col min="12" max="12" width="48" hidden="0" customWidth="1"/>
    <ns0:col min="13" max="20" width="2" hidden="1" customWidth="1"/>
  </ns0:cols>
  <ns0:sheetData>
    <ns0:row r="1">
      <ns0:c r="A1" s="18" t="str">
        <ns0:v>Link ID</ns0:v>
      </ns0:c>
      <ns0:c r="B1" s="18" t="str">
        <ns0:v>Record ID</ns0:v>
      </ns0:c>
      <ns0:c r="C1" s="18" t="str">
        <ns0:v>Record Version</ns0:v>
      </ns0:c>
      <ns0:c r="D1" s="18" t="str">
        <ns0:v>Evidence Item ID</ns0:v>
      </ns0:c>
      <ns0:c r="E1" s="18" t="str">
        <ns0:v>Relationship Role</ns0:v>
      </ns0:c>
      <ns0:c r="F1" s="18" t="str">
        <ns0:v>Observation ID or Anchor</ns0:v>
      </ns0:c>
      <ns0:c r="G1" s="18" t="str">
        <ns0:v>Link Limitation</ns0:v>
      </ns0:c>
      <ns0:c r="H1" s="18" t="str">
        <ns0:v>Active Status</ns0:v>
      </ns0:c>
      <ns0:c r="I1" s="18" t="str">
        <ns0:v>Structural Result</ns0:v>
      </ns0:c>
      <ns0:c r="J1" s="18" t="str">
        <ns0:v>Reason Code</ns0:v>
      </ns0:c>
      <ns0:c r="K1" s="18" t="str">
        <ns0:v>Eligibility / Completion</ns0:v>
      </ns0:c>
      <ns0:c r="L1" s="18" t="str">
        <ns0:v>Required Action</ns0:v>
      </ns0:c>
      <ns0:c r="M1" s="18" t="str">
        <ns0:v>Normalized Link ID</ns0:v>
      </ns0:c>
      <ns0:c r="N1" s="18" t="str">
        <ns0:v>Normalized Record ID</ns0:v>
      </ns0:c>
      <ns0:c r="O1" s="18" t="str">
        <ns0:v>Normalized Version</ns0:v>
      </ns0:c>
      <ns0:c r="P1" s="18" t="str">
        <ns0:v>Normalized Evidence Item ID</ns0:v>
      </ns0:c>
      <ns0:c r="Q1" s="18" t="str">
        <ns0:v>Duplicate Link Count</ns0:v>
      </ns0:c>
      <ns0:c r="R1" s="18" t="str">
        <ns0:v>Claim Resolve Count</ns0:v>
      </ns0:c>
      <ns0:c r="S1" s="18" t="str">
        <ns0:v>Evidence Resolve Count</ns0:v>
      </ns0:c>
      <ns0:c r="T1" s="18" t="str">
        <ns0:v>Pair Key</ns0:v>
      </ns0:c>
    </ns0:row>
    <ns0:row r="2">
      <ns0:c r="A2" s="65" t="str">
        <ns0:v>LNK-001</ns0:v>
      </ns0:c>
      <ns0:c r="B2" s="65" t="str">
        <ns0:v>ACE-2026-014</ns0:v>
      </ns0:c>
      <ns0:c r="C2" s="65" t="inlineStr">
        <ns0:is>
          <ns0:t xml:space="preserve">1.0</ns0:t>
        </ns0:is>
      </ns0:c>
      <ns0:c r="D2" s="65" t="str">
        <ns0:v>EVI-001</ns0:v>
      </ns0:c>
      <ns0:c r="E2" s="66" t="str">
        <ns0:v>Supports</ns0:v>
      </ns0:c>
      <ns0:c r="F2" s="66" t="str">
        <ns0:v>Premium-plan onboarding statement</ns0:v>
      </ns0:c>
      <ns0:c r="G2" s="66" t="str">
        <ns0:v>Does not establish delivery depth.</ns0:v>
      </ns0:c>
      <ns0:c r="H2" s="66" t="str">
        <ns0:v>Active</ns0:v>
      </ns0:c>
      <ns0:c r="I2" s="45">
        <ns0:f>IF(A2="","",IFERROR(VLOOKUP(J2,'Controlled Vocabulary'!$AA$2:$AD$200,2,FALSE),"Record structurally complete"))</ns0:f>
      </ns0:c>
      <ns0:c r="J2" s="45">
        <ns0:f>IF(A2="","",IF(M2="","MISSING_LINK_ID",IF(Q2&gt;1,"DUPLICATE_LINK_ID",IF(OR(N2="",O2=""),"ORPHAN_CLAIM_LINK",IF(R2=0,"ORPHAN_CLAIM_LINK",IF(P2="","ORPHAN_EVIDENCE_LINK",IF(S2=0,"ORPHAN_EVIDENCE_LINK",IF(COUNTIF('Controlled Vocabulary'!$O$2:$O$4,E2)=0,"INVALID_RELATIONSHIP_ROLE",IF(COUNTIF('Controlled Vocabulary'!$P$2:$P$3,H2)=0,"INVALID_ACTIVE_STATUS","NONE")))))))))</ns0:f>
      </ns0:c>
      <ns0:c r="K2" s="45">
        <ns0:f>IF(A2="","",IFERROR(VLOOKUP(J2,'Controlled Vocabulary'!$AA$2:$AD$200,3,FALSE),"Continue"))</ns0:f>
      </ns0:c>
      <ns0:c r="L2" s="45">
        <ns0:f>IF(A2="","",IFERROR(VLOOKUP(J2,'Controlled Vocabulary'!$AA$2:$AD$200,4,FALSE),"Evaluate remaining controls."))</ns0:f>
      </ns0:c>
      <ns0:c r="M2" s="53">
        <ns0:f>IF(A2="","",UPPER(TRIM(A2)))</ns0:f>
      </ns0:c>
      <ns0:c r="N2" s="53">
        <ns0:f>IF(B2="","",UPPER(TRIM(B2)))</ns0:f>
      </ns0:c>
      <ns0:c r="O2" s="53">
        <ns0:f>IF(C2="","",TRIM(C2))</ns0:f>
      </ns0:c>
      <ns0:c r="P2" s="53">
        <ns0:f>IF(D2="","",UPPER(TRIM(D2)))</ns0:f>
      </ns0:c>
      <ns0:c r="Q2" s="53">
        <ns0:f>IF(M2="",0,COUNTIF($M$2:$M$201,M2))</ns0:f>
      </ns0:c>
      <ns0:c r="R2" s="53">
        <ns0:f>IF(T2="",0,COUNTIF('Evidence Register'!$BN$2:$BN$101,T2))</ns0:f>
      </ns0:c>
      <ns0:c r="S2" s="53">
        <ns0:f>IF(P2="",0,COUNTIF('Evidence Items'!$AG$2:$AG$101,P2))</ns0:f>
      </ns0:c>
      <ns0:c r="T2" s="53">
        <ns0:f>IF(OR(N2="",O2=""),"",N2&amp;"|"&amp;O2)</ns0:f>
      </ns0:c>
    </ns0:row>
    <ns0:row r="3">
      <ns0:c r="A3" s="65" t="str">
        <ns0:v>LNK-002</ns0:v>
      </ns0:c>
      <ns0:c r="B3" s="65" t="str">
        <ns0:v>ACE-2026-014</ns0:v>
      </ns0:c>
      <ns0:c r="C3" s="65" t="inlineStr">
        <ns0:is>
          <ns0:t xml:space="preserve">1.0</ns0:t>
        </ns0:is>
      </ns0:c>
      <ns0:c r="D3" s="65" t="str">
        <ns0:v>EVI-002</ns0:v>
      </ns0:c>
      <ns0:c r="E3" s="66" t="str">
        <ns0:v>Context only</ns0:v>
      </ns0:c>
      <ns0:c r="F3" s="66" t="str">
        <ns0:v>Guide section 2</ns0:v>
      </ns0:c>
      <ns0:c r="G3" s="66" t="str">
        <ns0:v>Guide may describe an earlier process.</ns0:v>
      </ns0:c>
      <ns0:c r="H3" s="66" t="str">
        <ns0:v>Active</ns0:v>
      </ns0:c>
      <ns0:c r="I3" s="45">
        <ns0:f>IF(A3="","",IFERROR(VLOOKUP(J3,'Controlled Vocabulary'!$AA$2:$AD$200,2,FALSE),"Record structurally complete"))</ns0:f>
      </ns0:c>
      <ns0:c r="J3" s="45">
        <ns0:f>IF(A3="","",IF(M3="","MISSING_LINK_ID",IF(Q3&gt;1,"DUPLICATE_LINK_ID",IF(OR(N3="",O3=""),"ORPHAN_CLAIM_LINK",IF(R3=0,"ORPHAN_CLAIM_LINK",IF(P3="","ORPHAN_EVIDENCE_LINK",IF(S3=0,"ORPHAN_EVIDENCE_LINK",IF(COUNTIF('Controlled Vocabulary'!$O$2:$O$4,E3)=0,"INVALID_RELATIONSHIP_ROLE",IF(COUNTIF('Controlled Vocabulary'!$P$2:$P$3,H3)=0,"INVALID_ACTIVE_STATUS","NONE")))))))))</ns0:f>
      </ns0:c>
      <ns0:c r="K3" s="45">
        <ns0:f>IF(A3="","",IFERROR(VLOOKUP(J3,'Controlled Vocabulary'!$AA$2:$AD$200,3,FALSE),"Continue"))</ns0:f>
      </ns0:c>
      <ns0:c r="L3" s="45">
        <ns0:f>IF(A3="","",IFERROR(VLOOKUP(J3,'Controlled Vocabulary'!$AA$2:$AD$200,4,FALSE),"Evaluate remaining controls."))</ns0:f>
      </ns0:c>
      <ns0:c r="M3" s="53">
        <ns0:f>IF(A3="","",UPPER(TRIM(A3)))</ns0:f>
      </ns0:c>
      <ns0:c r="N3" s="53">
        <ns0:f>IF(B3="","",UPPER(TRIM(B3)))</ns0:f>
      </ns0:c>
      <ns0:c r="O3" s="53">
        <ns0:f>IF(C3="","",TRIM(C3))</ns0:f>
      </ns0:c>
      <ns0:c r="P3" s="53">
        <ns0:f>IF(D3="","",UPPER(TRIM(D3)))</ns0:f>
      </ns0:c>
      <ns0:c r="Q3" s="53">
        <ns0:f>IF(M3="",0,COUNTIF($M$2:$M$201,M3))</ns0:f>
      </ns0:c>
      <ns0:c r="R3" s="53">
        <ns0:f>IF(T3="",0,COUNTIF('Evidence Register'!$BN$2:$BN$101,T3))</ns0:f>
      </ns0:c>
      <ns0:c r="S3" s="53">
        <ns0:f>IF(P3="",0,COUNTIF('Evidence Items'!$AG$2:$AG$101,P3))</ns0:f>
      </ns0:c>
      <ns0:c r="T3" s="53">
        <ns0:f>IF(OR(N3="",O3=""),"",N3&amp;"|"&amp;O3)</ns0:f>
      </ns0:c>
    </ns0:row>
    <ns0:row r="4">
      <ns0:c r="A4" s="65" t="str">
        <ns0:v>LNK-003</ns0:v>
      </ns0:c>
      <ns0:c r="B4" s="65" t="str">
        <ns0:v>ACE-2026-015</ns0:v>
      </ns0:c>
      <ns0:c r="C4" s="65" t="inlineStr">
        <ns0:is>
          <ns0:t xml:space="preserve">1.0</ns0:t>
        </ns0:is>
      </ns0:c>
      <ns0:c r="D4" s="65" t="str">
        <ns0:v>EVI-001</ns0:v>
      </ns0:c>
      <ns0:c r="E4" s="66" t="str">
        <ns0:v>Supports</ns0:v>
      </ns0:c>
      <ns0:c r="F4" s="66" t="str">
        <ns0:v>Premium-plan onboarding statement</ns0:v>
      </ns0:c>
      <ns0:c r="G4" s="66" t="str">
        <ns0:v>Use is exploratory until review.</ns0:v>
      </ns0:c>
      <ns0:c r="H4" s="66" t="str">
        <ns0:v>Active</ns0:v>
      </ns0:c>
      <ns0:c r="I4" s="45">
        <ns0:f>IF(A4="","",IFERROR(VLOOKUP(J4,'Controlled Vocabulary'!$AA$2:$AD$200,2,FALSE),"Record structurally complete"))</ns0:f>
      </ns0:c>
      <ns0:c r="J4" s="45">
        <ns0:f>IF(A4="","",IF(M4="","MISSING_LINK_ID",IF(Q4&gt;1,"DUPLICATE_LINK_ID",IF(OR(N4="",O4=""),"ORPHAN_CLAIM_LINK",IF(R4=0,"ORPHAN_CLAIM_LINK",IF(P4="","ORPHAN_EVIDENCE_LINK",IF(S4=0,"ORPHAN_EVIDENCE_LINK",IF(COUNTIF('Controlled Vocabulary'!$O$2:$O$4,E4)=0,"INVALID_RELATIONSHIP_ROLE",IF(COUNTIF('Controlled Vocabulary'!$P$2:$P$3,H4)=0,"INVALID_ACTIVE_STATUS","NONE")))))))))</ns0:f>
      </ns0:c>
      <ns0:c r="K4" s="45">
        <ns0:f>IF(A4="","",IFERROR(VLOOKUP(J4,'Controlled Vocabulary'!$AA$2:$AD$200,3,FALSE),"Continue"))</ns0:f>
      </ns0:c>
      <ns0:c r="L4" s="45">
        <ns0:f>IF(A4="","",IFERROR(VLOOKUP(J4,'Controlled Vocabulary'!$AA$2:$AD$200,4,FALSE),"Evaluate remaining controls."))</ns0:f>
      </ns0:c>
      <ns0:c r="M4" s="53">
        <ns0:f>IF(A4="","",UPPER(TRIM(A4)))</ns0:f>
      </ns0:c>
      <ns0:c r="N4" s="53">
        <ns0:f>IF(B4="","",UPPER(TRIM(B4)))</ns0:f>
      </ns0:c>
      <ns0:c r="O4" s="53">
        <ns0:f>IF(C4="","",TRIM(C4))</ns0:f>
      </ns0:c>
      <ns0:c r="P4" s="53">
        <ns0:f>IF(D4="","",UPPER(TRIM(D4)))</ns0:f>
      </ns0:c>
      <ns0:c r="Q4" s="53">
        <ns0:f>IF(M4="",0,COUNTIF($M$2:$M$201,M4))</ns0:f>
      </ns0:c>
      <ns0:c r="R4" s="53">
        <ns0:f>IF(T4="",0,COUNTIF('Evidence Register'!$BN$2:$BN$101,T4))</ns0:f>
      </ns0:c>
      <ns0:c r="S4" s="53">
        <ns0:f>IF(P4="",0,COUNTIF('Evidence Items'!$AG$2:$AG$101,P4))</ns0:f>
      </ns0:c>
      <ns0:c r="T4" s="53">
        <ns0:f>IF(OR(N4="",O4=""),"",N4&amp;"|"&amp;O4)</ns0:f>
      </ns0:c>
    </ns0:row>
    <ns0:row r="5">
      <ns0:c r="A5" s="65" t="str">
        <ns0:v>LNK-004</ns0:v>
      </ns0:c>
      <ns0:c r="B5" s="65" t="str">
        <ns0:v>ACE-2026-014</ns0:v>
      </ns0:c>
      <ns0:c r="C5" s="65" t="inlineStr">
        <ns0:is>
          <ns0:t xml:space="preserve">1.1</ns0:t>
        </ns0:is>
      </ns0:c>
      <ns0:c r="D5" s="65" t="str">
        <ns0:v>EVI-003</ns0:v>
      </ns0:c>
      <ns0:c r="E5" s="66" t="str">
        <ns0:v>Contradicts</ns0:v>
      </ns0:c>
      <ns0:c r="F5" s="66" t="str">
        <ns0:v>Eligibility qualifier</ns0:v>
      </ns0:c>
      <ns0:c r="G5" s="66" t="str">
        <ns0:v>Requires review of the broader prior claim.</ns0:v>
      </ns0:c>
      <ns0:c r="H5" s="66" t="str">
        <ns0:v>Active</ns0:v>
      </ns0:c>
      <ns0:c r="I5" s="45">
        <ns0:f>IF(A5="","",IFERROR(VLOOKUP(J5,'Controlled Vocabulary'!$AA$2:$AD$200,2,FALSE),"Record structurally complete"))</ns0:f>
      </ns0:c>
      <ns0:c r="J5" s="45">
        <ns0:f>IF(A5="","",IF(M5="","MISSING_LINK_ID",IF(Q5&gt;1,"DUPLICATE_LINK_ID",IF(OR(N5="",O5=""),"ORPHAN_CLAIM_LINK",IF(R5=0,"ORPHAN_CLAIM_LINK",IF(P5="","ORPHAN_EVIDENCE_LINK",IF(S5=0,"ORPHAN_EVIDENCE_LINK",IF(COUNTIF('Controlled Vocabulary'!$O$2:$O$4,E5)=0,"INVALID_RELATIONSHIP_ROLE",IF(COUNTIF('Controlled Vocabulary'!$P$2:$P$3,H5)=0,"INVALID_ACTIVE_STATUS","NONE")))))))))</ns0:f>
      </ns0:c>
      <ns0:c r="K5" s="45">
        <ns0:f>IF(A5="","",IFERROR(VLOOKUP(J5,'Controlled Vocabulary'!$AA$2:$AD$200,3,FALSE),"Continue"))</ns0:f>
      </ns0:c>
      <ns0:c r="L5" s="45">
        <ns0:f>IF(A5="","",IFERROR(VLOOKUP(J5,'Controlled Vocabulary'!$AA$2:$AD$200,4,FALSE),"Evaluate remaining controls."))</ns0:f>
      </ns0:c>
      <ns0:c r="M5" s="53">
        <ns0:f>IF(A5="","",UPPER(TRIM(A5)))</ns0:f>
      </ns0:c>
      <ns0:c r="N5" s="53">
        <ns0:f>IF(B5="","",UPPER(TRIM(B5)))</ns0:f>
      </ns0:c>
      <ns0:c r="O5" s="53">
        <ns0:f>IF(C5="","",TRIM(C5))</ns0:f>
      </ns0:c>
      <ns0:c r="P5" s="53">
        <ns0:f>IF(D5="","",UPPER(TRIM(D5)))</ns0:f>
      </ns0:c>
      <ns0:c r="Q5" s="53">
        <ns0:f>IF(M5="",0,COUNTIF($M$2:$M$201,M5))</ns0:f>
      </ns0:c>
      <ns0:c r="R5" s="53">
        <ns0:f>IF(T5="",0,COUNTIF('Evidence Register'!$BN$2:$BN$101,T5))</ns0:f>
      </ns0:c>
      <ns0:c r="S5" s="53">
        <ns0:f>IF(P5="",0,COUNTIF('Evidence Items'!$AG$2:$AG$101,P5))</ns0:f>
      </ns0:c>
      <ns0:c r="T5" s="53">
        <ns0:f>IF(OR(N5="",O5=""),"",N5&amp;"|"&amp;O5)</ns0:f>
      </ns0:c>
    </ns0:row>
    <ns0:row r="6">
      <ns0:c r="A6" s="65"/>
      <ns0:c r="B6" s="65"/>
      <ns0:c r="C6" s="65"/>
      <ns0:c r="D6" s="65"/>
      <ns0:c r="E6" s="66"/>
      <ns0:c r="F6" s="66"/>
      <ns0:c r="G6" s="66"/>
      <ns0:c r="H6" s="66"/>
      <ns0:c r="I6" s="45">
        <ns0:f>IF(A6="","",IFERROR(VLOOKUP(J6,'Controlled Vocabulary'!$AA$2:$AD$200,2,FALSE),"Record structurally complete"))</ns0:f>
      </ns0:c>
      <ns0:c r="J6" s="45">
        <ns0:f>IF(A6="","",IF(M6="","MISSING_LINK_ID",IF(Q6&gt;1,"DUPLICATE_LINK_ID",IF(OR(N6="",O6=""),"ORPHAN_CLAIM_LINK",IF(R6=0,"ORPHAN_CLAIM_LINK",IF(P6="","ORPHAN_EVIDENCE_LINK",IF(S6=0,"ORPHAN_EVIDENCE_LINK",IF(COUNTIF('Controlled Vocabulary'!$O$2:$O$4,E6)=0,"INVALID_RELATIONSHIP_ROLE",IF(COUNTIF('Controlled Vocabulary'!$P$2:$P$3,H6)=0,"INVALID_ACTIVE_STATUS","NONE")))))))))</ns0:f>
      </ns0:c>
      <ns0:c r="K6" s="45">
        <ns0:f>IF(A6="","",IFERROR(VLOOKUP(J6,'Controlled Vocabulary'!$AA$2:$AD$200,3,FALSE),"Continue"))</ns0:f>
      </ns0:c>
      <ns0:c r="L6" s="45">
        <ns0:f>IF(A6="","",IFERROR(VLOOKUP(J6,'Controlled Vocabulary'!$AA$2:$AD$200,4,FALSE),"Evaluate remaining controls."))</ns0:f>
      </ns0:c>
      <ns0:c r="M6" s="53">
        <ns0:f>IF(A6="","",UPPER(TRIM(A6)))</ns0:f>
      </ns0:c>
      <ns0:c r="N6" s="53">
        <ns0:f>IF(B6="","",UPPER(TRIM(B6)))</ns0:f>
      </ns0:c>
      <ns0:c r="O6" s="53">
        <ns0:f>IF(C6="","",TRIM(C6))</ns0:f>
      </ns0:c>
      <ns0:c r="P6" s="53">
        <ns0:f>IF(D6="","",UPPER(TRIM(D6)))</ns0:f>
      </ns0:c>
      <ns0:c r="Q6" s="53">
        <ns0:f>IF(M6="",0,COUNTIF($M$2:$M$201,M6))</ns0:f>
      </ns0:c>
      <ns0:c r="R6" s="53">
        <ns0:f>IF(T6="",0,COUNTIF('Evidence Register'!$BN$2:$BN$101,T6))</ns0:f>
      </ns0:c>
      <ns0:c r="S6" s="53">
        <ns0:f>IF(P6="",0,COUNTIF('Evidence Items'!$AG$2:$AG$101,P6))</ns0:f>
      </ns0:c>
      <ns0:c r="T6" s="53">
        <ns0:f>IF(OR(N6="",O6=""),"",N6&amp;"|"&amp;O6)</ns0:f>
      </ns0:c>
    </ns0:row>
    <ns0:row r="7">
      <ns0:c r="A7" s="65"/>
      <ns0:c r="B7" s="65"/>
      <ns0:c r="C7" s="65"/>
      <ns0:c r="D7" s="65"/>
      <ns0:c r="E7" s="66"/>
      <ns0:c r="F7" s="66"/>
      <ns0:c r="G7" s="66"/>
      <ns0:c r="H7" s="66"/>
      <ns0:c r="I7" s="45">
        <ns0:f>IF(A7="","",IFERROR(VLOOKUP(J7,'Controlled Vocabulary'!$AA$2:$AD$200,2,FALSE),"Record structurally complete"))</ns0:f>
      </ns0:c>
      <ns0:c r="J7" s="45">
        <ns0:f>IF(A7="","",IF(M7="","MISSING_LINK_ID",IF(Q7&gt;1,"DUPLICATE_LINK_ID",IF(OR(N7="",O7=""),"ORPHAN_CLAIM_LINK",IF(R7=0,"ORPHAN_CLAIM_LINK",IF(P7="","ORPHAN_EVIDENCE_LINK",IF(S7=0,"ORPHAN_EVIDENCE_LINK",IF(COUNTIF('Controlled Vocabulary'!$O$2:$O$4,E7)=0,"INVALID_RELATIONSHIP_ROLE",IF(COUNTIF('Controlled Vocabulary'!$P$2:$P$3,H7)=0,"INVALID_ACTIVE_STATUS","NONE")))))))))</ns0:f>
      </ns0:c>
      <ns0:c r="K7" s="45">
        <ns0:f>IF(A7="","",IFERROR(VLOOKUP(J7,'Controlled Vocabulary'!$AA$2:$AD$200,3,FALSE),"Continue"))</ns0:f>
      </ns0:c>
      <ns0:c r="L7" s="45">
        <ns0:f>IF(A7="","",IFERROR(VLOOKUP(J7,'Controlled Vocabulary'!$AA$2:$AD$200,4,FALSE),"Evaluate remaining controls."))</ns0:f>
      </ns0:c>
      <ns0:c r="M7" s="53">
        <ns0:f>IF(A7="","",UPPER(TRIM(A7)))</ns0:f>
      </ns0:c>
      <ns0:c r="N7" s="53">
        <ns0:f>IF(B7="","",UPPER(TRIM(B7)))</ns0:f>
      </ns0:c>
      <ns0:c r="O7" s="53">
        <ns0:f>IF(C7="","",TRIM(C7))</ns0:f>
      </ns0:c>
      <ns0:c r="P7" s="53">
        <ns0:f>IF(D7="","",UPPER(TRIM(D7)))</ns0:f>
      </ns0:c>
      <ns0:c r="Q7" s="53">
        <ns0:f>IF(M7="",0,COUNTIF($M$2:$M$201,M7))</ns0:f>
      </ns0:c>
      <ns0:c r="R7" s="53">
        <ns0:f>IF(T7="",0,COUNTIF('Evidence Register'!$BN$2:$BN$101,T7))</ns0:f>
      </ns0:c>
      <ns0:c r="S7" s="53">
        <ns0:f>IF(P7="",0,COUNTIF('Evidence Items'!$AG$2:$AG$101,P7))</ns0:f>
      </ns0:c>
      <ns0:c r="T7" s="53">
        <ns0:f>IF(OR(N7="",O7=""),"",N7&amp;"|"&amp;O7)</ns0:f>
      </ns0:c>
    </ns0:row>
    <ns0:row r="8">
      <ns0:c r="A8" s="65"/>
      <ns0:c r="B8" s="65"/>
      <ns0:c r="C8" s="65"/>
      <ns0:c r="D8" s="65"/>
      <ns0:c r="E8" s="66"/>
      <ns0:c r="F8" s="66"/>
      <ns0:c r="G8" s="66"/>
      <ns0:c r="H8" s="66"/>
      <ns0:c r="I8" s="45">
        <ns0:f>IF(A8="","",IFERROR(VLOOKUP(J8,'Controlled Vocabulary'!$AA$2:$AD$200,2,FALSE),"Record structurally complete"))</ns0:f>
      </ns0:c>
      <ns0:c r="J8" s="45">
        <ns0:f>IF(A8="","",IF(M8="","MISSING_LINK_ID",IF(Q8&gt;1,"DUPLICATE_LINK_ID",IF(OR(N8="",O8=""),"ORPHAN_CLAIM_LINK",IF(R8=0,"ORPHAN_CLAIM_LINK",IF(P8="","ORPHAN_EVIDENCE_LINK",IF(S8=0,"ORPHAN_EVIDENCE_LINK",IF(COUNTIF('Controlled Vocabulary'!$O$2:$O$4,E8)=0,"INVALID_RELATIONSHIP_ROLE",IF(COUNTIF('Controlled Vocabulary'!$P$2:$P$3,H8)=0,"INVALID_ACTIVE_STATUS","NONE")))))))))</ns0:f>
      </ns0:c>
      <ns0:c r="K8" s="45">
        <ns0:f>IF(A8="","",IFERROR(VLOOKUP(J8,'Controlled Vocabulary'!$AA$2:$AD$200,3,FALSE),"Continue"))</ns0:f>
      </ns0:c>
      <ns0:c r="L8" s="45">
        <ns0:f>IF(A8="","",IFERROR(VLOOKUP(J8,'Controlled Vocabulary'!$AA$2:$AD$200,4,FALSE),"Evaluate remaining controls."))</ns0:f>
      </ns0:c>
      <ns0:c r="M8" s="53">
        <ns0:f>IF(A8="","",UPPER(TRIM(A8)))</ns0:f>
      </ns0:c>
      <ns0:c r="N8" s="53">
        <ns0:f>IF(B8="","",UPPER(TRIM(B8)))</ns0:f>
      </ns0:c>
      <ns0:c r="O8" s="53">
        <ns0:f>IF(C8="","",TRIM(C8))</ns0:f>
      </ns0:c>
      <ns0:c r="P8" s="53">
        <ns0:f>IF(D8="","",UPPER(TRIM(D8)))</ns0:f>
      </ns0:c>
      <ns0:c r="Q8" s="53">
        <ns0:f>IF(M8="",0,COUNTIF($M$2:$M$201,M8))</ns0:f>
      </ns0:c>
      <ns0:c r="R8" s="53">
        <ns0:f>IF(T8="",0,COUNTIF('Evidence Register'!$BN$2:$BN$101,T8))</ns0:f>
      </ns0:c>
      <ns0:c r="S8" s="53">
        <ns0:f>IF(P8="",0,COUNTIF('Evidence Items'!$AG$2:$AG$101,P8))</ns0:f>
      </ns0:c>
      <ns0:c r="T8" s="53">
        <ns0:f>IF(OR(N8="",O8=""),"",N8&amp;"|"&amp;O8)</ns0:f>
      </ns0:c>
    </ns0:row>
    <ns0:row r="9">
      <ns0:c r="A9" s="65"/>
      <ns0:c r="B9" s="65"/>
      <ns0:c r="C9" s="65"/>
      <ns0:c r="D9" s="65"/>
      <ns0:c r="E9" s="66"/>
      <ns0:c r="F9" s="66"/>
      <ns0:c r="G9" s="66"/>
      <ns0:c r="H9" s="66"/>
      <ns0:c r="I9" s="45">
        <ns0:f>IF(A9="","",IFERROR(VLOOKUP(J9,'Controlled Vocabulary'!$AA$2:$AD$200,2,FALSE),"Record structurally complete"))</ns0:f>
      </ns0:c>
      <ns0:c r="J9" s="45">
        <ns0:f>IF(A9="","",IF(M9="","MISSING_LINK_ID",IF(Q9&gt;1,"DUPLICATE_LINK_ID",IF(OR(N9="",O9=""),"ORPHAN_CLAIM_LINK",IF(R9=0,"ORPHAN_CLAIM_LINK",IF(P9="","ORPHAN_EVIDENCE_LINK",IF(S9=0,"ORPHAN_EVIDENCE_LINK",IF(COUNTIF('Controlled Vocabulary'!$O$2:$O$4,E9)=0,"INVALID_RELATIONSHIP_ROLE",IF(COUNTIF('Controlled Vocabulary'!$P$2:$P$3,H9)=0,"INVALID_ACTIVE_STATUS","NONE")))))))))</ns0:f>
      </ns0:c>
      <ns0:c r="K9" s="45">
        <ns0:f>IF(A9="","",IFERROR(VLOOKUP(J9,'Controlled Vocabulary'!$AA$2:$AD$200,3,FALSE),"Continue"))</ns0:f>
      </ns0:c>
      <ns0:c r="L9" s="45">
        <ns0:f>IF(A9="","",IFERROR(VLOOKUP(J9,'Controlled Vocabulary'!$AA$2:$AD$200,4,FALSE),"Evaluate remaining controls."))</ns0:f>
      </ns0:c>
      <ns0:c r="M9" s="53">
        <ns0:f>IF(A9="","",UPPER(TRIM(A9)))</ns0:f>
      </ns0:c>
      <ns0:c r="N9" s="53">
        <ns0:f>IF(B9="","",UPPER(TRIM(B9)))</ns0:f>
      </ns0:c>
      <ns0:c r="O9" s="53">
        <ns0:f>IF(C9="","",TRIM(C9))</ns0:f>
      </ns0:c>
      <ns0:c r="P9" s="53">
        <ns0:f>IF(D9="","",UPPER(TRIM(D9)))</ns0:f>
      </ns0:c>
      <ns0:c r="Q9" s="53">
        <ns0:f>IF(M9="",0,COUNTIF($M$2:$M$201,M9))</ns0:f>
      </ns0:c>
      <ns0:c r="R9" s="53">
        <ns0:f>IF(T9="",0,COUNTIF('Evidence Register'!$BN$2:$BN$101,T9))</ns0:f>
      </ns0:c>
      <ns0:c r="S9" s="53">
        <ns0:f>IF(P9="",0,COUNTIF('Evidence Items'!$AG$2:$AG$101,P9))</ns0:f>
      </ns0:c>
      <ns0:c r="T9" s="53">
        <ns0:f>IF(OR(N9="",O9=""),"",N9&amp;"|"&amp;O9)</ns0:f>
      </ns0:c>
    </ns0:row>
    <ns0:row r="10">
      <ns0:c r="A10" s="65"/>
      <ns0:c r="B10" s="65"/>
      <ns0:c r="C10" s="65"/>
      <ns0:c r="D10" s="65"/>
      <ns0:c r="E10" s="66"/>
      <ns0:c r="F10" s="66"/>
      <ns0:c r="G10" s="66"/>
      <ns0:c r="H10" s="66"/>
      <ns0:c r="I10" s="45">
        <ns0:f>IF(A10="","",IFERROR(VLOOKUP(J10,'Controlled Vocabulary'!$AA$2:$AD$200,2,FALSE),"Record structurally complete"))</ns0:f>
      </ns0:c>
      <ns0:c r="J10" s="45">
        <ns0:f>IF(A10="","",IF(M10="","MISSING_LINK_ID",IF(Q10&gt;1,"DUPLICATE_LINK_ID",IF(OR(N10="",O10=""),"ORPHAN_CLAIM_LINK",IF(R10=0,"ORPHAN_CLAIM_LINK",IF(P10="","ORPHAN_EVIDENCE_LINK",IF(S10=0,"ORPHAN_EVIDENCE_LINK",IF(COUNTIF('Controlled Vocabulary'!$O$2:$O$4,E10)=0,"INVALID_RELATIONSHIP_ROLE",IF(COUNTIF('Controlled Vocabulary'!$P$2:$P$3,H10)=0,"INVALID_ACTIVE_STATUS","NONE")))))))))</ns0:f>
      </ns0:c>
      <ns0:c r="K10" s="45">
        <ns0:f>IF(A10="","",IFERROR(VLOOKUP(J10,'Controlled Vocabulary'!$AA$2:$AD$200,3,FALSE),"Continue"))</ns0:f>
      </ns0:c>
      <ns0:c r="L10" s="45">
        <ns0:f>IF(A10="","",IFERROR(VLOOKUP(J10,'Controlled Vocabulary'!$AA$2:$AD$200,4,FALSE),"Evaluate remaining controls."))</ns0:f>
      </ns0:c>
      <ns0:c r="M10" s="53">
        <ns0:f>IF(A10="","",UPPER(TRIM(A10)))</ns0:f>
      </ns0:c>
      <ns0:c r="N10" s="53">
        <ns0:f>IF(B10="","",UPPER(TRIM(B10)))</ns0:f>
      </ns0:c>
      <ns0:c r="O10" s="53">
        <ns0:f>IF(C10="","",TRIM(C10))</ns0:f>
      </ns0:c>
      <ns0:c r="P10" s="53">
        <ns0:f>IF(D10="","",UPPER(TRIM(D10)))</ns0:f>
      </ns0:c>
      <ns0:c r="Q10" s="53">
        <ns0:f>IF(M10="",0,COUNTIF($M$2:$M$201,M10))</ns0:f>
      </ns0:c>
      <ns0:c r="R10" s="53">
        <ns0:f>IF(T10="",0,COUNTIF('Evidence Register'!$BN$2:$BN$101,T10))</ns0:f>
      </ns0:c>
      <ns0:c r="S10" s="53">
        <ns0:f>IF(P10="",0,COUNTIF('Evidence Items'!$AG$2:$AG$101,P10))</ns0:f>
      </ns0:c>
      <ns0:c r="T10" s="53">
        <ns0:f>IF(OR(N10="",O10=""),"",N10&amp;"|"&amp;O10)</ns0:f>
      </ns0:c>
    </ns0:row>
    <ns0:row r="11">
      <ns0:c r="A11" s="65"/>
      <ns0:c r="B11" s="65"/>
      <ns0:c r="C11" s="65"/>
      <ns0:c r="D11" s="65"/>
      <ns0:c r="E11" s="66"/>
      <ns0:c r="F11" s="66"/>
      <ns0:c r="G11" s="66"/>
      <ns0:c r="H11" s="66"/>
      <ns0:c r="I11" s="45">
        <ns0:f>IF(A11="","",IFERROR(VLOOKUP(J11,'Controlled Vocabulary'!$AA$2:$AD$200,2,FALSE),"Record structurally complete"))</ns0:f>
      </ns0:c>
      <ns0:c r="J11" s="45">
        <ns0:f>IF(A11="","",IF(M11="","MISSING_LINK_ID",IF(Q11&gt;1,"DUPLICATE_LINK_ID",IF(OR(N11="",O11=""),"ORPHAN_CLAIM_LINK",IF(R11=0,"ORPHAN_CLAIM_LINK",IF(P11="","ORPHAN_EVIDENCE_LINK",IF(S11=0,"ORPHAN_EVIDENCE_LINK",IF(COUNTIF('Controlled Vocabulary'!$O$2:$O$4,E11)=0,"INVALID_RELATIONSHIP_ROLE",IF(COUNTIF('Controlled Vocabulary'!$P$2:$P$3,H11)=0,"INVALID_ACTIVE_STATUS","NONE")))))))))</ns0:f>
      </ns0:c>
      <ns0:c r="K11" s="45">
        <ns0:f>IF(A11="","",IFERROR(VLOOKUP(J11,'Controlled Vocabulary'!$AA$2:$AD$200,3,FALSE),"Continue"))</ns0:f>
      </ns0:c>
      <ns0:c r="L11" s="45">
        <ns0:f>IF(A11="","",IFERROR(VLOOKUP(J11,'Controlled Vocabulary'!$AA$2:$AD$200,4,FALSE),"Evaluate remaining controls."))</ns0:f>
      </ns0:c>
      <ns0:c r="M11" s="53">
        <ns0:f>IF(A11="","",UPPER(TRIM(A11)))</ns0:f>
      </ns0:c>
      <ns0:c r="N11" s="53">
        <ns0:f>IF(B11="","",UPPER(TRIM(B11)))</ns0:f>
      </ns0:c>
      <ns0:c r="O11" s="53">
        <ns0:f>IF(C11="","",TRIM(C11))</ns0:f>
      </ns0:c>
      <ns0:c r="P11" s="53">
        <ns0:f>IF(D11="","",UPPER(TRIM(D11)))</ns0:f>
      </ns0:c>
      <ns0:c r="Q11" s="53">
        <ns0:f>IF(M11="",0,COUNTIF($M$2:$M$201,M11))</ns0:f>
      </ns0:c>
      <ns0:c r="R11" s="53">
        <ns0:f>IF(T11="",0,COUNTIF('Evidence Register'!$BN$2:$BN$101,T11))</ns0:f>
      </ns0:c>
      <ns0:c r="S11" s="53">
        <ns0:f>IF(P11="",0,COUNTIF('Evidence Items'!$AG$2:$AG$101,P11))</ns0:f>
      </ns0:c>
      <ns0:c r="T11" s="53">
        <ns0:f>IF(OR(N11="",O11=""),"",N11&amp;"|"&amp;O11)</ns0:f>
      </ns0:c>
    </ns0:row>
    <ns0:row r="12">
      <ns0:c r="A12" s="65"/>
      <ns0:c r="B12" s="65"/>
      <ns0:c r="C12" s="65"/>
      <ns0:c r="D12" s="65"/>
      <ns0:c r="E12" s="66"/>
      <ns0:c r="F12" s="66"/>
      <ns0:c r="G12" s="66"/>
      <ns0:c r="H12" s="66"/>
      <ns0:c r="I12" s="45">
        <ns0:f>IF(A12="","",IFERROR(VLOOKUP(J12,'Controlled Vocabulary'!$AA$2:$AD$200,2,FALSE),"Record structurally complete"))</ns0:f>
      </ns0:c>
      <ns0:c r="J12" s="45">
        <ns0:f>IF(A12="","",IF(M12="","MISSING_LINK_ID",IF(Q12&gt;1,"DUPLICATE_LINK_ID",IF(OR(N12="",O12=""),"ORPHAN_CLAIM_LINK",IF(R12=0,"ORPHAN_CLAIM_LINK",IF(P12="","ORPHAN_EVIDENCE_LINK",IF(S12=0,"ORPHAN_EVIDENCE_LINK",IF(COUNTIF('Controlled Vocabulary'!$O$2:$O$4,E12)=0,"INVALID_RELATIONSHIP_ROLE",IF(COUNTIF('Controlled Vocabulary'!$P$2:$P$3,H12)=0,"INVALID_ACTIVE_STATUS","NONE")))))))))</ns0:f>
      </ns0:c>
      <ns0:c r="K12" s="45">
        <ns0:f>IF(A12="","",IFERROR(VLOOKUP(J12,'Controlled Vocabulary'!$AA$2:$AD$200,3,FALSE),"Continue"))</ns0:f>
      </ns0:c>
      <ns0:c r="L12" s="45">
        <ns0:f>IF(A12="","",IFERROR(VLOOKUP(J12,'Controlled Vocabulary'!$AA$2:$AD$200,4,FALSE),"Evaluate remaining controls."))</ns0:f>
      </ns0:c>
      <ns0:c r="M12" s="53">
        <ns0:f>IF(A12="","",UPPER(TRIM(A12)))</ns0:f>
      </ns0:c>
      <ns0:c r="N12" s="53">
        <ns0:f>IF(B12="","",UPPER(TRIM(B12)))</ns0:f>
      </ns0:c>
      <ns0:c r="O12" s="53">
        <ns0:f>IF(C12="","",TRIM(C12))</ns0:f>
      </ns0:c>
      <ns0:c r="P12" s="53">
        <ns0:f>IF(D12="","",UPPER(TRIM(D12)))</ns0:f>
      </ns0:c>
      <ns0:c r="Q12" s="53">
        <ns0:f>IF(M12="",0,COUNTIF($M$2:$M$201,M12))</ns0:f>
      </ns0:c>
      <ns0:c r="R12" s="53">
        <ns0:f>IF(T12="",0,COUNTIF('Evidence Register'!$BN$2:$BN$101,T12))</ns0:f>
      </ns0:c>
      <ns0:c r="S12" s="53">
        <ns0:f>IF(P12="",0,COUNTIF('Evidence Items'!$AG$2:$AG$101,P12))</ns0:f>
      </ns0:c>
      <ns0:c r="T12" s="53">
        <ns0:f>IF(OR(N12="",O12=""),"",N12&amp;"|"&amp;O12)</ns0:f>
      </ns0:c>
    </ns0:row>
    <ns0:row r="13">
      <ns0:c r="A13" s="65"/>
      <ns0:c r="B13" s="65"/>
      <ns0:c r="C13" s="65"/>
      <ns0:c r="D13" s="65"/>
      <ns0:c r="E13" s="66"/>
      <ns0:c r="F13" s="66"/>
      <ns0:c r="G13" s="66"/>
      <ns0:c r="H13" s="66"/>
      <ns0:c r="I13" s="45">
        <ns0:f>IF(A13="","",IFERROR(VLOOKUP(J13,'Controlled Vocabulary'!$AA$2:$AD$200,2,FALSE),"Record structurally complete"))</ns0:f>
      </ns0:c>
      <ns0:c r="J13" s="45">
        <ns0:f>IF(A13="","",IF(M13="","MISSING_LINK_ID",IF(Q13&gt;1,"DUPLICATE_LINK_ID",IF(OR(N13="",O13=""),"ORPHAN_CLAIM_LINK",IF(R13=0,"ORPHAN_CLAIM_LINK",IF(P13="","ORPHAN_EVIDENCE_LINK",IF(S13=0,"ORPHAN_EVIDENCE_LINK",IF(COUNTIF('Controlled Vocabulary'!$O$2:$O$4,E13)=0,"INVALID_RELATIONSHIP_ROLE",IF(COUNTIF('Controlled Vocabulary'!$P$2:$P$3,H13)=0,"INVALID_ACTIVE_STATUS","NONE")))))))))</ns0:f>
      </ns0:c>
      <ns0:c r="K13" s="45">
        <ns0:f>IF(A13="","",IFERROR(VLOOKUP(J13,'Controlled Vocabulary'!$AA$2:$AD$200,3,FALSE),"Continue"))</ns0:f>
      </ns0:c>
      <ns0:c r="L13" s="45">
        <ns0:f>IF(A13="","",IFERROR(VLOOKUP(J13,'Controlled Vocabulary'!$AA$2:$AD$200,4,FALSE),"Evaluate remaining controls."))</ns0:f>
      </ns0:c>
      <ns0:c r="M13" s="53">
        <ns0:f>IF(A13="","",UPPER(TRIM(A13)))</ns0:f>
      </ns0:c>
      <ns0:c r="N13" s="53">
        <ns0:f>IF(B13="","",UPPER(TRIM(B13)))</ns0:f>
      </ns0:c>
      <ns0:c r="O13" s="53">
        <ns0:f>IF(C13="","",TRIM(C13))</ns0:f>
      </ns0:c>
      <ns0:c r="P13" s="53">
        <ns0:f>IF(D13="","",UPPER(TRIM(D13)))</ns0:f>
      </ns0:c>
      <ns0:c r="Q13" s="53">
        <ns0:f>IF(M13="",0,COUNTIF($M$2:$M$201,M13))</ns0:f>
      </ns0:c>
      <ns0:c r="R13" s="53">
        <ns0:f>IF(T13="",0,COUNTIF('Evidence Register'!$BN$2:$BN$101,T13))</ns0:f>
      </ns0:c>
      <ns0:c r="S13" s="53">
        <ns0:f>IF(P13="",0,COUNTIF('Evidence Items'!$AG$2:$AG$101,P13))</ns0:f>
      </ns0:c>
      <ns0:c r="T13" s="53">
        <ns0:f>IF(OR(N13="",O13=""),"",N13&amp;"|"&amp;O13)</ns0:f>
      </ns0:c>
    </ns0:row>
    <ns0:row r="14">
      <ns0:c r="A14" s="65"/>
      <ns0:c r="B14" s="65"/>
      <ns0:c r="C14" s="65"/>
      <ns0:c r="D14" s="65"/>
      <ns0:c r="E14" s="66"/>
      <ns0:c r="F14" s="66"/>
      <ns0:c r="G14" s="66"/>
      <ns0:c r="H14" s="66"/>
      <ns0:c r="I14" s="45">
        <ns0:f>IF(A14="","",IFERROR(VLOOKUP(J14,'Controlled Vocabulary'!$AA$2:$AD$200,2,FALSE),"Record structurally complete"))</ns0:f>
      </ns0:c>
      <ns0:c r="J14" s="45">
        <ns0:f>IF(A14="","",IF(M14="","MISSING_LINK_ID",IF(Q14&gt;1,"DUPLICATE_LINK_ID",IF(OR(N14="",O14=""),"ORPHAN_CLAIM_LINK",IF(R14=0,"ORPHAN_CLAIM_LINK",IF(P14="","ORPHAN_EVIDENCE_LINK",IF(S14=0,"ORPHAN_EVIDENCE_LINK",IF(COUNTIF('Controlled Vocabulary'!$O$2:$O$4,E14)=0,"INVALID_RELATIONSHIP_ROLE",IF(COUNTIF('Controlled Vocabulary'!$P$2:$P$3,H14)=0,"INVALID_ACTIVE_STATUS","NONE")))))))))</ns0:f>
      </ns0:c>
      <ns0:c r="K14" s="45">
        <ns0:f>IF(A14="","",IFERROR(VLOOKUP(J14,'Controlled Vocabulary'!$AA$2:$AD$200,3,FALSE),"Continue"))</ns0:f>
      </ns0:c>
      <ns0:c r="L14" s="45">
        <ns0:f>IF(A14="","",IFERROR(VLOOKUP(J14,'Controlled Vocabulary'!$AA$2:$AD$200,4,FALSE),"Evaluate remaining controls."))</ns0:f>
      </ns0:c>
      <ns0:c r="M14" s="53">
        <ns0:f>IF(A14="","",UPPER(TRIM(A14)))</ns0:f>
      </ns0:c>
      <ns0:c r="N14" s="53">
        <ns0:f>IF(B14="","",UPPER(TRIM(B14)))</ns0:f>
      </ns0:c>
      <ns0:c r="O14" s="53">
        <ns0:f>IF(C14="","",TRIM(C14))</ns0:f>
      </ns0:c>
      <ns0:c r="P14" s="53">
        <ns0:f>IF(D14="","",UPPER(TRIM(D14)))</ns0:f>
      </ns0:c>
      <ns0:c r="Q14" s="53">
        <ns0:f>IF(M14="",0,COUNTIF($M$2:$M$201,M14))</ns0:f>
      </ns0:c>
      <ns0:c r="R14" s="53">
        <ns0:f>IF(T14="",0,COUNTIF('Evidence Register'!$BN$2:$BN$101,T14))</ns0:f>
      </ns0:c>
      <ns0:c r="S14" s="53">
        <ns0:f>IF(P14="",0,COUNTIF('Evidence Items'!$AG$2:$AG$101,P14))</ns0:f>
      </ns0:c>
      <ns0:c r="T14" s="53">
        <ns0:f>IF(OR(N14="",O14=""),"",N14&amp;"|"&amp;O14)</ns0:f>
      </ns0:c>
    </ns0:row>
    <ns0:row r="15">
      <ns0:c r="A15" s="65"/>
      <ns0:c r="B15" s="65"/>
      <ns0:c r="C15" s="65"/>
      <ns0:c r="D15" s="65"/>
      <ns0:c r="E15" s="66"/>
      <ns0:c r="F15" s="66"/>
      <ns0:c r="G15" s="66"/>
      <ns0:c r="H15" s="66"/>
      <ns0:c r="I15" s="45">
        <ns0:f>IF(A15="","",IFERROR(VLOOKUP(J15,'Controlled Vocabulary'!$AA$2:$AD$200,2,FALSE),"Record structurally complete"))</ns0:f>
      </ns0:c>
      <ns0:c r="J15" s="45">
        <ns0:f>IF(A15="","",IF(M15="","MISSING_LINK_ID",IF(Q15&gt;1,"DUPLICATE_LINK_ID",IF(OR(N15="",O15=""),"ORPHAN_CLAIM_LINK",IF(R15=0,"ORPHAN_CLAIM_LINK",IF(P15="","ORPHAN_EVIDENCE_LINK",IF(S15=0,"ORPHAN_EVIDENCE_LINK",IF(COUNTIF('Controlled Vocabulary'!$O$2:$O$4,E15)=0,"INVALID_RELATIONSHIP_ROLE",IF(COUNTIF('Controlled Vocabulary'!$P$2:$P$3,H15)=0,"INVALID_ACTIVE_STATUS","NONE")))))))))</ns0:f>
      </ns0:c>
      <ns0:c r="K15" s="45">
        <ns0:f>IF(A15="","",IFERROR(VLOOKUP(J15,'Controlled Vocabulary'!$AA$2:$AD$200,3,FALSE),"Continue"))</ns0:f>
      </ns0:c>
      <ns0:c r="L15" s="45">
        <ns0:f>IF(A15="","",IFERROR(VLOOKUP(J15,'Controlled Vocabulary'!$AA$2:$AD$200,4,FALSE),"Evaluate remaining controls."))</ns0:f>
      </ns0:c>
      <ns0:c r="M15" s="53">
        <ns0:f>IF(A15="","",UPPER(TRIM(A15)))</ns0:f>
      </ns0:c>
      <ns0:c r="N15" s="53">
        <ns0:f>IF(B15="","",UPPER(TRIM(B15)))</ns0:f>
      </ns0:c>
      <ns0:c r="O15" s="53">
        <ns0:f>IF(C15="","",TRIM(C15))</ns0:f>
      </ns0:c>
      <ns0:c r="P15" s="53">
        <ns0:f>IF(D15="","",UPPER(TRIM(D15)))</ns0:f>
      </ns0:c>
      <ns0:c r="Q15" s="53">
        <ns0:f>IF(M15="",0,COUNTIF($M$2:$M$201,M15))</ns0:f>
      </ns0:c>
      <ns0:c r="R15" s="53">
        <ns0:f>IF(T15="",0,COUNTIF('Evidence Register'!$BN$2:$BN$101,T15))</ns0:f>
      </ns0:c>
      <ns0:c r="S15" s="53">
        <ns0:f>IF(P15="",0,COUNTIF('Evidence Items'!$AG$2:$AG$101,P15))</ns0:f>
      </ns0:c>
      <ns0:c r="T15" s="53">
        <ns0:f>IF(OR(N15="",O15=""),"",N15&amp;"|"&amp;O15)</ns0:f>
      </ns0:c>
    </ns0:row>
    <ns0:row r="16">
      <ns0:c r="A16" s="65"/>
      <ns0:c r="B16" s="65"/>
      <ns0:c r="C16" s="65"/>
      <ns0:c r="D16" s="65"/>
      <ns0:c r="E16" s="66"/>
      <ns0:c r="F16" s="66"/>
      <ns0:c r="G16" s="66"/>
      <ns0:c r="H16" s="66"/>
      <ns0:c r="I16" s="45">
        <ns0:f>IF(A16="","",IFERROR(VLOOKUP(J16,'Controlled Vocabulary'!$AA$2:$AD$200,2,FALSE),"Record structurally complete"))</ns0:f>
      </ns0:c>
      <ns0:c r="J16" s="45">
        <ns0:f>IF(A16="","",IF(M16="","MISSING_LINK_ID",IF(Q16&gt;1,"DUPLICATE_LINK_ID",IF(OR(N16="",O16=""),"ORPHAN_CLAIM_LINK",IF(R16=0,"ORPHAN_CLAIM_LINK",IF(P16="","ORPHAN_EVIDENCE_LINK",IF(S16=0,"ORPHAN_EVIDENCE_LINK",IF(COUNTIF('Controlled Vocabulary'!$O$2:$O$4,E16)=0,"INVALID_RELATIONSHIP_ROLE",IF(COUNTIF('Controlled Vocabulary'!$P$2:$P$3,H16)=0,"INVALID_ACTIVE_STATUS","NONE")))))))))</ns0:f>
      </ns0:c>
      <ns0:c r="K16" s="45">
        <ns0:f>IF(A16="","",IFERROR(VLOOKUP(J16,'Controlled Vocabulary'!$AA$2:$AD$200,3,FALSE),"Continue"))</ns0:f>
      </ns0:c>
      <ns0:c r="L16" s="45">
        <ns0:f>IF(A16="","",IFERROR(VLOOKUP(J16,'Controlled Vocabulary'!$AA$2:$AD$200,4,FALSE),"Evaluate remaining controls."))</ns0:f>
      </ns0:c>
      <ns0:c r="M16" s="53">
        <ns0:f>IF(A16="","",UPPER(TRIM(A16)))</ns0:f>
      </ns0:c>
      <ns0:c r="N16" s="53">
        <ns0:f>IF(B16="","",UPPER(TRIM(B16)))</ns0:f>
      </ns0:c>
      <ns0:c r="O16" s="53">
        <ns0:f>IF(C16="","",TRIM(C16))</ns0:f>
      </ns0:c>
      <ns0:c r="P16" s="53">
        <ns0:f>IF(D16="","",UPPER(TRIM(D16)))</ns0:f>
      </ns0:c>
      <ns0:c r="Q16" s="53">
        <ns0:f>IF(M16="",0,COUNTIF($M$2:$M$201,M16))</ns0:f>
      </ns0:c>
      <ns0:c r="R16" s="53">
        <ns0:f>IF(T16="",0,COUNTIF('Evidence Register'!$BN$2:$BN$101,T16))</ns0:f>
      </ns0:c>
      <ns0:c r="S16" s="53">
        <ns0:f>IF(P16="",0,COUNTIF('Evidence Items'!$AG$2:$AG$101,P16))</ns0:f>
      </ns0:c>
      <ns0:c r="T16" s="53">
        <ns0:f>IF(OR(N16="",O16=""),"",N16&amp;"|"&amp;O16)</ns0:f>
      </ns0:c>
    </ns0:row>
    <ns0:row r="17">
      <ns0:c r="A17" s="65"/>
      <ns0:c r="B17" s="65"/>
      <ns0:c r="C17" s="65"/>
      <ns0:c r="D17" s="65"/>
      <ns0:c r="E17" s="66"/>
      <ns0:c r="F17" s="66"/>
      <ns0:c r="G17" s="66"/>
      <ns0:c r="H17" s="66"/>
      <ns0:c r="I17" s="45">
        <ns0:f>IF(A17="","",IFERROR(VLOOKUP(J17,'Controlled Vocabulary'!$AA$2:$AD$200,2,FALSE),"Record structurally complete"))</ns0:f>
      </ns0:c>
      <ns0:c r="J17" s="45">
        <ns0:f>IF(A17="","",IF(M17="","MISSING_LINK_ID",IF(Q17&gt;1,"DUPLICATE_LINK_ID",IF(OR(N17="",O17=""),"ORPHAN_CLAIM_LINK",IF(R17=0,"ORPHAN_CLAIM_LINK",IF(P17="","ORPHAN_EVIDENCE_LINK",IF(S17=0,"ORPHAN_EVIDENCE_LINK",IF(COUNTIF('Controlled Vocabulary'!$O$2:$O$4,E17)=0,"INVALID_RELATIONSHIP_ROLE",IF(COUNTIF('Controlled Vocabulary'!$P$2:$P$3,H17)=0,"INVALID_ACTIVE_STATUS","NONE")))))))))</ns0:f>
      </ns0:c>
      <ns0:c r="K17" s="45">
        <ns0:f>IF(A17="","",IFERROR(VLOOKUP(J17,'Controlled Vocabulary'!$AA$2:$AD$200,3,FALSE),"Continue"))</ns0:f>
      </ns0:c>
      <ns0:c r="L17" s="45">
        <ns0:f>IF(A17="","",IFERROR(VLOOKUP(J17,'Controlled Vocabulary'!$AA$2:$AD$200,4,FALSE),"Evaluate remaining controls."))</ns0:f>
      </ns0:c>
      <ns0:c r="M17" s="53">
        <ns0:f>IF(A17="","",UPPER(TRIM(A17)))</ns0:f>
      </ns0:c>
      <ns0:c r="N17" s="53">
        <ns0:f>IF(B17="","",UPPER(TRIM(B17)))</ns0:f>
      </ns0:c>
      <ns0:c r="O17" s="53">
        <ns0:f>IF(C17="","",TRIM(C17))</ns0:f>
      </ns0:c>
      <ns0:c r="P17" s="53">
        <ns0:f>IF(D17="","",UPPER(TRIM(D17)))</ns0:f>
      </ns0:c>
      <ns0:c r="Q17" s="53">
        <ns0:f>IF(M17="",0,COUNTIF($M$2:$M$201,M17))</ns0:f>
      </ns0:c>
      <ns0:c r="R17" s="53">
        <ns0:f>IF(T17="",0,COUNTIF('Evidence Register'!$BN$2:$BN$101,T17))</ns0:f>
      </ns0:c>
      <ns0:c r="S17" s="53">
        <ns0:f>IF(P17="",0,COUNTIF('Evidence Items'!$AG$2:$AG$101,P17))</ns0:f>
      </ns0:c>
      <ns0:c r="T17" s="53">
        <ns0:f>IF(OR(N17="",O17=""),"",N17&amp;"|"&amp;O17)</ns0:f>
      </ns0:c>
    </ns0:row>
    <ns0:row r="18">
      <ns0:c r="A18" s="65"/>
      <ns0:c r="B18" s="65"/>
      <ns0:c r="C18" s="65"/>
      <ns0:c r="D18" s="65"/>
      <ns0:c r="E18" s="66"/>
      <ns0:c r="F18" s="66"/>
      <ns0:c r="G18" s="66"/>
      <ns0:c r="H18" s="66"/>
      <ns0:c r="I18" s="45">
        <ns0:f>IF(A18="","",IFERROR(VLOOKUP(J18,'Controlled Vocabulary'!$AA$2:$AD$200,2,FALSE),"Record structurally complete"))</ns0:f>
      </ns0:c>
      <ns0:c r="J18" s="45">
        <ns0:f>IF(A18="","",IF(M18="","MISSING_LINK_ID",IF(Q18&gt;1,"DUPLICATE_LINK_ID",IF(OR(N18="",O18=""),"ORPHAN_CLAIM_LINK",IF(R18=0,"ORPHAN_CLAIM_LINK",IF(P18="","ORPHAN_EVIDENCE_LINK",IF(S18=0,"ORPHAN_EVIDENCE_LINK",IF(COUNTIF('Controlled Vocabulary'!$O$2:$O$4,E18)=0,"INVALID_RELATIONSHIP_ROLE",IF(COUNTIF('Controlled Vocabulary'!$P$2:$P$3,H18)=0,"INVALID_ACTIVE_STATUS","NONE")))))))))</ns0:f>
      </ns0:c>
      <ns0:c r="K18" s="45">
        <ns0:f>IF(A18="","",IFERROR(VLOOKUP(J18,'Controlled Vocabulary'!$AA$2:$AD$200,3,FALSE),"Continue"))</ns0:f>
      </ns0:c>
      <ns0:c r="L18" s="45">
        <ns0:f>IF(A18="","",IFERROR(VLOOKUP(J18,'Controlled Vocabulary'!$AA$2:$AD$200,4,FALSE),"Evaluate remaining controls."))</ns0:f>
      </ns0:c>
      <ns0:c r="M18" s="53">
        <ns0:f>IF(A18="","",UPPER(TRIM(A18)))</ns0:f>
      </ns0:c>
      <ns0:c r="N18" s="53">
        <ns0:f>IF(B18="","",UPPER(TRIM(B18)))</ns0:f>
      </ns0:c>
      <ns0:c r="O18" s="53">
        <ns0:f>IF(C18="","",TRIM(C18))</ns0:f>
      </ns0:c>
      <ns0:c r="P18" s="53">
        <ns0:f>IF(D18="","",UPPER(TRIM(D18)))</ns0:f>
      </ns0:c>
      <ns0:c r="Q18" s="53">
        <ns0:f>IF(M18="",0,COUNTIF($M$2:$M$201,M18))</ns0:f>
      </ns0:c>
      <ns0:c r="R18" s="53">
        <ns0:f>IF(T18="",0,COUNTIF('Evidence Register'!$BN$2:$BN$101,T18))</ns0:f>
      </ns0:c>
      <ns0:c r="S18" s="53">
        <ns0:f>IF(P18="",0,COUNTIF('Evidence Items'!$AG$2:$AG$101,P18))</ns0:f>
      </ns0:c>
      <ns0:c r="T18" s="53">
        <ns0:f>IF(OR(N18="",O18=""),"",N18&amp;"|"&amp;O18)</ns0:f>
      </ns0:c>
    </ns0:row>
    <ns0:row r="19">
      <ns0:c r="A19" s="65"/>
      <ns0:c r="B19" s="65"/>
      <ns0:c r="C19" s="65"/>
      <ns0:c r="D19" s="65"/>
      <ns0:c r="E19" s="66"/>
      <ns0:c r="F19" s="66"/>
      <ns0:c r="G19" s="66"/>
      <ns0:c r="H19" s="66"/>
      <ns0:c r="I19" s="45">
        <ns0:f>IF(A19="","",IFERROR(VLOOKUP(J19,'Controlled Vocabulary'!$AA$2:$AD$200,2,FALSE),"Record structurally complete"))</ns0:f>
      </ns0:c>
      <ns0:c r="J19" s="45">
        <ns0:f>IF(A19="","",IF(M19="","MISSING_LINK_ID",IF(Q19&gt;1,"DUPLICATE_LINK_ID",IF(OR(N19="",O19=""),"ORPHAN_CLAIM_LINK",IF(R19=0,"ORPHAN_CLAIM_LINK",IF(P19="","ORPHAN_EVIDENCE_LINK",IF(S19=0,"ORPHAN_EVIDENCE_LINK",IF(COUNTIF('Controlled Vocabulary'!$O$2:$O$4,E19)=0,"INVALID_RELATIONSHIP_ROLE",IF(COUNTIF('Controlled Vocabulary'!$P$2:$P$3,H19)=0,"INVALID_ACTIVE_STATUS","NONE")))))))))</ns0:f>
      </ns0:c>
      <ns0:c r="K19" s="45">
        <ns0:f>IF(A19="","",IFERROR(VLOOKUP(J19,'Controlled Vocabulary'!$AA$2:$AD$200,3,FALSE),"Continue"))</ns0:f>
      </ns0:c>
      <ns0:c r="L19" s="45">
        <ns0:f>IF(A19="","",IFERROR(VLOOKUP(J19,'Controlled Vocabulary'!$AA$2:$AD$200,4,FALSE),"Evaluate remaining controls."))</ns0:f>
      </ns0:c>
      <ns0:c r="M19" s="53">
        <ns0:f>IF(A19="","",UPPER(TRIM(A19)))</ns0:f>
      </ns0:c>
      <ns0:c r="N19" s="53">
        <ns0:f>IF(B19="","",UPPER(TRIM(B19)))</ns0:f>
      </ns0:c>
      <ns0:c r="O19" s="53">
        <ns0:f>IF(C19="","",TRIM(C19))</ns0:f>
      </ns0:c>
      <ns0:c r="P19" s="53">
        <ns0:f>IF(D19="","",UPPER(TRIM(D19)))</ns0:f>
      </ns0:c>
      <ns0:c r="Q19" s="53">
        <ns0:f>IF(M19="",0,COUNTIF($M$2:$M$201,M19))</ns0:f>
      </ns0:c>
      <ns0:c r="R19" s="53">
        <ns0:f>IF(T19="",0,COUNTIF('Evidence Register'!$BN$2:$BN$101,T19))</ns0:f>
      </ns0:c>
      <ns0:c r="S19" s="53">
        <ns0:f>IF(P19="",0,COUNTIF('Evidence Items'!$AG$2:$AG$101,P19))</ns0:f>
      </ns0:c>
      <ns0:c r="T19" s="53">
        <ns0:f>IF(OR(N19="",O19=""),"",N19&amp;"|"&amp;O19)</ns0:f>
      </ns0:c>
    </ns0:row>
    <ns0:row r="20">
      <ns0:c r="A20" s="65"/>
      <ns0:c r="B20" s="65"/>
      <ns0:c r="C20" s="65"/>
      <ns0:c r="D20" s="65"/>
      <ns0:c r="E20" s="66"/>
      <ns0:c r="F20" s="66"/>
      <ns0:c r="G20" s="66"/>
      <ns0:c r="H20" s="66"/>
      <ns0:c r="I20" s="45">
        <ns0:f>IF(A20="","",IFERROR(VLOOKUP(J20,'Controlled Vocabulary'!$AA$2:$AD$200,2,FALSE),"Record structurally complete"))</ns0:f>
      </ns0:c>
      <ns0:c r="J20" s="45">
        <ns0:f>IF(A20="","",IF(M20="","MISSING_LINK_ID",IF(Q20&gt;1,"DUPLICATE_LINK_ID",IF(OR(N20="",O20=""),"ORPHAN_CLAIM_LINK",IF(R20=0,"ORPHAN_CLAIM_LINK",IF(P20="","ORPHAN_EVIDENCE_LINK",IF(S20=0,"ORPHAN_EVIDENCE_LINK",IF(COUNTIF('Controlled Vocabulary'!$O$2:$O$4,E20)=0,"INVALID_RELATIONSHIP_ROLE",IF(COUNTIF('Controlled Vocabulary'!$P$2:$P$3,H20)=0,"INVALID_ACTIVE_STATUS","NONE")))))))))</ns0:f>
      </ns0:c>
      <ns0:c r="K20" s="45">
        <ns0:f>IF(A20="","",IFERROR(VLOOKUP(J20,'Controlled Vocabulary'!$AA$2:$AD$200,3,FALSE),"Continue"))</ns0:f>
      </ns0:c>
      <ns0:c r="L20" s="45">
        <ns0:f>IF(A20="","",IFERROR(VLOOKUP(J20,'Controlled Vocabulary'!$AA$2:$AD$200,4,FALSE),"Evaluate remaining controls."))</ns0:f>
      </ns0:c>
      <ns0:c r="M20" s="53">
        <ns0:f>IF(A20="","",UPPER(TRIM(A20)))</ns0:f>
      </ns0:c>
      <ns0:c r="N20" s="53">
        <ns0:f>IF(B20="","",UPPER(TRIM(B20)))</ns0:f>
      </ns0:c>
      <ns0:c r="O20" s="53">
        <ns0:f>IF(C20="","",TRIM(C20))</ns0:f>
      </ns0:c>
      <ns0:c r="P20" s="53">
        <ns0:f>IF(D20="","",UPPER(TRIM(D20)))</ns0:f>
      </ns0:c>
      <ns0:c r="Q20" s="53">
        <ns0:f>IF(M20="",0,COUNTIF($M$2:$M$201,M20))</ns0:f>
      </ns0:c>
      <ns0:c r="R20" s="53">
        <ns0:f>IF(T20="",0,COUNTIF('Evidence Register'!$BN$2:$BN$101,T20))</ns0:f>
      </ns0:c>
      <ns0:c r="S20" s="53">
        <ns0:f>IF(P20="",0,COUNTIF('Evidence Items'!$AG$2:$AG$101,P20))</ns0:f>
      </ns0:c>
      <ns0:c r="T20" s="53">
        <ns0:f>IF(OR(N20="",O20=""),"",N20&amp;"|"&amp;O20)</ns0:f>
      </ns0:c>
    </ns0:row>
    <ns0:row r="21">
      <ns0:c r="A21" s="65"/>
      <ns0:c r="B21" s="65"/>
      <ns0:c r="C21" s="65"/>
      <ns0:c r="D21" s="65"/>
      <ns0:c r="E21" s="66"/>
      <ns0:c r="F21" s="66"/>
      <ns0:c r="G21" s="66"/>
      <ns0:c r="H21" s="66"/>
      <ns0:c r="I21" s="45">
        <ns0:f>IF(A21="","",IFERROR(VLOOKUP(J21,'Controlled Vocabulary'!$AA$2:$AD$200,2,FALSE),"Record structurally complete"))</ns0:f>
      </ns0:c>
      <ns0:c r="J21" s="45">
        <ns0:f>IF(A21="","",IF(M21="","MISSING_LINK_ID",IF(Q21&gt;1,"DUPLICATE_LINK_ID",IF(OR(N21="",O21=""),"ORPHAN_CLAIM_LINK",IF(R21=0,"ORPHAN_CLAIM_LINK",IF(P21="","ORPHAN_EVIDENCE_LINK",IF(S21=0,"ORPHAN_EVIDENCE_LINK",IF(COUNTIF('Controlled Vocabulary'!$O$2:$O$4,E21)=0,"INVALID_RELATIONSHIP_ROLE",IF(COUNTIF('Controlled Vocabulary'!$P$2:$P$3,H21)=0,"INVALID_ACTIVE_STATUS","NONE")))))))))</ns0:f>
      </ns0:c>
      <ns0:c r="K21" s="45">
        <ns0:f>IF(A21="","",IFERROR(VLOOKUP(J21,'Controlled Vocabulary'!$AA$2:$AD$200,3,FALSE),"Continue"))</ns0:f>
      </ns0:c>
      <ns0:c r="L21" s="45">
        <ns0:f>IF(A21="","",IFERROR(VLOOKUP(J21,'Controlled Vocabulary'!$AA$2:$AD$200,4,FALSE),"Evaluate remaining controls."))</ns0:f>
      </ns0:c>
      <ns0:c r="M21" s="53">
        <ns0:f>IF(A21="","",UPPER(TRIM(A21)))</ns0:f>
      </ns0:c>
      <ns0:c r="N21" s="53">
        <ns0:f>IF(B21="","",UPPER(TRIM(B21)))</ns0:f>
      </ns0:c>
      <ns0:c r="O21" s="53">
        <ns0:f>IF(C21="","",TRIM(C21))</ns0:f>
      </ns0:c>
      <ns0:c r="P21" s="53">
        <ns0:f>IF(D21="","",UPPER(TRIM(D21)))</ns0:f>
      </ns0:c>
      <ns0:c r="Q21" s="53">
        <ns0:f>IF(M21="",0,COUNTIF($M$2:$M$201,M21))</ns0:f>
      </ns0:c>
      <ns0:c r="R21" s="53">
        <ns0:f>IF(T21="",0,COUNTIF('Evidence Register'!$BN$2:$BN$101,T21))</ns0:f>
      </ns0:c>
      <ns0:c r="S21" s="53">
        <ns0:f>IF(P21="",0,COUNTIF('Evidence Items'!$AG$2:$AG$101,P21))</ns0:f>
      </ns0:c>
      <ns0:c r="T21" s="53">
        <ns0:f>IF(OR(N21="",O21=""),"",N21&amp;"|"&amp;O21)</ns0:f>
      </ns0:c>
    </ns0:row>
    <ns0:row r="22">
      <ns0:c r="A22" s="65"/>
      <ns0:c r="B22" s="65"/>
      <ns0:c r="C22" s="65"/>
      <ns0:c r="D22" s="65"/>
      <ns0:c r="E22" s="66"/>
      <ns0:c r="F22" s="66"/>
      <ns0:c r="G22" s="66"/>
      <ns0:c r="H22" s="66"/>
      <ns0:c r="I22" s="45">
        <ns0:f>IF(A22="","",IFERROR(VLOOKUP(J22,'Controlled Vocabulary'!$AA$2:$AD$200,2,FALSE),"Record structurally complete"))</ns0:f>
      </ns0:c>
      <ns0:c r="J22" s="45">
        <ns0:f>IF(A22="","",IF(M22="","MISSING_LINK_ID",IF(Q22&gt;1,"DUPLICATE_LINK_ID",IF(OR(N22="",O22=""),"ORPHAN_CLAIM_LINK",IF(R22=0,"ORPHAN_CLAIM_LINK",IF(P22="","ORPHAN_EVIDENCE_LINK",IF(S22=0,"ORPHAN_EVIDENCE_LINK",IF(COUNTIF('Controlled Vocabulary'!$O$2:$O$4,E22)=0,"INVALID_RELATIONSHIP_ROLE",IF(COUNTIF('Controlled Vocabulary'!$P$2:$P$3,H22)=0,"INVALID_ACTIVE_STATUS","NONE")))))))))</ns0:f>
      </ns0:c>
      <ns0:c r="K22" s="45">
        <ns0:f>IF(A22="","",IFERROR(VLOOKUP(J22,'Controlled Vocabulary'!$AA$2:$AD$200,3,FALSE),"Continue"))</ns0:f>
      </ns0:c>
      <ns0:c r="L22" s="45">
        <ns0:f>IF(A22="","",IFERROR(VLOOKUP(J22,'Controlled Vocabulary'!$AA$2:$AD$200,4,FALSE),"Evaluate remaining controls."))</ns0:f>
      </ns0:c>
      <ns0:c r="M22" s="53">
        <ns0:f>IF(A22="","",UPPER(TRIM(A22)))</ns0:f>
      </ns0:c>
      <ns0:c r="N22" s="53">
        <ns0:f>IF(B22="","",UPPER(TRIM(B22)))</ns0:f>
      </ns0:c>
      <ns0:c r="O22" s="53">
        <ns0:f>IF(C22="","",TRIM(C22))</ns0:f>
      </ns0:c>
      <ns0:c r="P22" s="53">
        <ns0:f>IF(D22="","",UPPER(TRIM(D22)))</ns0:f>
      </ns0:c>
      <ns0:c r="Q22" s="53">
        <ns0:f>IF(M22="",0,COUNTIF($M$2:$M$201,M22))</ns0:f>
      </ns0:c>
      <ns0:c r="R22" s="53">
        <ns0:f>IF(T22="",0,COUNTIF('Evidence Register'!$BN$2:$BN$101,T22))</ns0:f>
      </ns0:c>
      <ns0:c r="S22" s="53">
        <ns0:f>IF(P22="",0,COUNTIF('Evidence Items'!$AG$2:$AG$101,P22))</ns0:f>
      </ns0:c>
      <ns0:c r="T22" s="53">
        <ns0:f>IF(OR(N22="",O22=""),"",N22&amp;"|"&amp;O22)</ns0:f>
      </ns0:c>
    </ns0:row>
    <ns0:row r="23">
      <ns0:c r="A23" s="65"/>
      <ns0:c r="B23" s="65"/>
      <ns0:c r="C23" s="65"/>
      <ns0:c r="D23" s="65"/>
      <ns0:c r="E23" s="66"/>
      <ns0:c r="F23" s="66"/>
      <ns0:c r="G23" s="66"/>
      <ns0:c r="H23" s="66"/>
      <ns0:c r="I23" s="45">
        <ns0:f>IF(A23="","",IFERROR(VLOOKUP(J23,'Controlled Vocabulary'!$AA$2:$AD$200,2,FALSE),"Record structurally complete"))</ns0:f>
      </ns0:c>
      <ns0:c r="J23" s="45">
        <ns0:f>IF(A23="","",IF(M23="","MISSING_LINK_ID",IF(Q23&gt;1,"DUPLICATE_LINK_ID",IF(OR(N23="",O23=""),"ORPHAN_CLAIM_LINK",IF(R23=0,"ORPHAN_CLAIM_LINK",IF(P23="","ORPHAN_EVIDENCE_LINK",IF(S23=0,"ORPHAN_EVIDENCE_LINK",IF(COUNTIF('Controlled Vocabulary'!$O$2:$O$4,E23)=0,"INVALID_RELATIONSHIP_ROLE",IF(COUNTIF('Controlled Vocabulary'!$P$2:$P$3,H23)=0,"INVALID_ACTIVE_STATUS","NONE")))))))))</ns0:f>
      </ns0:c>
      <ns0:c r="K23" s="45">
        <ns0:f>IF(A23="","",IFERROR(VLOOKUP(J23,'Controlled Vocabulary'!$AA$2:$AD$200,3,FALSE),"Continue"))</ns0:f>
      </ns0:c>
      <ns0:c r="L23" s="45">
        <ns0:f>IF(A23="","",IFERROR(VLOOKUP(J23,'Controlled Vocabulary'!$AA$2:$AD$200,4,FALSE),"Evaluate remaining controls."))</ns0:f>
      </ns0:c>
      <ns0:c r="M23" s="53">
        <ns0:f>IF(A23="","",UPPER(TRIM(A23)))</ns0:f>
      </ns0:c>
      <ns0:c r="N23" s="53">
        <ns0:f>IF(B23="","",UPPER(TRIM(B23)))</ns0:f>
      </ns0:c>
      <ns0:c r="O23" s="53">
        <ns0:f>IF(C23="","",TRIM(C23))</ns0:f>
      </ns0:c>
      <ns0:c r="P23" s="53">
        <ns0:f>IF(D23="","",UPPER(TRIM(D23)))</ns0:f>
      </ns0:c>
      <ns0:c r="Q23" s="53">
        <ns0:f>IF(M23="",0,COUNTIF($M$2:$M$201,M23))</ns0:f>
      </ns0:c>
      <ns0:c r="R23" s="53">
        <ns0:f>IF(T23="",0,COUNTIF('Evidence Register'!$BN$2:$BN$101,T23))</ns0:f>
      </ns0:c>
      <ns0:c r="S23" s="53">
        <ns0:f>IF(P23="",0,COUNTIF('Evidence Items'!$AG$2:$AG$101,P23))</ns0:f>
      </ns0:c>
      <ns0:c r="T23" s="53">
        <ns0:f>IF(OR(N23="",O23=""),"",N23&amp;"|"&amp;O23)</ns0:f>
      </ns0:c>
    </ns0:row>
    <ns0:row r="24">
      <ns0:c r="A24" s="65"/>
      <ns0:c r="B24" s="65"/>
      <ns0:c r="C24" s="65"/>
      <ns0:c r="D24" s="65"/>
      <ns0:c r="E24" s="66"/>
      <ns0:c r="F24" s="66"/>
      <ns0:c r="G24" s="66"/>
      <ns0:c r="H24" s="66"/>
      <ns0:c r="I24" s="45">
        <ns0:f>IF(A24="","",IFERROR(VLOOKUP(J24,'Controlled Vocabulary'!$AA$2:$AD$200,2,FALSE),"Record structurally complete"))</ns0:f>
      </ns0:c>
      <ns0:c r="J24" s="45">
        <ns0:f>IF(A24="","",IF(M24="","MISSING_LINK_ID",IF(Q24&gt;1,"DUPLICATE_LINK_ID",IF(OR(N24="",O24=""),"ORPHAN_CLAIM_LINK",IF(R24=0,"ORPHAN_CLAIM_LINK",IF(P24="","ORPHAN_EVIDENCE_LINK",IF(S24=0,"ORPHAN_EVIDENCE_LINK",IF(COUNTIF('Controlled Vocabulary'!$O$2:$O$4,E24)=0,"INVALID_RELATIONSHIP_ROLE",IF(COUNTIF('Controlled Vocabulary'!$P$2:$P$3,H24)=0,"INVALID_ACTIVE_STATUS","NONE")))))))))</ns0:f>
      </ns0:c>
      <ns0:c r="K24" s="45">
        <ns0:f>IF(A24="","",IFERROR(VLOOKUP(J24,'Controlled Vocabulary'!$AA$2:$AD$200,3,FALSE),"Continue"))</ns0:f>
      </ns0:c>
      <ns0:c r="L24" s="45">
        <ns0:f>IF(A24="","",IFERROR(VLOOKUP(J24,'Controlled Vocabulary'!$AA$2:$AD$200,4,FALSE),"Evaluate remaining controls."))</ns0:f>
      </ns0:c>
      <ns0:c r="M24" s="53">
        <ns0:f>IF(A24="","",UPPER(TRIM(A24)))</ns0:f>
      </ns0:c>
      <ns0:c r="N24" s="53">
        <ns0:f>IF(B24="","",UPPER(TRIM(B24)))</ns0:f>
      </ns0:c>
      <ns0:c r="O24" s="53">
        <ns0:f>IF(C24="","",TRIM(C24))</ns0:f>
      </ns0:c>
      <ns0:c r="P24" s="53">
        <ns0:f>IF(D24="","",UPPER(TRIM(D24)))</ns0:f>
      </ns0:c>
      <ns0:c r="Q24" s="53">
        <ns0:f>IF(M24="",0,COUNTIF($M$2:$M$201,M24))</ns0:f>
      </ns0:c>
      <ns0:c r="R24" s="53">
        <ns0:f>IF(T24="",0,COUNTIF('Evidence Register'!$BN$2:$BN$101,T24))</ns0:f>
      </ns0:c>
      <ns0:c r="S24" s="53">
        <ns0:f>IF(P24="",0,COUNTIF('Evidence Items'!$AG$2:$AG$101,P24))</ns0:f>
      </ns0:c>
      <ns0:c r="T24" s="53">
        <ns0:f>IF(OR(N24="",O24=""),"",N24&amp;"|"&amp;O24)</ns0:f>
      </ns0:c>
    </ns0:row>
    <ns0:row r="25">
      <ns0:c r="A25" s="65"/>
      <ns0:c r="B25" s="65"/>
      <ns0:c r="C25" s="65"/>
      <ns0:c r="D25" s="65"/>
      <ns0:c r="E25" s="66"/>
      <ns0:c r="F25" s="66"/>
      <ns0:c r="G25" s="66"/>
      <ns0:c r="H25" s="66"/>
      <ns0:c r="I25" s="45">
        <ns0:f>IF(A25="","",IFERROR(VLOOKUP(J25,'Controlled Vocabulary'!$AA$2:$AD$200,2,FALSE),"Record structurally complete"))</ns0:f>
      </ns0:c>
      <ns0:c r="J25" s="45">
        <ns0:f>IF(A25="","",IF(M25="","MISSING_LINK_ID",IF(Q25&gt;1,"DUPLICATE_LINK_ID",IF(OR(N25="",O25=""),"ORPHAN_CLAIM_LINK",IF(R25=0,"ORPHAN_CLAIM_LINK",IF(P25="","ORPHAN_EVIDENCE_LINK",IF(S25=0,"ORPHAN_EVIDENCE_LINK",IF(COUNTIF('Controlled Vocabulary'!$O$2:$O$4,E25)=0,"INVALID_RELATIONSHIP_ROLE",IF(COUNTIF('Controlled Vocabulary'!$P$2:$P$3,H25)=0,"INVALID_ACTIVE_STATUS","NONE")))))))))</ns0:f>
      </ns0:c>
      <ns0:c r="K25" s="45">
        <ns0:f>IF(A25="","",IFERROR(VLOOKUP(J25,'Controlled Vocabulary'!$AA$2:$AD$200,3,FALSE),"Continue"))</ns0:f>
      </ns0:c>
      <ns0:c r="L25" s="45">
        <ns0:f>IF(A25="","",IFERROR(VLOOKUP(J25,'Controlled Vocabulary'!$AA$2:$AD$200,4,FALSE),"Evaluate remaining controls."))</ns0:f>
      </ns0:c>
      <ns0:c r="M25" s="53">
        <ns0:f>IF(A25="","",UPPER(TRIM(A25)))</ns0:f>
      </ns0:c>
      <ns0:c r="N25" s="53">
        <ns0:f>IF(B25="","",UPPER(TRIM(B25)))</ns0:f>
      </ns0:c>
      <ns0:c r="O25" s="53">
        <ns0:f>IF(C25="","",TRIM(C25))</ns0:f>
      </ns0:c>
      <ns0:c r="P25" s="53">
        <ns0:f>IF(D25="","",UPPER(TRIM(D25)))</ns0:f>
      </ns0:c>
      <ns0:c r="Q25" s="53">
        <ns0:f>IF(M25="",0,COUNTIF($M$2:$M$201,M25))</ns0:f>
      </ns0:c>
      <ns0:c r="R25" s="53">
        <ns0:f>IF(T25="",0,COUNTIF('Evidence Register'!$BN$2:$BN$101,T25))</ns0:f>
      </ns0:c>
      <ns0:c r="S25" s="53">
        <ns0:f>IF(P25="",0,COUNTIF('Evidence Items'!$AG$2:$AG$101,P25))</ns0:f>
      </ns0:c>
      <ns0:c r="T25" s="53">
        <ns0:f>IF(OR(N25="",O25=""),"",N25&amp;"|"&amp;O25)</ns0:f>
      </ns0:c>
    </ns0:row>
    <ns0:row r="26">
      <ns0:c r="A26" s="65"/>
      <ns0:c r="B26" s="65"/>
      <ns0:c r="C26" s="65"/>
      <ns0:c r="D26" s="65"/>
      <ns0:c r="E26" s="66"/>
      <ns0:c r="F26" s="66"/>
      <ns0:c r="G26" s="66"/>
      <ns0:c r="H26" s="66"/>
      <ns0:c r="I26" s="45">
        <ns0:f>IF(A26="","",IFERROR(VLOOKUP(J26,'Controlled Vocabulary'!$AA$2:$AD$200,2,FALSE),"Record structurally complete"))</ns0:f>
      </ns0:c>
      <ns0:c r="J26" s="45">
        <ns0:f>IF(A26="","",IF(M26="","MISSING_LINK_ID",IF(Q26&gt;1,"DUPLICATE_LINK_ID",IF(OR(N26="",O26=""),"ORPHAN_CLAIM_LINK",IF(R26=0,"ORPHAN_CLAIM_LINK",IF(P26="","ORPHAN_EVIDENCE_LINK",IF(S26=0,"ORPHAN_EVIDENCE_LINK",IF(COUNTIF('Controlled Vocabulary'!$O$2:$O$4,E26)=0,"INVALID_RELATIONSHIP_ROLE",IF(COUNTIF('Controlled Vocabulary'!$P$2:$P$3,H26)=0,"INVALID_ACTIVE_STATUS","NONE")))))))))</ns0:f>
      </ns0:c>
      <ns0:c r="K26" s="45">
        <ns0:f>IF(A26="","",IFERROR(VLOOKUP(J26,'Controlled Vocabulary'!$AA$2:$AD$200,3,FALSE),"Continue"))</ns0:f>
      </ns0:c>
      <ns0:c r="L26" s="45">
        <ns0:f>IF(A26="","",IFERROR(VLOOKUP(J26,'Controlled Vocabulary'!$AA$2:$AD$200,4,FALSE),"Evaluate remaining controls."))</ns0:f>
      </ns0:c>
      <ns0:c r="M26" s="53">
        <ns0:f>IF(A26="","",UPPER(TRIM(A26)))</ns0:f>
      </ns0:c>
      <ns0:c r="N26" s="53">
        <ns0:f>IF(B26="","",UPPER(TRIM(B26)))</ns0:f>
      </ns0:c>
      <ns0:c r="O26" s="53">
        <ns0:f>IF(C26="","",TRIM(C26))</ns0:f>
      </ns0:c>
      <ns0:c r="P26" s="53">
        <ns0:f>IF(D26="","",UPPER(TRIM(D26)))</ns0:f>
      </ns0:c>
      <ns0:c r="Q26" s="53">
        <ns0:f>IF(M26="",0,COUNTIF($M$2:$M$201,M26))</ns0:f>
      </ns0:c>
      <ns0:c r="R26" s="53">
        <ns0:f>IF(T26="",0,COUNTIF('Evidence Register'!$BN$2:$BN$101,T26))</ns0:f>
      </ns0:c>
      <ns0:c r="S26" s="53">
        <ns0:f>IF(P26="",0,COUNTIF('Evidence Items'!$AG$2:$AG$101,P26))</ns0:f>
      </ns0:c>
      <ns0:c r="T26" s="53">
        <ns0:f>IF(OR(N26="",O26=""),"",N26&amp;"|"&amp;O26)</ns0:f>
      </ns0:c>
    </ns0:row>
    <ns0:row r="27">
      <ns0:c r="A27" s="65"/>
      <ns0:c r="B27" s="65"/>
      <ns0:c r="C27" s="65"/>
      <ns0:c r="D27" s="65"/>
      <ns0:c r="E27" s="66"/>
      <ns0:c r="F27" s="66"/>
      <ns0:c r="G27" s="66"/>
      <ns0:c r="H27" s="66"/>
      <ns0:c r="I27" s="45">
        <ns0:f>IF(A27="","",IFERROR(VLOOKUP(J27,'Controlled Vocabulary'!$AA$2:$AD$200,2,FALSE),"Record structurally complete"))</ns0:f>
      </ns0:c>
      <ns0:c r="J27" s="45">
        <ns0:f>IF(A27="","",IF(M27="","MISSING_LINK_ID",IF(Q27&gt;1,"DUPLICATE_LINK_ID",IF(OR(N27="",O27=""),"ORPHAN_CLAIM_LINK",IF(R27=0,"ORPHAN_CLAIM_LINK",IF(P27="","ORPHAN_EVIDENCE_LINK",IF(S27=0,"ORPHAN_EVIDENCE_LINK",IF(COUNTIF('Controlled Vocabulary'!$O$2:$O$4,E27)=0,"INVALID_RELATIONSHIP_ROLE",IF(COUNTIF('Controlled Vocabulary'!$P$2:$P$3,H27)=0,"INVALID_ACTIVE_STATUS","NONE")))))))))</ns0:f>
      </ns0:c>
      <ns0:c r="K27" s="45">
        <ns0:f>IF(A27="","",IFERROR(VLOOKUP(J27,'Controlled Vocabulary'!$AA$2:$AD$200,3,FALSE),"Continue"))</ns0:f>
      </ns0:c>
      <ns0:c r="L27" s="45">
        <ns0:f>IF(A27="","",IFERROR(VLOOKUP(J27,'Controlled Vocabulary'!$AA$2:$AD$200,4,FALSE),"Evaluate remaining controls."))</ns0:f>
      </ns0:c>
      <ns0:c r="M27" s="53">
        <ns0:f>IF(A27="","",UPPER(TRIM(A27)))</ns0:f>
      </ns0:c>
      <ns0:c r="N27" s="53">
        <ns0:f>IF(B27="","",UPPER(TRIM(B27)))</ns0:f>
      </ns0:c>
      <ns0:c r="O27" s="53">
        <ns0:f>IF(C27="","",TRIM(C27))</ns0:f>
      </ns0:c>
      <ns0:c r="P27" s="53">
        <ns0:f>IF(D27="","",UPPER(TRIM(D27)))</ns0:f>
      </ns0:c>
      <ns0:c r="Q27" s="53">
        <ns0:f>IF(M27="",0,COUNTIF($M$2:$M$201,M27))</ns0:f>
      </ns0:c>
      <ns0:c r="R27" s="53">
        <ns0:f>IF(T27="",0,COUNTIF('Evidence Register'!$BN$2:$BN$101,T27))</ns0:f>
      </ns0:c>
      <ns0:c r="S27" s="53">
        <ns0:f>IF(P27="",0,COUNTIF('Evidence Items'!$AG$2:$AG$101,P27))</ns0:f>
      </ns0:c>
      <ns0:c r="T27" s="53">
        <ns0:f>IF(OR(N27="",O27=""),"",N27&amp;"|"&amp;O27)</ns0:f>
      </ns0:c>
    </ns0:row>
    <ns0:row r="28">
      <ns0:c r="A28" s="65"/>
      <ns0:c r="B28" s="65"/>
      <ns0:c r="C28" s="65"/>
      <ns0:c r="D28" s="65"/>
      <ns0:c r="E28" s="66"/>
      <ns0:c r="F28" s="66"/>
      <ns0:c r="G28" s="66"/>
      <ns0:c r="H28" s="66"/>
      <ns0:c r="I28" s="45">
        <ns0:f>IF(A28="","",IFERROR(VLOOKUP(J28,'Controlled Vocabulary'!$AA$2:$AD$200,2,FALSE),"Record structurally complete"))</ns0:f>
      </ns0:c>
      <ns0:c r="J28" s="45">
        <ns0:f>IF(A28="","",IF(M28="","MISSING_LINK_ID",IF(Q28&gt;1,"DUPLICATE_LINK_ID",IF(OR(N28="",O28=""),"ORPHAN_CLAIM_LINK",IF(R28=0,"ORPHAN_CLAIM_LINK",IF(P28="","ORPHAN_EVIDENCE_LINK",IF(S28=0,"ORPHAN_EVIDENCE_LINK",IF(COUNTIF('Controlled Vocabulary'!$O$2:$O$4,E28)=0,"INVALID_RELATIONSHIP_ROLE",IF(COUNTIF('Controlled Vocabulary'!$P$2:$P$3,H28)=0,"INVALID_ACTIVE_STATUS","NONE")))))))))</ns0:f>
      </ns0:c>
      <ns0:c r="K28" s="45">
        <ns0:f>IF(A28="","",IFERROR(VLOOKUP(J28,'Controlled Vocabulary'!$AA$2:$AD$200,3,FALSE),"Continue"))</ns0:f>
      </ns0:c>
      <ns0:c r="L28" s="45">
        <ns0:f>IF(A28="","",IFERROR(VLOOKUP(J28,'Controlled Vocabulary'!$AA$2:$AD$200,4,FALSE),"Evaluate remaining controls."))</ns0:f>
      </ns0:c>
      <ns0:c r="M28" s="53">
        <ns0:f>IF(A28="","",UPPER(TRIM(A28)))</ns0:f>
      </ns0:c>
      <ns0:c r="N28" s="53">
        <ns0:f>IF(B28="","",UPPER(TRIM(B28)))</ns0:f>
      </ns0:c>
      <ns0:c r="O28" s="53">
        <ns0:f>IF(C28="","",TRIM(C28))</ns0:f>
      </ns0:c>
      <ns0:c r="P28" s="53">
        <ns0:f>IF(D28="","",UPPER(TRIM(D28)))</ns0:f>
      </ns0:c>
      <ns0:c r="Q28" s="53">
        <ns0:f>IF(M28="",0,COUNTIF($M$2:$M$201,M28))</ns0:f>
      </ns0:c>
      <ns0:c r="R28" s="53">
        <ns0:f>IF(T28="",0,COUNTIF('Evidence Register'!$BN$2:$BN$101,T28))</ns0:f>
      </ns0:c>
      <ns0:c r="S28" s="53">
        <ns0:f>IF(P28="",0,COUNTIF('Evidence Items'!$AG$2:$AG$101,P28))</ns0:f>
      </ns0:c>
      <ns0:c r="T28" s="53">
        <ns0:f>IF(OR(N28="",O28=""),"",N28&amp;"|"&amp;O28)</ns0:f>
      </ns0:c>
    </ns0:row>
    <ns0:row r="29">
      <ns0:c r="A29" s="65"/>
      <ns0:c r="B29" s="65"/>
      <ns0:c r="C29" s="65"/>
      <ns0:c r="D29" s="65"/>
      <ns0:c r="E29" s="66"/>
      <ns0:c r="F29" s="66"/>
      <ns0:c r="G29" s="66"/>
      <ns0:c r="H29" s="66"/>
      <ns0:c r="I29" s="45">
        <ns0:f>IF(A29="","",IFERROR(VLOOKUP(J29,'Controlled Vocabulary'!$AA$2:$AD$200,2,FALSE),"Record structurally complete"))</ns0:f>
      </ns0:c>
      <ns0:c r="J29" s="45">
        <ns0:f>IF(A29="","",IF(M29="","MISSING_LINK_ID",IF(Q29&gt;1,"DUPLICATE_LINK_ID",IF(OR(N29="",O29=""),"ORPHAN_CLAIM_LINK",IF(R29=0,"ORPHAN_CLAIM_LINK",IF(P29="","ORPHAN_EVIDENCE_LINK",IF(S29=0,"ORPHAN_EVIDENCE_LINK",IF(COUNTIF('Controlled Vocabulary'!$O$2:$O$4,E29)=0,"INVALID_RELATIONSHIP_ROLE",IF(COUNTIF('Controlled Vocabulary'!$P$2:$P$3,H29)=0,"INVALID_ACTIVE_STATUS","NONE")))))))))</ns0:f>
      </ns0:c>
      <ns0:c r="K29" s="45">
        <ns0:f>IF(A29="","",IFERROR(VLOOKUP(J29,'Controlled Vocabulary'!$AA$2:$AD$200,3,FALSE),"Continue"))</ns0:f>
      </ns0:c>
      <ns0:c r="L29" s="45">
        <ns0:f>IF(A29="","",IFERROR(VLOOKUP(J29,'Controlled Vocabulary'!$AA$2:$AD$200,4,FALSE),"Evaluate remaining controls."))</ns0:f>
      </ns0:c>
      <ns0:c r="M29" s="53">
        <ns0:f>IF(A29="","",UPPER(TRIM(A29)))</ns0:f>
      </ns0:c>
      <ns0:c r="N29" s="53">
        <ns0:f>IF(B29="","",UPPER(TRIM(B29)))</ns0:f>
      </ns0:c>
      <ns0:c r="O29" s="53">
        <ns0:f>IF(C29="","",TRIM(C29))</ns0:f>
      </ns0:c>
      <ns0:c r="P29" s="53">
        <ns0:f>IF(D29="","",UPPER(TRIM(D29)))</ns0:f>
      </ns0:c>
      <ns0:c r="Q29" s="53">
        <ns0:f>IF(M29="",0,COUNTIF($M$2:$M$201,M29))</ns0:f>
      </ns0:c>
      <ns0:c r="R29" s="53">
        <ns0:f>IF(T29="",0,COUNTIF('Evidence Register'!$BN$2:$BN$101,T29))</ns0:f>
      </ns0:c>
      <ns0:c r="S29" s="53">
        <ns0:f>IF(P29="",0,COUNTIF('Evidence Items'!$AG$2:$AG$101,P29))</ns0:f>
      </ns0:c>
      <ns0:c r="T29" s="53">
        <ns0:f>IF(OR(N29="",O29=""),"",N29&amp;"|"&amp;O29)</ns0:f>
      </ns0:c>
    </ns0:row>
    <ns0:row r="30">
      <ns0:c r="A30" s="65"/>
      <ns0:c r="B30" s="65"/>
      <ns0:c r="C30" s="65"/>
      <ns0:c r="D30" s="65"/>
      <ns0:c r="E30" s="66"/>
      <ns0:c r="F30" s="66"/>
      <ns0:c r="G30" s="66"/>
      <ns0:c r="H30" s="66"/>
      <ns0:c r="I30" s="45">
        <ns0:f>IF(A30="","",IFERROR(VLOOKUP(J30,'Controlled Vocabulary'!$AA$2:$AD$200,2,FALSE),"Record structurally complete"))</ns0:f>
      </ns0:c>
      <ns0:c r="J30" s="45">
        <ns0:f>IF(A30="","",IF(M30="","MISSING_LINK_ID",IF(Q30&gt;1,"DUPLICATE_LINK_ID",IF(OR(N30="",O30=""),"ORPHAN_CLAIM_LINK",IF(R30=0,"ORPHAN_CLAIM_LINK",IF(P30="","ORPHAN_EVIDENCE_LINK",IF(S30=0,"ORPHAN_EVIDENCE_LINK",IF(COUNTIF('Controlled Vocabulary'!$O$2:$O$4,E30)=0,"INVALID_RELATIONSHIP_ROLE",IF(COUNTIF('Controlled Vocabulary'!$P$2:$P$3,H30)=0,"INVALID_ACTIVE_STATUS","NONE")))))))))</ns0:f>
      </ns0:c>
      <ns0:c r="K30" s="45">
        <ns0:f>IF(A30="","",IFERROR(VLOOKUP(J30,'Controlled Vocabulary'!$AA$2:$AD$200,3,FALSE),"Continue"))</ns0:f>
      </ns0:c>
      <ns0:c r="L30" s="45">
        <ns0:f>IF(A30="","",IFERROR(VLOOKUP(J30,'Controlled Vocabulary'!$AA$2:$AD$200,4,FALSE),"Evaluate remaining controls."))</ns0:f>
      </ns0:c>
      <ns0:c r="M30" s="53">
        <ns0:f>IF(A30="","",UPPER(TRIM(A30)))</ns0:f>
      </ns0:c>
      <ns0:c r="N30" s="53">
        <ns0:f>IF(B30="","",UPPER(TRIM(B30)))</ns0:f>
      </ns0:c>
      <ns0:c r="O30" s="53">
        <ns0:f>IF(C30="","",TRIM(C30))</ns0:f>
      </ns0:c>
      <ns0:c r="P30" s="53">
        <ns0:f>IF(D30="","",UPPER(TRIM(D30)))</ns0:f>
      </ns0:c>
      <ns0:c r="Q30" s="53">
        <ns0:f>IF(M30="",0,COUNTIF($M$2:$M$201,M30))</ns0:f>
      </ns0:c>
      <ns0:c r="R30" s="53">
        <ns0:f>IF(T30="",0,COUNTIF('Evidence Register'!$BN$2:$BN$101,T30))</ns0:f>
      </ns0:c>
      <ns0:c r="S30" s="53">
        <ns0:f>IF(P30="",0,COUNTIF('Evidence Items'!$AG$2:$AG$101,P30))</ns0:f>
      </ns0:c>
      <ns0:c r="T30" s="53">
        <ns0:f>IF(OR(N30="",O30=""),"",N30&amp;"|"&amp;O30)</ns0:f>
      </ns0:c>
    </ns0:row>
    <ns0:row r="31">
      <ns0:c r="A31" s="65"/>
      <ns0:c r="B31" s="65"/>
      <ns0:c r="C31" s="65"/>
      <ns0:c r="D31" s="65"/>
      <ns0:c r="E31" s="66"/>
      <ns0:c r="F31" s="66"/>
      <ns0:c r="G31" s="66"/>
      <ns0:c r="H31" s="66"/>
      <ns0:c r="I31" s="45">
        <ns0:f>IF(A31="","",IFERROR(VLOOKUP(J31,'Controlled Vocabulary'!$AA$2:$AD$200,2,FALSE),"Record structurally complete"))</ns0:f>
      </ns0:c>
      <ns0:c r="J31" s="45">
        <ns0:f>IF(A31="","",IF(M31="","MISSING_LINK_ID",IF(Q31&gt;1,"DUPLICATE_LINK_ID",IF(OR(N31="",O31=""),"ORPHAN_CLAIM_LINK",IF(R31=0,"ORPHAN_CLAIM_LINK",IF(P31="","ORPHAN_EVIDENCE_LINK",IF(S31=0,"ORPHAN_EVIDENCE_LINK",IF(COUNTIF('Controlled Vocabulary'!$O$2:$O$4,E31)=0,"INVALID_RELATIONSHIP_ROLE",IF(COUNTIF('Controlled Vocabulary'!$P$2:$P$3,H31)=0,"INVALID_ACTIVE_STATUS","NONE")))))))))</ns0:f>
      </ns0:c>
      <ns0:c r="K31" s="45">
        <ns0:f>IF(A31="","",IFERROR(VLOOKUP(J31,'Controlled Vocabulary'!$AA$2:$AD$200,3,FALSE),"Continue"))</ns0:f>
      </ns0:c>
      <ns0:c r="L31" s="45">
        <ns0:f>IF(A31="","",IFERROR(VLOOKUP(J31,'Controlled Vocabulary'!$AA$2:$AD$200,4,FALSE),"Evaluate remaining controls."))</ns0:f>
      </ns0:c>
      <ns0:c r="M31" s="53">
        <ns0:f>IF(A31="","",UPPER(TRIM(A31)))</ns0:f>
      </ns0:c>
      <ns0:c r="N31" s="53">
        <ns0:f>IF(B31="","",UPPER(TRIM(B31)))</ns0:f>
      </ns0:c>
      <ns0:c r="O31" s="53">
        <ns0:f>IF(C31="","",TRIM(C31))</ns0:f>
      </ns0:c>
      <ns0:c r="P31" s="53">
        <ns0:f>IF(D31="","",UPPER(TRIM(D31)))</ns0:f>
      </ns0:c>
      <ns0:c r="Q31" s="53">
        <ns0:f>IF(M31="",0,COUNTIF($M$2:$M$201,M31))</ns0:f>
      </ns0:c>
      <ns0:c r="R31" s="53">
        <ns0:f>IF(T31="",0,COUNTIF('Evidence Register'!$BN$2:$BN$101,T31))</ns0:f>
      </ns0:c>
      <ns0:c r="S31" s="53">
        <ns0:f>IF(P31="",0,COUNTIF('Evidence Items'!$AG$2:$AG$101,P31))</ns0:f>
      </ns0:c>
      <ns0:c r="T31" s="53">
        <ns0:f>IF(OR(N31="",O31=""),"",N31&amp;"|"&amp;O31)</ns0:f>
      </ns0:c>
    </ns0:row>
    <ns0:row r="32">
      <ns0:c r="A32" s="65"/>
      <ns0:c r="B32" s="65"/>
      <ns0:c r="C32" s="65"/>
      <ns0:c r="D32" s="65"/>
      <ns0:c r="E32" s="66"/>
      <ns0:c r="F32" s="66"/>
      <ns0:c r="G32" s="66"/>
      <ns0:c r="H32" s="66"/>
      <ns0:c r="I32" s="45">
        <ns0:f>IF(A32="","",IFERROR(VLOOKUP(J32,'Controlled Vocabulary'!$AA$2:$AD$200,2,FALSE),"Record structurally complete"))</ns0:f>
      </ns0:c>
      <ns0:c r="J32" s="45">
        <ns0:f>IF(A32="","",IF(M32="","MISSING_LINK_ID",IF(Q32&gt;1,"DUPLICATE_LINK_ID",IF(OR(N32="",O32=""),"ORPHAN_CLAIM_LINK",IF(R32=0,"ORPHAN_CLAIM_LINK",IF(P32="","ORPHAN_EVIDENCE_LINK",IF(S32=0,"ORPHAN_EVIDENCE_LINK",IF(COUNTIF('Controlled Vocabulary'!$O$2:$O$4,E32)=0,"INVALID_RELATIONSHIP_ROLE",IF(COUNTIF('Controlled Vocabulary'!$P$2:$P$3,H32)=0,"INVALID_ACTIVE_STATUS","NONE")))))))))</ns0:f>
      </ns0:c>
      <ns0:c r="K32" s="45">
        <ns0:f>IF(A32="","",IFERROR(VLOOKUP(J32,'Controlled Vocabulary'!$AA$2:$AD$200,3,FALSE),"Continue"))</ns0:f>
      </ns0:c>
      <ns0:c r="L32" s="45">
        <ns0:f>IF(A32="","",IFERROR(VLOOKUP(J32,'Controlled Vocabulary'!$AA$2:$AD$200,4,FALSE),"Evaluate remaining controls."))</ns0:f>
      </ns0:c>
      <ns0:c r="M32" s="53">
        <ns0:f>IF(A32="","",UPPER(TRIM(A32)))</ns0:f>
      </ns0:c>
      <ns0:c r="N32" s="53">
        <ns0:f>IF(B32="","",UPPER(TRIM(B32)))</ns0:f>
      </ns0:c>
      <ns0:c r="O32" s="53">
        <ns0:f>IF(C32="","",TRIM(C32))</ns0:f>
      </ns0:c>
      <ns0:c r="P32" s="53">
        <ns0:f>IF(D32="","",UPPER(TRIM(D32)))</ns0:f>
      </ns0:c>
      <ns0:c r="Q32" s="53">
        <ns0:f>IF(M32="",0,COUNTIF($M$2:$M$201,M32))</ns0:f>
      </ns0:c>
      <ns0:c r="R32" s="53">
        <ns0:f>IF(T32="",0,COUNTIF('Evidence Register'!$BN$2:$BN$101,T32))</ns0:f>
      </ns0:c>
      <ns0:c r="S32" s="53">
        <ns0:f>IF(P32="",0,COUNTIF('Evidence Items'!$AG$2:$AG$101,P32))</ns0:f>
      </ns0:c>
      <ns0:c r="T32" s="53">
        <ns0:f>IF(OR(N32="",O32=""),"",N32&amp;"|"&amp;O32)</ns0:f>
      </ns0:c>
    </ns0:row>
    <ns0:row r="33">
      <ns0:c r="A33" s="65"/>
      <ns0:c r="B33" s="65"/>
      <ns0:c r="C33" s="65"/>
      <ns0:c r="D33" s="65"/>
      <ns0:c r="E33" s="66"/>
      <ns0:c r="F33" s="66"/>
      <ns0:c r="G33" s="66"/>
      <ns0:c r="H33" s="66"/>
      <ns0:c r="I33" s="45">
        <ns0:f>IF(A33="","",IFERROR(VLOOKUP(J33,'Controlled Vocabulary'!$AA$2:$AD$200,2,FALSE),"Record structurally complete"))</ns0:f>
      </ns0:c>
      <ns0:c r="J33" s="45">
        <ns0:f>IF(A33="","",IF(M33="","MISSING_LINK_ID",IF(Q33&gt;1,"DUPLICATE_LINK_ID",IF(OR(N33="",O33=""),"ORPHAN_CLAIM_LINK",IF(R33=0,"ORPHAN_CLAIM_LINK",IF(P33="","ORPHAN_EVIDENCE_LINK",IF(S33=0,"ORPHAN_EVIDENCE_LINK",IF(COUNTIF('Controlled Vocabulary'!$O$2:$O$4,E33)=0,"INVALID_RELATIONSHIP_ROLE",IF(COUNTIF('Controlled Vocabulary'!$P$2:$P$3,H33)=0,"INVALID_ACTIVE_STATUS","NONE")))))))))</ns0:f>
      </ns0:c>
      <ns0:c r="K33" s="45">
        <ns0:f>IF(A33="","",IFERROR(VLOOKUP(J33,'Controlled Vocabulary'!$AA$2:$AD$200,3,FALSE),"Continue"))</ns0:f>
      </ns0:c>
      <ns0:c r="L33" s="45">
        <ns0:f>IF(A33="","",IFERROR(VLOOKUP(J33,'Controlled Vocabulary'!$AA$2:$AD$200,4,FALSE),"Evaluate remaining controls."))</ns0:f>
      </ns0:c>
      <ns0:c r="M33" s="53">
        <ns0:f>IF(A33="","",UPPER(TRIM(A33)))</ns0:f>
      </ns0:c>
      <ns0:c r="N33" s="53">
        <ns0:f>IF(B33="","",UPPER(TRIM(B33)))</ns0:f>
      </ns0:c>
      <ns0:c r="O33" s="53">
        <ns0:f>IF(C33="","",TRIM(C33))</ns0:f>
      </ns0:c>
      <ns0:c r="P33" s="53">
        <ns0:f>IF(D33="","",UPPER(TRIM(D33)))</ns0:f>
      </ns0:c>
      <ns0:c r="Q33" s="53">
        <ns0:f>IF(M33="",0,COUNTIF($M$2:$M$201,M33))</ns0:f>
      </ns0:c>
      <ns0:c r="R33" s="53">
        <ns0:f>IF(T33="",0,COUNTIF('Evidence Register'!$BN$2:$BN$101,T33))</ns0:f>
      </ns0:c>
      <ns0:c r="S33" s="53">
        <ns0:f>IF(P33="",0,COUNTIF('Evidence Items'!$AG$2:$AG$101,P33))</ns0:f>
      </ns0:c>
      <ns0:c r="T33" s="53">
        <ns0:f>IF(OR(N33="",O33=""),"",N33&amp;"|"&amp;O33)</ns0:f>
      </ns0:c>
    </ns0:row>
    <ns0:row r="34">
      <ns0:c r="A34" s="65"/>
      <ns0:c r="B34" s="65"/>
      <ns0:c r="C34" s="65"/>
      <ns0:c r="D34" s="65"/>
      <ns0:c r="E34" s="66"/>
      <ns0:c r="F34" s="66"/>
      <ns0:c r="G34" s="66"/>
      <ns0:c r="H34" s="66"/>
      <ns0:c r="I34" s="45">
        <ns0:f>IF(A34="","",IFERROR(VLOOKUP(J34,'Controlled Vocabulary'!$AA$2:$AD$200,2,FALSE),"Record structurally complete"))</ns0:f>
      </ns0:c>
      <ns0:c r="J34" s="45">
        <ns0:f>IF(A34="","",IF(M34="","MISSING_LINK_ID",IF(Q34&gt;1,"DUPLICATE_LINK_ID",IF(OR(N34="",O34=""),"ORPHAN_CLAIM_LINK",IF(R34=0,"ORPHAN_CLAIM_LINK",IF(P34="","ORPHAN_EVIDENCE_LINK",IF(S34=0,"ORPHAN_EVIDENCE_LINK",IF(COUNTIF('Controlled Vocabulary'!$O$2:$O$4,E34)=0,"INVALID_RELATIONSHIP_ROLE",IF(COUNTIF('Controlled Vocabulary'!$P$2:$P$3,H34)=0,"INVALID_ACTIVE_STATUS","NONE")))))))))</ns0:f>
      </ns0:c>
      <ns0:c r="K34" s="45">
        <ns0:f>IF(A34="","",IFERROR(VLOOKUP(J34,'Controlled Vocabulary'!$AA$2:$AD$200,3,FALSE),"Continue"))</ns0:f>
      </ns0:c>
      <ns0:c r="L34" s="45">
        <ns0:f>IF(A34="","",IFERROR(VLOOKUP(J34,'Controlled Vocabulary'!$AA$2:$AD$200,4,FALSE),"Evaluate remaining controls."))</ns0:f>
      </ns0:c>
      <ns0:c r="M34" s="53">
        <ns0:f>IF(A34="","",UPPER(TRIM(A34)))</ns0:f>
      </ns0:c>
      <ns0:c r="N34" s="53">
        <ns0:f>IF(B34="","",UPPER(TRIM(B34)))</ns0:f>
      </ns0:c>
      <ns0:c r="O34" s="53">
        <ns0:f>IF(C34="","",TRIM(C34))</ns0:f>
      </ns0:c>
      <ns0:c r="P34" s="53">
        <ns0:f>IF(D34="","",UPPER(TRIM(D34)))</ns0:f>
      </ns0:c>
      <ns0:c r="Q34" s="53">
        <ns0:f>IF(M34="",0,COUNTIF($M$2:$M$201,M34))</ns0:f>
      </ns0:c>
      <ns0:c r="R34" s="53">
        <ns0:f>IF(T34="",0,COUNTIF('Evidence Register'!$BN$2:$BN$101,T34))</ns0:f>
      </ns0:c>
      <ns0:c r="S34" s="53">
        <ns0:f>IF(P34="",0,COUNTIF('Evidence Items'!$AG$2:$AG$101,P34))</ns0:f>
      </ns0:c>
      <ns0:c r="T34" s="53">
        <ns0:f>IF(OR(N34="",O34=""),"",N34&amp;"|"&amp;O34)</ns0:f>
      </ns0:c>
    </ns0:row>
    <ns0:row r="35">
      <ns0:c r="A35" s="65"/>
      <ns0:c r="B35" s="65"/>
      <ns0:c r="C35" s="65"/>
      <ns0:c r="D35" s="65"/>
      <ns0:c r="E35" s="66"/>
      <ns0:c r="F35" s="66"/>
      <ns0:c r="G35" s="66"/>
      <ns0:c r="H35" s="66"/>
      <ns0:c r="I35" s="45">
        <ns0:f>IF(A35="","",IFERROR(VLOOKUP(J35,'Controlled Vocabulary'!$AA$2:$AD$200,2,FALSE),"Record structurally complete"))</ns0:f>
      </ns0:c>
      <ns0:c r="J35" s="45">
        <ns0:f>IF(A35="","",IF(M35="","MISSING_LINK_ID",IF(Q35&gt;1,"DUPLICATE_LINK_ID",IF(OR(N35="",O35=""),"ORPHAN_CLAIM_LINK",IF(R35=0,"ORPHAN_CLAIM_LINK",IF(P35="","ORPHAN_EVIDENCE_LINK",IF(S35=0,"ORPHAN_EVIDENCE_LINK",IF(COUNTIF('Controlled Vocabulary'!$O$2:$O$4,E35)=0,"INVALID_RELATIONSHIP_ROLE",IF(COUNTIF('Controlled Vocabulary'!$P$2:$P$3,H35)=0,"INVALID_ACTIVE_STATUS","NONE")))))))))</ns0:f>
      </ns0:c>
      <ns0:c r="K35" s="45">
        <ns0:f>IF(A35="","",IFERROR(VLOOKUP(J35,'Controlled Vocabulary'!$AA$2:$AD$200,3,FALSE),"Continue"))</ns0:f>
      </ns0:c>
      <ns0:c r="L35" s="45">
        <ns0:f>IF(A35="","",IFERROR(VLOOKUP(J35,'Controlled Vocabulary'!$AA$2:$AD$200,4,FALSE),"Evaluate remaining controls."))</ns0:f>
      </ns0:c>
      <ns0:c r="M35" s="53">
        <ns0:f>IF(A35="","",UPPER(TRIM(A35)))</ns0:f>
      </ns0:c>
      <ns0:c r="N35" s="53">
        <ns0:f>IF(B35="","",UPPER(TRIM(B35)))</ns0:f>
      </ns0:c>
      <ns0:c r="O35" s="53">
        <ns0:f>IF(C35="","",TRIM(C35))</ns0:f>
      </ns0:c>
      <ns0:c r="P35" s="53">
        <ns0:f>IF(D35="","",UPPER(TRIM(D35)))</ns0:f>
      </ns0:c>
      <ns0:c r="Q35" s="53">
        <ns0:f>IF(M35="",0,COUNTIF($M$2:$M$201,M35))</ns0:f>
      </ns0:c>
      <ns0:c r="R35" s="53">
        <ns0:f>IF(T35="",0,COUNTIF('Evidence Register'!$BN$2:$BN$101,T35))</ns0:f>
      </ns0:c>
      <ns0:c r="S35" s="53">
        <ns0:f>IF(P35="",0,COUNTIF('Evidence Items'!$AG$2:$AG$101,P35))</ns0:f>
      </ns0:c>
      <ns0:c r="T35" s="53">
        <ns0:f>IF(OR(N35="",O35=""),"",N35&amp;"|"&amp;O35)</ns0:f>
      </ns0:c>
    </ns0:row>
    <ns0:row r="36">
      <ns0:c r="A36" s="65"/>
      <ns0:c r="B36" s="65"/>
      <ns0:c r="C36" s="65"/>
      <ns0:c r="D36" s="65"/>
      <ns0:c r="E36" s="66"/>
      <ns0:c r="F36" s="66"/>
      <ns0:c r="G36" s="66"/>
      <ns0:c r="H36" s="66"/>
      <ns0:c r="I36" s="45">
        <ns0:f>IF(A36="","",IFERROR(VLOOKUP(J36,'Controlled Vocabulary'!$AA$2:$AD$200,2,FALSE),"Record structurally complete"))</ns0:f>
      </ns0:c>
      <ns0:c r="J36" s="45">
        <ns0:f>IF(A36="","",IF(M36="","MISSING_LINK_ID",IF(Q36&gt;1,"DUPLICATE_LINK_ID",IF(OR(N36="",O36=""),"ORPHAN_CLAIM_LINK",IF(R36=0,"ORPHAN_CLAIM_LINK",IF(P36="","ORPHAN_EVIDENCE_LINK",IF(S36=0,"ORPHAN_EVIDENCE_LINK",IF(COUNTIF('Controlled Vocabulary'!$O$2:$O$4,E36)=0,"INVALID_RELATIONSHIP_ROLE",IF(COUNTIF('Controlled Vocabulary'!$P$2:$P$3,H36)=0,"INVALID_ACTIVE_STATUS","NONE")))))))))</ns0:f>
      </ns0:c>
      <ns0:c r="K36" s="45">
        <ns0:f>IF(A36="","",IFERROR(VLOOKUP(J36,'Controlled Vocabulary'!$AA$2:$AD$200,3,FALSE),"Continue"))</ns0:f>
      </ns0:c>
      <ns0:c r="L36" s="45">
        <ns0:f>IF(A36="","",IFERROR(VLOOKUP(J36,'Controlled Vocabulary'!$AA$2:$AD$200,4,FALSE),"Evaluate remaining controls."))</ns0:f>
      </ns0:c>
      <ns0:c r="M36" s="53">
        <ns0:f>IF(A36="","",UPPER(TRIM(A36)))</ns0:f>
      </ns0:c>
      <ns0:c r="N36" s="53">
        <ns0:f>IF(B36="","",UPPER(TRIM(B36)))</ns0:f>
      </ns0:c>
      <ns0:c r="O36" s="53">
        <ns0:f>IF(C36="","",TRIM(C36))</ns0:f>
      </ns0:c>
      <ns0:c r="P36" s="53">
        <ns0:f>IF(D36="","",UPPER(TRIM(D36)))</ns0:f>
      </ns0:c>
      <ns0:c r="Q36" s="53">
        <ns0:f>IF(M36="",0,COUNTIF($M$2:$M$201,M36))</ns0:f>
      </ns0:c>
      <ns0:c r="R36" s="53">
        <ns0:f>IF(T36="",0,COUNTIF('Evidence Register'!$BN$2:$BN$101,T36))</ns0:f>
      </ns0:c>
      <ns0:c r="S36" s="53">
        <ns0:f>IF(P36="",0,COUNTIF('Evidence Items'!$AG$2:$AG$101,P36))</ns0:f>
      </ns0:c>
      <ns0:c r="T36" s="53">
        <ns0:f>IF(OR(N36="",O36=""),"",N36&amp;"|"&amp;O36)</ns0:f>
      </ns0:c>
    </ns0:row>
    <ns0:row r="37">
      <ns0:c r="A37" s="65"/>
      <ns0:c r="B37" s="65"/>
      <ns0:c r="C37" s="65"/>
      <ns0:c r="D37" s="65"/>
      <ns0:c r="E37" s="66"/>
      <ns0:c r="F37" s="66"/>
      <ns0:c r="G37" s="66"/>
      <ns0:c r="H37" s="66"/>
      <ns0:c r="I37" s="45">
        <ns0:f>IF(A37="","",IFERROR(VLOOKUP(J37,'Controlled Vocabulary'!$AA$2:$AD$200,2,FALSE),"Record structurally complete"))</ns0:f>
      </ns0:c>
      <ns0:c r="J37" s="45">
        <ns0:f>IF(A37="","",IF(M37="","MISSING_LINK_ID",IF(Q37&gt;1,"DUPLICATE_LINK_ID",IF(OR(N37="",O37=""),"ORPHAN_CLAIM_LINK",IF(R37=0,"ORPHAN_CLAIM_LINK",IF(P37="","ORPHAN_EVIDENCE_LINK",IF(S37=0,"ORPHAN_EVIDENCE_LINK",IF(COUNTIF('Controlled Vocabulary'!$O$2:$O$4,E37)=0,"INVALID_RELATIONSHIP_ROLE",IF(COUNTIF('Controlled Vocabulary'!$P$2:$P$3,H37)=0,"INVALID_ACTIVE_STATUS","NONE")))))))))</ns0:f>
      </ns0:c>
      <ns0:c r="K37" s="45">
        <ns0:f>IF(A37="","",IFERROR(VLOOKUP(J37,'Controlled Vocabulary'!$AA$2:$AD$200,3,FALSE),"Continue"))</ns0:f>
      </ns0:c>
      <ns0:c r="L37" s="45">
        <ns0:f>IF(A37="","",IFERROR(VLOOKUP(J37,'Controlled Vocabulary'!$AA$2:$AD$200,4,FALSE),"Evaluate remaining controls."))</ns0:f>
      </ns0:c>
      <ns0:c r="M37" s="53">
        <ns0:f>IF(A37="","",UPPER(TRIM(A37)))</ns0:f>
      </ns0:c>
      <ns0:c r="N37" s="53">
        <ns0:f>IF(B37="","",UPPER(TRIM(B37)))</ns0:f>
      </ns0:c>
      <ns0:c r="O37" s="53">
        <ns0:f>IF(C37="","",TRIM(C37))</ns0:f>
      </ns0:c>
      <ns0:c r="P37" s="53">
        <ns0:f>IF(D37="","",UPPER(TRIM(D37)))</ns0:f>
      </ns0:c>
      <ns0:c r="Q37" s="53">
        <ns0:f>IF(M37="",0,COUNTIF($M$2:$M$201,M37))</ns0:f>
      </ns0:c>
      <ns0:c r="R37" s="53">
        <ns0:f>IF(T37="",0,COUNTIF('Evidence Register'!$BN$2:$BN$101,T37))</ns0:f>
      </ns0:c>
      <ns0:c r="S37" s="53">
        <ns0:f>IF(P37="",0,COUNTIF('Evidence Items'!$AG$2:$AG$101,P37))</ns0:f>
      </ns0:c>
      <ns0:c r="T37" s="53">
        <ns0:f>IF(OR(N37="",O37=""),"",N37&amp;"|"&amp;O37)</ns0:f>
      </ns0:c>
    </ns0:row>
    <ns0:row r="38">
      <ns0:c r="A38" s="65"/>
      <ns0:c r="B38" s="65"/>
      <ns0:c r="C38" s="65"/>
      <ns0:c r="D38" s="65"/>
      <ns0:c r="E38" s="66"/>
      <ns0:c r="F38" s="66"/>
      <ns0:c r="G38" s="66"/>
      <ns0:c r="H38" s="66"/>
      <ns0:c r="I38" s="45">
        <ns0:f>IF(A38="","",IFERROR(VLOOKUP(J38,'Controlled Vocabulary'!$AA$2:$AD$200,2,FALSE),"Record structurally complete"))</ns0:f>
      </ns0:c>
      <ns0:c r="J38" s="45">
        <ns0:f>IF(A38="","",IF(M38="","MISSING_LINK_ID",IF(Q38&gt;1,"DUPLICATE_LINK_ID",IF(OR(N38="",O38=""),"ORPHAN_CLAIM_LINK",IF(R38=0,"ORPHAN_CLAIM_LINK",IF(P38="","ORPHAN_EVIDENCE_LINK",IF(S38=0,"ORPHAN_EVIDENCE_LINK",IF(COUNTIF('Controlled Vocabulary'!$O$2:$O$4,E38)=0,"INVALID_RELATIONSHIP_ROLE",IF(COUNTIF('Controlled Vocabulary'!$P$2:$P$3,H38)=0,"INVALID_ACTIVE_STATUS","NONE")))))))))</ns0:f>
      </ns0:c>
      <ns0:c r="K38" s="45">
        <ns0:f>IF(A38="","",IFERROR(VLOOKUP(J38,'Controlled Vocabulary'!$AA$2:$AD$200,3,FALSE),"Continue"))</ns0:f>
      </ns0:c>
      <ns0:c r="L38" s="45">
        <ns0:f>IF(A38="","",IFERROR(VLOOKUP(J38,'Controlled Vocabulary'!$AA$2:$AD$200,4,FALSE),"Evaluate remaining controls."))</ns0:f>
      </ns0:c>
      <ns0:c r="M38" s="53">
        <ns0:f>IF(A38="","",UPPER(TRIM(A38)))</ns0:f>
      </ns0:c>
      <ns0:c r="N38" s="53">
        <ns0:f>IF(B38="","",UPPER(TRIM(B38)))</ns0:f>
      </ns0:c>
      <ns0:c r="O38" s="53">
        <ns0:f>IF(C38="","",TRIM(C38))</ns0:f>
      </ns0:c>
      <ns0:c r="P38" s="53">
        <ns0:f>IF(D38="","",UPPER(TRIM(D38)))</ns0:f>
      </ns0:c>
      <ns0:c r="Q38" s="53">
        <ns0:f>IF(M38="",0,COUNTIF($M$2:$M$201,M38))</ns0:f>
      </ns0:c>
      <ns0:c r="R38" s="53">
        <ns0:f>IF(T38="",0,COUNTIF('Evidence Register'!$BN$2:$BN$101,T38))</ns0:f>
      </ns0:c>
      <ns0:c r="S38" s="53">
        <ns0:f>IF(P38="",0,COUNTIF('Evidence Items'!$AG$2:$AG$101,P38))</ns0:f>
      </ns0:c>
      <ns0:c r="T38" s="53">
        <ns0:f>IF(OR(N38="",O38=""),"",N38&amp;"|"&amp;O38)</ns0:f>
      </ns0:c>
    </ns0:row>
    <ns0:row r="39">
      <ns0:c r="A39" s="65"/>
      <ns0:c r="B39" s="65"/>
      <ns0:c r="C39" s="65"/>
      <ns0:c r="D39" s="65"/>
      <ns0:c r="E39" s="66"/>
      <ns0:c r="F39" s="66"/>
      <ns0:c r="G39" s="66"/>
      <ns0:c r="H39" s="66"/>
      <ns0:c r="I39" s="45">
        <ns0:f>IF(A39="","",IFERROR(VLOOKUP(J39,'Controlled Vocabulary'!$AA$2:$AD$200,2,FALSE),"Record structurally complete"))</ns0:f>
      </ns0:c>
      <ns0:c r="J39" s="45">
        <ns0:f>IF(A39="","",IF(M39="","MISSING_LINK_ID",IF(Q39&gt;1,"DUPLICATE_LINK_ID",IF(OR(N39="",O39=""),"ORPHAN_CLAIM_LINK",IF(R39=0,"ORPHAN_CLAIM_LINK",IF(P39="","ORPHAN_EVIDENCE_LINK",IF(S39=0,"ORPHAN_EVIDENCE_LINK",IF(COUNTIF('Controlled Vocabulary'!$O$2:$O$4,E39)=0,"INVALID_RELATIONSHIP_ROLE",IF(COUNTIF('Controlled Vocabulary'!$P$2:$P$3,H39)=0,"INVALID_ACTIVE_STATUS","NONE")))))))))</ns0:f>
      </ns0:c>
      <ns0:c r="K39" s="45">
        <ns0:f>IF(A39="","",IFERROR(VLOOKUP(J39,'Controlled Vocabulary'!$AA$2:$AD$200,3,FALSE),"Continue"))</ns0:f>
      </ns0:c>
      <ns0:c r="L39" s="45">
        <ns0:f>IF(A39="","",IFERROR(VLOOKUP(J39,'Controlled Vocabulary'!$AA$2:$AD$200,4,FALSE),"Evaluate remaining controls."))</ns0:f>
      </ns0:c>
      <ns0:c r="M39" s="53">
        <ns0:f>IF(A39="","",UPPER(TRIM(A39)))</ns0:f>
      </ns0:c>
      <ns0:c r="N39" s="53">
        <ns0:f>IF(B39="","",UPPER(TRIM(B39)))</ns0:f>
      </ns0:c>
      <ns0:c r="O39" s="53">
        <ns0:f>IF(C39="","",TRIM(C39))</ns0:f>
      </ns0:c>
      <ns0:c r="P39" s="53">
        <ns0:f>IF(D39="","",UPPER(TRIM(D39)))</ns0:f>
      </ns0:c>
      <ns0:c r="Q39" s="53">
        <ns0:f>IF(M39="",0,COUNTIF($M$2:$M$201,M39))</ns0:f>
      </ns0:c>
      <ns0:c r="R39" s="53">
        <ns0:f>IF(T39="",0,COUNTIF('Evidence Register'!$BN$2:$BN$101,T39))</ns0:f>
      </ns0:c>
      <ns0:c r="S39" s="53">
        <ns0:f>IF(P39="",0,COUNTIF('Evidence Items'!$AG$2:$AG$101,P39))</ns0:f>
      </ns0:c>
      <ns0:c r="T39" s="53">
        <ns0:f>IF(OR(N39="",O39=""),"",N39&amp;"|"&amp;O39)</ns0:f>
      </ns0:c>
    </ns0:row>
    <ns0:row r="40">
      <ns0:c r="A40" s="65"/>
      <ns0:c r="B40" s="65"/>
      <ns0:c r="C40" s="65"/>
      <ns0:c r="D40" s="65"/>
      <ns0:c r="E40" s="66"/>
      <ns0:c r="F40" s="66"/>
      <ns0:c r="G40" s="66"/>
      <ns0:c r="H40" s="66"/>
      <ns0:c r="I40" s="45">
        <ns0:f>IF(A40="","",IFERROR(VLOOKUP(J40,'Controlled Vocabulary'!$AA$2:$AD$200,2,FALSE),"Record structurally complete"))</ns0:f>
      </ns0:c>
      <ns0:c r="J40" s="45">
        <ns0:f>IF(A40="","",IF(M40="","MISSING_LINK_ID",IF(Q40&gt;1,"DUPLICATE_LINK_ID",IF(OR(N40="",O40=""),"ORPHAN_CLAIM_LINK",IF(R40=0,"ORPHAN_CLAIM_LINK",IF(P40="","ORPHAN_EVIDENCE_LINK",IF(S40=0,"ORPHAN_EVIDENCE_LINK",IF(COUNTIF('Controlled Vocabulary'!$O$2:$O$4,E40)=0,"INVALID_RELATIONSHIP_ROLE",IF(COUNTIF('Controlled Vocabulary'!$P$2:$P$3,H40)=0,"INVALID_ACTIVE_STATUS","NONE")))))))))</ns0:f>
      </ns0:c>
      <ns0:c r="K40" s="45">
        <ns0:f>IF(A40="","",IFERROR(VLOOKUP(J40,'Controlled Vocabulary'!$AA$2:$AD$200,3,FALSE),"Continue"))</ns0:f>
      </ns0:c>
      <ns0:c r="L40" s="45">
        <ns0:f>IF(A40="","",IFERROR(VLOOKUP(J40,'Controlled Vocabulary'!$AA$2:$AD$200,4,FALSE),"Evaluate remaining controls."))</ns0:f>
      </ns0:c>
      <ns0:c r="M40" s="53">
        <ns0:f>IF(A40="","",UPPER(TRIM(A40)))</ns0:f>
      </ns0:c>
      <ns0:c r="N40" s="53">
        <ns0:f>IF(B40="","",UPPER(TRIM(B40)))</ns0:f>
      </ns0:c>
      <ns0:c r="O40" s="53">
        <ns0:f>IF(C40="","",TRIM(C40))</ns0:f>
      </ns0:c>
      <ns0:c r="P40" s="53">
        <ns0:f>IF(D40="","",UPPER(TRIM(D40)))</ns0:f>
      </ns0:c>
      <ns0:c r="Q40" s="53">
        <ns0:f>IF(M40="",0,COUNTIF($M$2:$M$201,M40))</ns0:f>
      </ns0:c>
      <ns0:c r="R40" s="53">
        <ns0:f>IF(T40="",0,COUNTIF('Evidence Register'!$BN$2:$BN$101,T40))</ns0:f>
      </ns0:c>
      <ns0:c r="S40" s="53">
        <ns0:f>IF(P40="",0,COUNTIF('Evidence Items'!$AG$2:$AG$101,P40))</ns0:f>
      </ns0:c>
      <ns0:c r="T40" s="53">
        <ns0:f>IF(OR(N40="",O40=""),"",N40&amp;"|"&amp;O40)</ns0:f>
      </ns0:c>
    </ns0:row>
    <ns0:row r="41">
      <ns0:c r="A41" s="65"/>
      <ns0:c r="B41" s="65"/>
      <ns0:c r="C41" s="65"/>
      <ns0:c r="D41" s="65"/>
      <ns0:c r="E41" s="66"/>
      <ns0:c r="F41" s="66"/>
      <ns0:c r="G41" s="66"/>
      <ns0:c r="H41" s="66"/>
      <ns0:c r="I41" s="45">
        <ns0:f>IF(A41="","",IFERROR(VLOOKUP(J41,'Controlled Vocabulary'!$AA$2:$AD$200,2,FALSE),"Record structurally complete"))</ns0:f>
      </ns0:c>
      <ns0:c r="J41" s="45">
        <ns0:f>IF(A41="","",IF(M41="","MISSING_LINK_ID",IF(Q41&gt;1,"DUPLICATE_LINK_ID",IF(OR(N41="",O41=""),"ORPHAN_CLAIM_LINK",IF(R41=0,"ORPHAN_CLAIM_LINK",IF(P41="","ORPHAN_EVIDENCE_LINK",IF(S41=0,"ORPHAN_EVIDENCE_LINK",IF(COUNTIF('Controlled Vocabulary'!$O$2:$O$4,E41)=0,"INVALID_RELATIONSHIP_ROLE",IF(COUNTIF('Controlled Vocabulary'!$P$2:$P$3,H41)=0,"INVALID_ACTIVE_STATUS","NONE")))))))))</ns0:f>
      </ns0:c>
      <ns0:c r="K41" s="45">
        <ns0:f>IF(A41="","",IFERROR(VLOOKUP(J41,'Controlled Vocabulary'!$AA$2:$AD$200,3,FALSE),"Continue"))</ns0:f>
      </ns0:c>
      <ns0:c r="L41" s="45">
        <ns0:f>IF(A41="","",IFERROR(VLOOKUP(J41,'Controlled Vocabulary'!$AA$2:$AD$200,4,FALSE),"Evaluate remaining controls."))</ns0:f>
      </ns0:c>
      <ns0:c r="M41" s="53">
        <ns0:f>IF(A41="","",UPPER(TRIM(A41)))</ns0:f>
      </ns0:c>
      <ns0:c r="N41" s="53">
        <ns0:f>IF(B41="","",UPPER(TRIM(B41)))</ns0:f>
      </ns0:c>
      <ns0:c r="O41" s="53">
        <ns0:f>IF(C41="","",TRIM(C41))</ns0:f>
      </ns0:c>
      <ns0:c r="P41" s="53">
        <ns0:f>IF(D41="","",UPPER(TRIM(D41)))</ns0:f>
      </ns0:c>
      <ns0:c r="Q41" s="53">
        <ns0:f>IF(M41="",0,COUNTIF($M$2:$M$201,M41))</ns0:f>
      </ns0:c>
      <ns0:c r="R41" s="53">
        <ns0:f>IF(T41="",0,COUNTIF('Evidence Register'!$BN$2:$BN$101,T41))</ns0:f>
      </ns0:c>
      <ns0:c r="S41" s="53">
        <ns0:f>IF(P41="",0,COUNTIF('Evidence Items'!$AG$2:$AG$101,P41))</ns0:f>
      </ns0:c>
      <ns0:c r="T41" s="53">
        <ns0:f>IF(OR(N41="",O41=""),"",N41&amp;"|"&amp;O41)</ns0:f>
      </ns0:c>
    </ns0:row>
    <ns0:row r="42">
      <ns0:c r="A42" s="65"/>
      <ns0:c r="B42" s="65"/>
      <ns0:c r="C42" s="65"/>
      <ns0:c r="D42" s="65"/>
      <ns0:c r="E42" s="66"/>
      <ns0:c r="F42" s="66"/>
      <ns0:c r="G42" s="66"/>
      <ns0:c r="H42" s="66"/>
      <ns0:c r="I42" s="45">
        <ns0:f>IF(A42="","",IFERROR(VLOOKUP(J42,'Controlled Vocabulary'!$AA$2:$AD$200,2,FALSE),"Record structurally complete"))</ns0:f>
      </ns0:c>
      <ns0:c r="J42" s="45">
        <ns0:f>IF(A42="","",IF(M42="","MISSING_LINK_ID",IF(Q42&gt;1,"DUPLICATE_LINK_ID",IF(OR(N42="",O42=""),"ORPHAN_CLAIM_LINK",IF(R42=0,"ORPHAN_CLAIM_LINK",IF(P42="","ORPHAN_EVIDENCE_LINK",IF(S42=0,"ORPHAN_EVIDENCE_LINK",IF(COUNTIF('Controlled Vocabulary'!$O$2:$O$4,E42)=0,"INVALID_RELATIONSHIP_ROLE",IF(COUNTIF('Controlled Vocabulary'!$P$2:$P$3,H42)=0,"INVALID_ACTIVE_STATUS","NONE")))))))))</ns0:f>
      </ns0:c>
      <ns0:c r="K42" s="45">
        <ns0:f>IF(A42="","",IFERROR(VLOOKUP(J42,'Controlled Vocabulary'!$AA$2:$AD$200,3,FALSE),"Continue"))</ns0:f>
      </ns0:c>
      <ns0:c r="L42" s="45">
        <ns0:f>IF(A42="","",IFERROR(VLOOKUP(J42,'Controlled Vocabulary'!$AA$2:$AD$200,4,FALSE),"Evaluate remaining controls."))</ns0:f>
      </ns0:c>
      <ns0:c r="M42" s="53">
        <ns0:f>IF(A42="","",UPPER(TRIM(A42)))</ns0:f>
      </ns0:c>
      <ns0:c r="N42" s="53">
        <ns0:f>IF(B42="","",UPPER(TRIM(B42)))</ns0:f>
      </ns0:c>
      <ns0:c r="O42" s="53">
        <ns0:f>IF(C42="","",TRIM(C42))</ns0:f>
      </ns0:c>
      <ns0:c r="P42" s="53">
        <ns0:f>IF(D42="","",UPPER(TRIM(D42)))</ns0:f>
      </ns0:c>
      <ns0:c r="Q42" s="53">
        <ns0:f>IF(M42="",0,COUNTIF($M$2:$M$201,M42))</ns0:f>
      </ns0:c>
      <ns0:c r="R42" s="53">
        <ns0:f>IF(T42="",0,COUNTIF('Evidence Register'!$BN$2:$BN$101,T42))</ns0:f>
      </ns0:c>
      <ns0:c r="S42" s="53">
        <ns0:f>IF(P42="",0,COUNTIF('Evidence Items'!$AG$2:$AG$101,P42))</ns0:f>
      </ns0:c>
      <ns0:c r="T42" s="53">
        <ns0:f>IF(OR(N42="",O42=""),"",N42&amp;"|"&amp;O42)</ns0:f>
      </ns0:c>
    </ns0:row>
    <ns0:row r="43">
      <ns0:c r="A43" s="65"/>
      <ns0:c r="B43" s="65"/>
      <ns0:c r="C43" s="65"/>
      <ns0:c r="D43" s="65"/>
      <ns0:c r="E43" s="66"/>
      <ns0:c r="F43" s="66"/>
      <ns0:c r="G43" s="66"/>
      <ns0:c r="H43" s="66"/>
      <ns0:c r="I43" s="45">
        <ns0:f>IF(A43="","",IFERROR(VLOOKUP(J43,'Controlled Vocabulary'!$AA$2:$AD$200,2,FALSE),"Record structurally complete"))</ns0:f>
      </ns0:c>
      <ns0:c r="J43" s="45">
        <ns0:f>IF(A43="","",IF(M43="","MISSING_LINK_ID",IF(Q43&gt;1,"DUPLICATE_LINK_ID",IF(OR(N43="",O43=""),"ORPHAN_CLAIM_LINK",IF(R43=0,"ORPHAN_CLAIM_LINK",IF(P43="","ORPHAN_EVIDENCE_LINK",IF(S43=0,"ORPHAN_EVIDENCE_LINK",IF(COUNTIF('Controlled Vocabulary'!$O$2:$O$4,E43)=0,"INVALID_RELATIONSHIP_ROLE",IF(COUNTIF('Controlled Vocabulary'!$P$2:$P$3,H43)=0,"INVALID_ACTIVE_STATUS","NONE")))))))))</ns0:f>
      </ns0:c>
      <ns0:c r="K43" s="45">
        <ns0:f>IF(A43="","",IFERROR(VLOOKUP(J43,'Controlled Vocabulary'!$AA$2:$AD$200,3,FALSE),"Continue"))</ns0:f>
      </ns0:c>
      <ns0:c r="L43" s="45">
        <ns0:f>IF(A43="","",IFERROR(VLOOKUP(J43,'Controlled Vocabulary'!$AA$2:$AD$200,4,FALSE),"Evaluate remaining controls."))</ns0:f>
      </ns0:c>
      <ns0:c r="M43" s="53">
        <ns0:f>IF(A43="","",UPPER(TRIM(A43)))</ns0:f>
      </ns0:c>
      <ns0:c r="N43" s="53">
        <ns0:f>IF(B43="","",UPPER(TRIM(B43)))</ns0:f>
      </ns0:c>
      <ns0:c r="O43" s="53">
        <ns0:f>IF(C43="","",TRIM(C43))</ns0:f>
      </ns0:c>
      <ns0:c r="P43" s="53">
        <ns0:f>IF(D43="","",UPPER(TRIM(D43)))</ns0:f>
      </ns0:c>
      <ns0:c r="Q43" s="53">
        <ns0:f>IF(M43="",0,COUNTIF($M$2:$M$201,M43))</ns0:f>
      </ns0:c>
      <ns0:c r="R43" s="53">
        <ns0:f>IF(T43="",0,COUNTIF('Evidence Register'!$BN$2:$BN$101,T43))</ns0:f>
      </ns0:c>
      <ns0:c r="S43" s="53">
        <ns0:f>IF(P43="",0,COUNTIF('Evidence Items'!$AG$2:$AG$101,P43))</ns0:f>
      </ns0:c>
      <ns0:c r="T43" s="53">
        <ns0:f>IF(OR(N43="",O43=""),"",N43&amp;"|"&amp;O43)</ns0:f>
      </ns0:c>
    </ns0:row>
    <ns0:row r="44">
      <ns0:c r="A44" s="65"/>
      <ns0:c r="B44" s="65"/>
      <ns0:c r="C44" s="65"/>
      <ns0:c r="D44" s="65"/>
      <ns0:c r="E44" s="66"/>
      <ns0:c r="F44" s="66"/>
      <ns0:c r="G44" s="66"/>
      <ns0:c r="H44" s="66"/>
      <ns0:c r="I44" s="45">
        <ns0:f>IF(A44="","",IFERROR(VLOOKUP(J44,'Controlled Vocabulary'!$AA$2:$AD$200,2,FALSE),"Record structurally complete"))</ns0:f>
      </ns0:c>
      <ns0:c r="J44" s="45">
        <ns0:f>IF(A44="","",IF(M44="","MISSING_LINK_ID",IF(Q44&gt;1,"DUPLICATE_LINK_ID",IF(OR(N44="",O44=""),"ORPHAN_CLAIM_LINK",IF(R44=0,"ORPHAN_CLAIM_LINK",IF(P44="","ORPHAN_EVIDENCE_LINK",IF(S44=0,"ORPHAN_EVIDENCE_LINK",IF(COUNTIF('Controlled Vocabulary'!$O$2:$O$4,E44)=0,"INVALID_RELATIONSHIP_ROLE",IF(COUNTIF('Controlled Vocabulary'!$P$2:$P$3,H44)=0,"INVALID_ACTIVE_STATUS","NONE")))))))))</ns0:f>
      </ns0:c>
      <ns0:c r="K44" s="45">
        <ns0:f>IF(A44="","",IFERROR(VLOOKUP(J44,'Controlled Vocabulary'!$AA$2:$AD$200,3,FALSE),"Continue"))</ns0:f>
      </ns0:c>
      <ns0:c r="L44" s="45">
        <ns0:f>IF(A44="","",IFERROR(VLOOKUP(J44,'Controlled Vocabulary'!$AA$2:$AD$200,4,FALSE),"Evaluate remaining controls."))</ns0:f>
      </ns0:c>
      <ns0:c r="M44" s="53">
        <ns0:f>IF(A44="","",UPPER(TRIM(A44)))</ns0:f>
      </ns0:c>
      <ns0:c r="N44" s="53">
        <ns0:f>IF(B44="","",UPPER(TRIM(B44)))</ns0:f>
      </ns0:c>
      <ns0:c r="O44" s="53">
        <ns0:f>IF(C44="","",TRIM(C44))</ns0:f>
      </ns0:c>
      <ns0:c r="P44" s="53">
        <ns0:f>IF(D44="","",UPPER(TRIM(D44)))</ns0:f>
      </ns0:c>
      <ns0:c r="Q44" s="53">
        <ns0:f>IF(M44="",0,COUNTIF($M$2:$M$201,M44))</ns0:f>
      </ns0:c>
      <ns0:c r="R44" s="53">
        <ns0:f>IF(T44="",0,COUNTIF('Evidence Register'!$BN$2:$BN$101,T44))</ns0:f>
      </ns0:c>
      <ns0:c r="S44" s="53">
        <ns0:f>IF(P44="",0,COUNTIF('Evidence Items'!$AG$2:$AG$101,P44))</ns0:f>
      </ns0:c>
      <ns0:c r="T44" s="53">
        <ns0:f>IF(OR(N44="",O44=""),"",N44&amp;"|"&amp;O44)</ns0:f>
      </ns0:c>
    </ns0:row>
    <ns0:row r="45">
      <ns0:c r="A45" s="65"/>
      <ns0:c r="B45" s="65"/>
      <ns0:c r="C45" s="65"/>
      <ns0:c r="D45" s="65"/>
      <ns0:c r="E45" s="66"/>
      <ns0:c r="F45" s="66"/>
      <ns0:c r="G45" s="66"/>
      <ns0:c r="H45" s="66"/>
      <ns0:c r="I45" s="45">
        <ns0:f>IF(A45="","",IFERROR(VLOOKUP(J45,'Controlled Vocabulary'!$AA$2:$AD$200,2,FALSE),"Record structurally complete"))</ns0:f>
      </ns0:c>
      <ns0:c r="J45" s="45">
        <ns0:f>IF(A45="","",IF(M45="","MISSING_LINK_ID",IF(Q45&gt;1,"DUPLICATE_LINK_ID",IF(OR(N45="",O45=""),"ORPHAN_CLAIM_LINK",IF(R45=0,"ORPHAN_CLAIM_LINK",IF(P45="","ORPHAN_EVIDENCE_LINK",IF(S45=0,"ORPHAN_EVIDENCE_LINK",IF(COUNTIF('Controlled Vocabulary'!$O$2:$O$4,E45)=0,"INVALID_RELATIONSHIP_ROLE",IF(COUNTIF('Controlled Vocabulary'!$P$2:$P$3,H45)=0,"INVALID_ACTIVE_STATUS","NONE")))))))))</ns0:f>
      </ns0:c>
      <ns0:c r="K45" s="45">
        <ns0:f>IF(A45="","",IFERROR(VLOOKUP(J45,'Controlled Vocabulary'!$AA$2:$AD$200,3,FALSE),"Continue"))</ns0:f>
      </ns0:c>
      <ns0:c r="L45" s="45">
        <ns0:f>IF(A45="","",IFERROR(VLOOKUP(J45,'Controlled Vocabulary'!$AA$2:$AD$200,4,FALSE),"Evaluate remaining controls."))</ns0:f>
      </ns0:c>
      <ns0:c r="M45" s="53">
        <ns0:f>IF(A45="","",UPPER(TRIM(A45)))</ns0:f>
      </ns0:c>
      <ns0:c r="N45" s="53">
        <ns0:f>IF(B45="","",UPPER(TRIM(B45)))</ns0:f>
      </ns0:c>
      <ns0:c r="O45" s="53">
        <ns0:f>IF(C45="","",TRIM(C45))</ns0:f>
      </ns0:c>
      <ns0:c r="P45" s="53">
        <ns0:f>IF(D45="","",UPPER(TRIM(D45)))</ns0:f>
      </ns0:c>
      <ns0:c r="Q45" s="53">
        <ns0:f>IF(M45="",0,COUNTIF($M$2:$M$201,M45))</ns0:f>
      </ns0:c>
      <ns0:c r="R45" s="53">
        <ns0:f>IF(T45="",0,COUNTIF('Evidence Register'!$BN$2:$BN$101,T45))</ns0:f>
      </ns0:c>
      <ns0:c r="S45" s="53">
        <ns0:f>IF(P45="",0,COUNTIF('Evidence Items'!$AG$2:$AG$101,P45))</ns0:f>
      </ns0:c>
      <ns0:c r="T45" s="53">
        <ns0:f>IF(OR(N45="",O45=""),"",N45&amp;"|"&amp;O45)</ns0:f>
      </ns0:c>
    </ns0:row>
    <ns0:row r="46">
      <ns0:c r="A46" s="65"/>
      <ns0:c r="B46" s="65"/>
      <ns0:c r="C46" s="65"/>
      <ns0:c r="D46" s="65"/>
      <ns0:c r="E46" s="66"/>
      <ns0:c r="F46" s="66"/>
      <ns0:c r="G46" s="66"/>
      <ns0:c r="H46" s="66"/>
      <ns0:c r="I46" s="45">
        <ns0:f>IF(A46="","",IFERROR(VLOOKUP(J46,'Controlled Vocabulary'!$AA$2:$AD$200,2,FALSE),"Record structurally complete"))</ns0:f>
      </ns0:c>
      <ns0:c r="J46" s="45">
        <ns0:f>IF(A46="","",IF(M46="","MISSING_LINK_ID",IF(Q46&gt;1,"DUPLICATE_LINK_ID",IF(OR(N46="",O46=""),"ORPHAN_CLAIM_LINK",IF(R46=0,"ORPHAN_CLAIM_LINK",IF(P46="","ORPHAN_EVIDENCE_LINK",IF(S46=0,"ORPHAN_EVIDENCE_LINK",IF(COUNTIF('Controlled Vocabulary'!$O$2:$O$4,E46)=0,"INVALID_RELATIONSHIP_ROLE",IF(COUNTIF('Controlled Vocabulary'!$P$2:$P$3,H46)=0,"INVALID_ACTIVE_STATUS","NONE")))))))))</ns0:f>
      </ns0:c>
      <ns0:c r="K46" s="45">
        <ns0:f>IF(A46="","",IFERROR(VLOOKUP(J46,'Controlled Vocabulary'!$AA$2:$AD$200,3,FALSE),"Continue"))</ns0:f>
      </ns0:c>
      <ns0:c r="L46" s="45">
        <ns0:f>IF(A46="","",IFERROR(VLOOKUP(J46,'Controlled Vocabulary'!$AA$2:$AD$200,4,FALSE),"Evaluate remaining controls."))</ns0:f>
      </ns0:c>
      <ns0:c r="M46" s="53">
        <ns0:f>IF(A46="","",UPPER(TRIM(A46)))</ns0:f>
      </ns0:c>
      <ns0:c r="N46" s="53">
        <ns0:f>IF(B46="","",UPPER(TRIM(B46)))</ns0:f>
      </ns0:c>
      <ns0:c r="O46" s="53">
        <ns0:f>IF(C46="","",TRIM(C46))</ns0:f>
      </ns0:c>
      <ns0:c r="P46" s="53">
        <ns0:f>IF(D46="","",UPPER(TRIM(D46)))</ns0:f>
      </ns0:c>
      <ns0:c r="Q46" s="53">
        <ns0:f>IF(M46="",0,COUNTIF($M$2:$M$201,M46))</ns0:f>
      </ns0:c>
      <ns0:c r="R46" s="53">
        <ns0:f>IF(T46="",0,COUNTIF('Evidence Register'!$BN$2:$BN$101,T46))</ns0:f>
      </ns0:c>
      <ns0:c r="S46" s="53">
        <ns0:f>IF(P46="",0,COUNTIF('Evidence Items'!$AG$2:$AG$101,P46))</ns0:f>
      </ns0:c>
      <ns0:c r="T46" s="53">
        <ns0:f>IF(OR(N46="",O46=""),"",N46&amp;"|"&amp;O46)</ns0:f>
      </ns0:c>
    </ns0:row>
    <ns0:row r="47">
      <ns0:c r="A47" s="65"/>
      <ns0:c r="B47" s="65"/>
      <ns0:c r="C47" s="65"/>
      <ns0:c r="D47" s="65"/>
      <ns0:c r="E47" s="66"/>
      <ns0:c r="F47" s="66"/>
      <ns0:c r="G47" s="66"/>
      <ns0:c r="H47" s="66"/>
      <ns0:c r="I47" s="45">
        <ns0:f>IF(A47="","",IFERROR(VLOOKUP(J47,'Controlled Vocabulary'!$AA$2:$AD$200,2,FALSE),"Record structurally complete"))</ns0:f>
      </ns0:c>
      <ns0:c r="J47" s="45">
        <ns0:f>IF(A47="","",IF(M47="","MISSING_LINK_ID",IF(Q47&gt;1,"DUPLICATE_LINK_ID",IF(OR(N47="",O47=""),"ORPHAN_CLAIM_LINK",IF(R47=0,"ORPHAN_CLAIM_LINK",IF(P47="","ORPHAN_EVIDENCE_LINK",IF(S47=0,"ORPHAN_EVIDENCE_LINK",IF(COUNTIF('Controlled Vocabulary'!$O$2:$O$4,E47)=0,"INVALID_RELATIONSHIP_ROLE",IF(COUNTIF('Controlled Vocabulary'!$P$2:$P$3,H47)=0,"INVALID_ACTIVE_STATUS","NONE")))))))))</ns0:f>
      </ns0:c>
      <ns0:c r="K47" s="45">
        <ns0:f>IF(A47="","",IFERROR(VLOOKUP(J47,'Controlled Vocabulary'!$AA$2:$AD$200,3,FALSE),"Continue"))</ns0:f>
      </ns0:c>
      <ns0:c r="L47" s="45">
        <ns0:f>IF(A47="","",IFERROR(VLOOKUP(J47,'Controlled Vocabulary'!$AA$2:$AD$200,4,FALSE),"Evaluate remaining controls."))</ns0:f>
      </ns0:c>
      <ns0:c r="M47" s="53">
        <ns0:f>IF(A47="","",UPPER(TRIM(A47)))</ns0:f>
      </ns0:c>
      <ns0:c r="N47" s="53">
        <ns0:f>IF(B47="","",UPPER(TRIM(B47)))</ns0:f>
      </ns0:c>
      <ns0:c r="O47" s="53">
        <ns0:f>IF(C47="","",TRIM(C47))</ns0:f>
      </ns0:c>
      <ns0:c r="P47" s="53">
        <ns0:f>IF(D47="","",UPPER(TRIM(D47)))</ns0:f>
      </ns0:c>
      <ns0:c r="Q47" s="53">
        <ns0:f>IF(M47="",0,COUNTIF($M$2:$M$201,M47))</ns0:f>
      </ns0:c>
      <ns0:c r="R47" s="53">
        <ns0:f>IF(T47="",0,COUNTIF('Evidence Register'!$BN$2:$BN$101,T47))</ns0:f>
      </ns0:c>
      <ns0:c r="S47" s="53">
        <ns0:f>IF(P47="",0,COUNTIF('Evidence Items'!$AG$2:$AG$101,P47))</ns0:f>
      </ns0:c>
      <ns0:c r="T47" s="53">
        <ns0:f>IF(OR(N47="",O47=""),"",N47&amp;"|"&amp;O47)</ns0:f>
      </ns0:c>
    </ns0:row>
    <ns0:row r="48">
      <ns0:c r="A48" s="65"/>
      <ns0:c r="B48" s="65"/>
      <ns0:c r="C48" s="65"/>
      <ns0:c r="D48" s="65"/>
      <ns0:c r="E48" s="66"/>
      <ns0:c r="F48" s="66"/>
      <ns0:c r="G48" s="66"/>
      <ns0:c r="H48" s="66"/>
      <ns0:c r="I48" s="45">
        <ns0:f>IF(A48="","",IFERROR(VLOOKUP(J48,'Controlled Vocabulary'!$AA$2:$AD$200,2,FALSE),"Record structurally complete"))</ns0:f>
      </ns0:c>
      <ns0:c r="J48" s="45">
        <ns0:f>IF(A48="","",IF(M48="","MISSING_LINK_ID",IF(Q48&gt;1,"DUPLICATE_LINK_ID",IF(OR(N48="",O48=""),"ORPHAN_CLAIM_LINK",IF(R48=0,"ORPHAN_CLAIM_LINK",IF(P48="","ORPHAN_EVIDENCE_LINK",IF(S48=0,"ORPHAN_EVIDENCE_LINK",IF(COUNTIF('Controlled Vocabulary'!$O$2:$O$4,E48)=0,"INVALID_RELATIONSHIP_ROLE",IF(COUNTIF('Controlled Vocabulary'!$P$2:$P$3,H48)=0,"INVALID_ACTIVE_STATUS","NONE")))))))))</ns0:f>
      </ns0:c>
      <ns0:c r="K48" s="45">
        <ns0:f>IF(A48="","",IFERROR(VLOOKUP(J48,'Controlled Vocabulary'!$AA$2:$AD$200,3,FALSE),"Continue"))</ns0:f>
      </ns0:c>
      <ns0:c r="L48" s="45">
        <ns0:f>IF(A48="","",IFERROR(VLOOKUP(J48,'Controlled Vocabulary'!$AA$2:$AD$200,4,FALSE),"Evaluate remaining controls."))</ns0:f>
      </ns0:c>
      <ns0:c r="M48" s="53">
        <ns0:f>IF(A48="","",UPPER(TRIM(A48)))</ns0:f>
      </ns0:c>
      <ns0:c r="N48" s="53">
        <ns0:f>IF(B48="","",UPPER(TRIM(B48)))</ns0:f>
      </ns0:c>
      <ns0:c r="O48" s="53">
        <ns0:f>IF(C48="","",TRIM(C48))</ns0:f>
      </ns0:c>
      <ns0:c r="P48" s="53">
        <ns0:f>IF(D48="","",UPPER(TRIM(D48)))</ns0:f>
      </ns0:c>
      <ns0:c r="Q48" s="53">
        <ns0:f>IF(M48="",0,COUNTIF($M$2:$M$201,M48))</ns0:f>
      </ns0:c>
      <ns0:c r="R48" s="53">
        <ns0:f>IF(T48="",0,COUNTIF('Evidence Register'!$BN$2:$BN$101,T48))</ns0:f>
      </ns0:c>
      <ns0:c r="S48" s="53">
        <ns0:f>IF(P48="",0,COUNTIF('Evidence Items'!$AG$2:$AG$101,P48))</ns0:f>
      </ns0:c>
      <ns0:c r="T48" s="53">
        <ns0:f>IF(OR(N48="",O48=""),"",N48&amp;"|"&amp;O48)</ns0:f>
      </ns0:c>
    </ns0:row>
    <ns0:row r="49">
      <ns0:c r="A49" s="65"/>
      <ns0:c r="B49" s="65"/>
      <ns0:c r="C49" s="65"/>
      <ns0:c r="D49" s="65"/>
      <ns0:c r="E49" s="66"/>
      <ns0:c r="F49" s="66"/>
      <ns0:c r="G49" s="66"/>
      <ns0:c r="H49" s="66"/>
      <ns0:c r="I49" s="45">
        <ns0:f>IF(A49="","",IFERROR(VLOOKUP(J49,'Controlled Vocabulary'!$AA$2:$AD$200,2,FALSE),"Record structurally complete"))</ns0:f>
      </ns0:c>
      <ns0:c r="J49" s="45">
        <ns0:f>IF(A49="","",IF(M49="","MISSING_LINK_ID",IF(Q49&gt;1,"DUPLICATE_LINK_ID",IF(OR(N49="",O49=""),"ORPHAN_CLAIM_LINK",IF(R49=0,"ORPHAN_CLAIM_LINK",IF(P49="","ORPHAN_EVIDENCE_LINK",IF(S49=0,"ORPHAN_EVIDENCE_LINK",IF(COUNTIF('Controlled Vocabulary'!$O$2:$O$4,E49)=0,"INVALID_RELATIONSHIP_ROLE",IF(COUNTIF('Controlled Vocabulary'!$P$2:$P$3,H49)=0,"INVALID_ACTIVE_STATUS","NONE")))))))))</ns0:f>
      </ns0:c>
      <ns0:c r="K49" s="45">
        <ns0:f>IF(A49="","",IFERROR(VLOOKUP(J49,'Controlled Vocabulary'!$AA$2:$AD$200,3,FALSE),"Continue"))</ns0:f>
      </ns0:c>
      <ns0:c r="L49" s="45">
        <ns0:f>IF(A49="","",IFERROR(VLOOKUP(J49,'Controlled Vocabulary'!$AA$2:$AD$200,4,FALSE),"Evaluate remaining controls."))</ns0:f>
      </ns0:c>
      <ns0:c r="M49" s="53">
        <ns0:f>IF(A49="","",UPPER(TRIM(A49)))</ns0:f>
      </ns0:c>
      <ns0:c r="N49" s="53">
        <ns0:f>IF(B49="","",UPPER(TRIM(B49)))</ns0:f>
      </ns0:c>
      <ns0:c r="O49" s="53">
        <ns0:f>IF(C49="","",TRIM(C49))</ns0:f>
      </ns0:c>
      <ns0:c r="P49" s="53">
        <ns0:f>IF(D49="","",UPPER(TRIM(D49)))</ns0:f>
      </ns0:c>
      <ns0:c r="Q49" s="53">
        <ns0:f>IF(M49="",0,COUNTIF($M$2:$M$201,M49))</ns0:f>
      </ns0:c>
      <ns0:c r="R49" s="53">
        <ns0:f>IF(T49="",0,COUNTIF('Evidence Register'!$BN$2:$BN$101,T49))</ns0:f>
      </ns0:c>
      <ns0:c r="S49" s="53">
        <ns0:f>IF(P49="",0,COUNTIF('Evidence Items'!$AG$2:$AG$101,P49))</ns0:f>
      </ns0:c>
      <ns0:c r="T49" s="53">
        <ns0:f>IF(OR(N49="",O49=""),"",N49&amp;"|"&amp;O49)</ns0:f>
      </ns0:c>
    </ns0:row>
    <ns0:row r="50">
      <ns0:c r="A50" s="65"/>
      <ns0:c r="B50" s="65"/>
      <ns0:c r="C50" s="65"/>
      <ns0:c r="D50" s="65"/>
      <ns0:c r="E50" s="66"/>
      <ns0:c r="F50" s="66"/>
      <ns0:c r="G50" s="66"/>
      <ns0:c r="H50" s="66"/>
      <ns0:c r="I50" s="45">
        <ns0:f>IF(A50="","",IFERROR(VLOOKUP(J50,'Controlled Vocabulary'!$AA$2:$AD$200,2,FALSE),"Record structurally complete"))</ns0:f>
      </ns0:c>
      <ns0:c r="J50" s="45">
        <ns0:f>IF(A50="","",IF(M50="","MISSING_LINK_ID",IF(Q50&gt;1,"DUPLICATE_LINK_ID",IF(OR(N50="",O50=""),"ORPHAN_CLAIM_LINK",IF(R50=0,"ORPHAN_CLAIM_LINK",IF(P50="","ORPHAN_EVIDENCE_LINK",IF(S50=0,"ORPHAN_EVIDENCE_LINK",IF(COUNTIF('Controlled Vocabulary'!$O$2:$O$4,E50)=0,"INVALID_RELATIONSHIP_ROLE",IF(COUNTIF('Controlled Vocabulary'!$P$2:$P$3,H50)=0,"INVALID_ACTIVE_STATUS","NONE")))))))))</ns0:f>
      </ns0:c>
      <ns0:c r="K50" s="45">
        <ns0:f>IF(A50="","",IFERROR(VLOOKUP(J50,'Controlled Vocabulary'!$AA$2:$AD$200,3,FALSE),"Continue"))</ns0:f>
      </ns0:c>
      <ns0:c r="L50" s="45">
        <ns0:f>IF(A50="","",IFERROR(VLOOKUP(J50,'Controlled Vocabulary'!$AA$2:$AD$200,4,FALSE),"Evaluate remaining controls."))</ns0:f>
      </ns0:c>
      <ns0:c r="M50" s="53">
        <ns0:f>IF(A50="","",UPPER(TRIM(A50)))</ns0:f>
      </ns0:c>
      <ns0:c r="N50" s="53">
        <ns0:f>IF(B50="","",UPPER(TRIM(B50)))</ns0:f>
      </ns0:c>
      <ns0:c r="O50" s="53">
        <ns0:f>IF(C50="","",TRIM(C50))</ns0:f>
      </ns0:c>
      <ns0:c r="P50" s="53">
        <ns0:f>IF(D50="","",UPPER(TRIM(D50)))</ns0:f>
      </ns0:c>
      <ns0:c r="Q50" s="53">
        <ns0:f>IF(M50="",0,COUNTIF($M$2:$M$201,M50))</ns0:f>
      </ns0:c>
      <ns0:c r="R50" s="53">
        <ns0:f>IF(T50="",0,COUNTIF('Evidence Register'!$BN$2:$BN$101,T50))</ns0:f>
      </ns0:c>
      <ns0:c r="S50" s="53">
        <ns0:f>IF(P50="",0,COUNTIF('Evidence Items'!$AG$2:$AG$101,P50))</ns0:f>
      </ns0:c>
      <ns0:c r="T50" s="53">
        <ns0:f>IF(OR(N50="",O50=""),"",N50&amp;"|"&amp;O50)</ns0:f>
      </ns0:c>
    </ns0:row>
    <ns0:row r="51">
      <ns0:c r="A51" s="65"/>
      <ns0:c r="B51" s="65"/>
      <ns0:c r="C51" s="65"/>
      <ns0:c r="D51" s="65"/>
      <ns0:c r="E51" s="66"/>
      <ns0:c r="F51" s="66"/>
      <ns0:c r="G51" s="66"/>
      <ns0:c r="H51" s="66"/>
      <ns0:c r="I51" s="45">
        <ns0:f>IF(A51="","",IFERROR(VLOOKUP(J51,'Controlled Vocabulary'!$AA$2:$AD$200,2,FALSE),"Record structurally complete"))</ns0:f>
      </ns0:c>
      <ns0:c r="J51" s="45">
        <ns0:f>IF(A51="","",IF(M51="","MISSING_LINK_ID",IF(Q51&gt;1,"DUPLICATE_LINK_ID",IF(OR(N51="",O51=""),"ORPHAN_CLAIM_LINK",IF(R51=0,"ORPHAN_CLAIM_LINK",IF(P51="","ORPHAN_EVIDENCE_LINK",IF(S51=0,"ORPHAN_EVIDENCE_LINK",IF(COUNTIF('Controlled Vocabulary'!$O$2:$O$4,E51)=0,"INVALID_RELATIONSHIP_ROLE",IF(COUNTIF('Controlled Vocabulary'!$P$2:$P$3,H51)=0,"INVALID_ACTIVE_STATUS","NONE")))))))))</ns0:f>
      </ns0:c>
      <ns0:c r="K51" s="45">
        <ns0:f>IF(A51="","",IFERROR(VLOOKUP(J51,'Controlled Vocabulary'!$AA$2:$AD$200,3,FALSE),"Continue"))</ns0:f>
      </ns0:c>
      <ns0:c r="L51" s="45">
        <ns0:f>IF(A51="","",IFERROR(VLOOKUP(J51,'Controlled Vocabulary'!$AA$2:$AD$200,4,FALSE),"Evaluate remaining controls."))</ns0:f>
      </ns0:c>
      <ns0:c r="M51" s="53">
        <ns0:f>IF(A51="","",UPPER(TRIM(A51)))</ns0:f>
      </ns0:c>
      <ns0:c r="N51" s="53">
        <ns0:f>IF(B51="","",UPPER(TRIM(B51)))</ns0:f>
      </ns0:c>
      <ns0:c r="O51" s="53">
        <ns0:f>IF(C51="","",TRIM(C51))</ns0:f>
      </ns0:c>
      <ns0:c r="P51" s="53">
        <ns0:f>IF(D51="","",UPPER(TRIM(D51)))</ns0:f>
      </ns0:c>
      <ns0:c r="Q51" s="53">
        <ns0:f>IF(M51="",0,COUNTIF($M$2:$M$201,M51))</ns0:f>
      </ns0:c>
      <ns0:c r="R51" s="53">
        <ns0:f>IF(T51="",0,COUNTIF('Evidence Register'!$BN$2:$BN$101,T51))</ns0:f>
      </ns0:c>
      <ns0:c r="S51" s="53">
        <ns0:f>IF(P51="",0,COUNTIF('Evidence Items'!$AG$2:$AG$101,P51))</ns0:f>
      </ns0:c>
      <ns0:c r="T51" s="53">
        <ns0:f>IF(OR(N51="",O51=""),"",N51&amp;"|"&amp;O51)</ns0:f>
      </ns0:c>
    </ns0:row>
    <ns0:row r="52">
      <ns0:c r="A52" s="65"/>
      <ns0:c r="B52" s="65"/>
      <ns0:c r="C52" s="65"/>
      <ns0:c r="D52" s="65"/>
      <ns0:c r="E52" s="66"/>
      <ns0:c r="F52" s="66"/>
      <ns0:c r="G52" s="66"/>
      <ns0:c r="H52" s="66"/>
      <ns0:c r="I52" s="45">
        <ns0:f>IF(A52="","",IFERROR(VLOOKUP(J52,'Controlled Vocabulary'!$AA$2:$AD$200,2,FALSE),"Record structurally complete"))</ns0:f>
      </ns0:c>
      <ns0:c r="J52" s="45">
        <ns0:f>IF(A52="","",IF(M52="","MISSING_LINK_ID",IF(Q52&gt;1,"DUPLICATE_LINK_ID",IF(OR(N52="",O52=""),"ORPHAN_CLAIM_LINK",IF(R52=0,"ORPHAN_CLAIM_LINK",IF(P52="","ORPHAN_EVIDENCE_LINK",IF(S52=0,"ORPHAN_EVIDENCE_LINK",IF(COUNTIF('Controlled Vocabulary'!$O$2:$O$4,E52)=0,"INVALID_RELATIONSHIP_ROLE",IF(COUNTIF('Controlled Vocabulary'!$P$2:$P$3,H52)=0,"INVALID_ACTIVE_STATUS","NONE")))))))))</ns0:f>
      </ns0:c>
      <ns0:c r="K52" s="45">
        <ns0:f>IF(A52="","",IFERROR(VLOOKUP(J52,'Controlled Vocabulary'!$AA$2:$AD$200,3,FALSE),"Continue"))</ns0:f>
      </ns0:c>
      <ns0:c r="L52" s="45">
        <ns0:f>IF(A52="","",IFERROR(VLOOKUP(J52,'Controlled Vocabulary'!$AA$2:$AD$200,4,FALSE),"Evaluate remaining controls."))</ns0:f>
      </ns0:c>
      <ns0:c r="M52" s="53">
        <ns0:f>IF(A52="","",UPPER(TRIM(A52)))</ns0:f>
      </ns0:c>
      <ns0:c r="N52" s="53">
        <ns0:f>IF(B52="","",UPPER(TRIM(B52)))</ns0:f>
      </ns0:c>
      <ns0:c r="O52" s="53">
        <ns0:f>IF(C52="","",TRIM(C52))</ns0:f>
      </ns0:c>
      <ns0:c r="P52" s="53">
        <ns0:f>IF(D52="","",UPPER(TRIM(D52)))</ns0:f>
      </ns0:c>
      <ns0:c r="Q52" s="53">
        <ns0:f>IF(M52="",0,COUNTIF($M$2:$M$201,M52))</ns0:f>
      </ns0:c>
      <ns0:c r="R52" s="53">
        <ns0:f>IF(T52="",0,COUNTIF('Evidence Register'!$BN$2:$BN$101,T52))</ns0:f>
      </ns0:c>
      <ns0:c r="S52" s="53">
        <ns0:f>IF(P52="",0,COUNTIF('Evidence Items'!$AG$2:$AG$101,P52))</ns0:f>
      </ns0:c>
      <ns0:c r="T52" s="53">
        <ns0:f>IF(OR(N52="",O52=""),"",N52&amp;"|"&amp;O52)</ns0:f>
      </ns0:c>
    </ns0:row>
    <ns0:row r="53">
      <ns0:c r="A53" s="65"/>
      <ns0:c r="B53" s="65"/>
      <ns0:c r="C53" s="65"/>
      <ns0:c r="D53" s="65"/>
      <ns0:c r="E53" s="66"/>
      <ns0:c r="F53" s="66"/>
      <ns0:c r="G53" s="66"/>
      <ns0:c r="H53" s="66"/>
      <ns0:c r="I53" s="45">
        <ns0:f>IF(A53="","",IFERROR(VLOOKUP(J53,'Controlled Vocabulary'!$AA$2:$AD$200,2,FALSE),"Record structurally complete"))</ns0:f>
      </ns0:c>
      <ns0:c r="J53" s="45">
        <ns0:f>IF(A53="","",IF(M53="","MISSING_LINK_ID",IF(Q53&gt;1,"DUPLICATE_LINK_ID",IF(OR(N53="",O53=""),"ORPHAN_CLAIM_LINK",IF(R53=0,"ORPHAN_CLAIM_LINK",IF(P53="","ORPHAN_EVIDENCE_LINK",IF(S53=0,"ORPHAN_EVIDENCE_LINK",IF(COUNTIF('Controlled Vocabulary'!$O$2:$O$4,E53)=0,"INVALID_RELATIONSHIP_ROLE",IF(COUNTIF('Controlled Vocabulary'!$P$2:$P$3,H53)=0,"INVALID_ACTIVE_STATUS","NONE")))))))))</ns0:f>
      </ns0:c>
      <ns0:c r="K53" s="45">
        <ns0:f>IF(A53="","",IFERROR(VLOOKUP(J53,'Controlled Vocabulary'!$AA$2:$AD$200,3,FALSE),"Continue"))</ns0:f>
      </ns0:c>
      <ns0:c r="L53" s="45">
        <ns0:f>IF(A53="","",IFERROR(VLOOKUP(J53,'Controlled Vocabulary'!$AA$2:$AD$200,4,FALSE),"Evaluate remaining controls."))</ns0:f>
      </ns0:c>
      <ns0:c r="M53" s="53">
        <ns0:f>IF(A53="","",UPPER(TRIM(A53)))</ns0:f>
      </ns0:c>
      <ns0:c r="N53" s="53">
        <ns0:f>IF(B53="","",UPPER(TRIM(B53)))</ns0:f>
      </ns0:c>
      <ns0:c r="O53" s="53">
        <ns0:f>IF(C53="","",TRIM(C53))</ns0:f>
      </ns0:c>
      <ns0:c r="P53" s="53">
        <ns0:f>IF(D53="","",UPPER(TRIM(D53)))</ns0:f>
      </ns0:c>
      <ns0:c r="Q53" s="53">
        <ns0:f>IF(M53="",0,COUNTIF($M$2:$M$201,M53))</ns0:f>
      </ns0:c>
      <ns0:c r="R53" s="53">
        <ns0:f>IF(T53="",0,COUNTIF('Evidence Register'!$BN$2:$BN$101,T53))</ns0:f>
      </ns0:c>
      <ns0:c r="S53" s="53">
        <ns0:f>IF(P53="",0,COUNTIF('Evidence Items'!$AG$2:$AG$101,P53))</ns0:f>
      </ns0:c>
      <ns0:c r="T53" s="53">
        <ns0:f>IF(OR(N53="",O53=""),"",N53&amp;"|"&amp;O53)</ns0:f>
      </ns0:c>
    </ns0:row>
    <ns0:row r="54">
      <ns0:c r="A54" s="65"/>
      <ns0:c r="B54" s="65"/>
      <ns0:c r="C54" s="65"/>
      <ns0:c r="D54" s="65"/>
      <ns0:c r="E54" s="66"/>
      <ns0:c r="F54" s="66"/>
      <ns0:c r="G54" s="66"/>
      <ns0:c r="H54" s="66"/>
      <ns0:c r="I54" s="45">
        <ns0:f>IF(A54="","",IFERROR(VLOOKUP(J54,'Controlled Vocabulary'!$AA$2:$AD$200,2,FALSE),"Record structurally complete"))</ns0:f>
      </ns0:c>
      <ns0:c r="J54" s="45">
        <ns0:f>IF(A54="","",IF(M54="","MISSING_LINK_ID",IF(Q54&gt;1,"DUPLICATE_LINK_ID",IF(OR(N54="",O54=""),"ORPHAN_CLAIM_LINK",IF(R54=0,"ORPHAN_CLAIM_LINK",IF(P54="","ORPHAN_EVIDENCE_LINK",IF(S54=0,"ORPHAN_EVIDENCE_LINK",IF(COUNTIF('Controlled Vocabulary'!$O$2:$O$4,E54)=0,"INVALID_RELATIONSHIP_ROLE",IF(COUNTIF('Controlled Vocabulary'!$P$2:$P$3,H54)=0,"INVALID_ACTIVE_STATUS","NONE")))))))))</ns0:f>
      </ns0:c>
      <ns0:c r="K54" s="45">
        <ns0:f>IF(A54="","",IFERROR(VLOOKUP(J54,'Controlled Vocabulary'!$AA$2:$AD$200,3,FALSE),"Continue"))</ns0:f>
      </ns0:c>
      <ns0:c r="L54" s="45">
        <ns0:f>IF(A54="","",IFERROR(VLOOKUP(J54,'Controlled Vocabulary'!$AA$2:$AD$200,4,FALSE),"Evaluate remaining controls."))</ns0:f>
      </ns0:c>
      <ns0:c r="M54" s="53">
        <ns0:f>IF(A54="","",UPPER(TRIM(A54)))</ns0:f>
      </ns0:c>
      <ns0:c r="N54" s="53">
        <ns0:f>IF(B54="","",UPPER(TRIM(B54)))</ns0:f>
      </ns0:c>
      <ns0:c r="O54" s="53">
        <ns0:f>IF(C54="","",TRIM(C54))</ns0:f>
      </ns0:c>
      <ns0:c r="P54" s="53">
        <ns0:f>IF(D54="","",UPPER(TRIM(D54)))</ns0:f>
      </ns0:c>
      <ns0:c r="Q54" s="53">
        <ns0:f>IF(M54="",0,COUNTIF($M$2:$M$201,M54))</ns0:f>
      </ns0:c>
      <ns0:c r="R54" s="53">
        <ns0:f>IF(T54="",0,COUNTIF('Evidence Register'!$BN$2:$BN$101,T54))</ns0:f>
      </ns0:c>
      <ns0:c r="S54" s="53">
        <ns0:f>IF(P54="",0,COUNTIF('Evidence Items'!$AG$2:$AG$101,P54))</ns0:f>
      </ns0:c>
      <ns0:c r="T54" s="53">
        <ns0:f>IF(OR(N54="",O54=""),"",N54&amp;"|"&amp;O54)</ns0:f>
      </ns0:c>
    </ns0:row>
    <ns0:row r="55">
      <ns0:c r="A55" s="65"/>
      <ns0:c r="B55" s="65"/>
      <ns0:c r="C55" s="65"/>
      <ns0:c r="D55" s="65"/>
      <ns0:c r="E55" s="66"/>
      <ns0:c r="F55" s="66"/>
      <ns0:c r="G55" s="66"/>
      <ns0:c r="H55" s="66"/>
      <ns0:c r="I55" s="45">
        <ns0:f>IF(A55="","",IFERROR(VLOOKUP(J55,'Controlled Vocabulary'!$AA$2:$AD$200,2,FALSE),"Record structurally complete"))</ns0:f>
      </ns0:c>
      <ns0:c r="J55" s="45">
        <ns0:f>IF(A55="","",IF(M55="","MISSING_LINK_ID",IF(Q55&gt;1,"DUPLICATE_LINK_ID",IF(OR(N55="",O55=""),"ORPHAN_CLAIM_LINK",IF(R55=0,"ORPHAN_CLAIM_LINK",IF(P55="","ORPHAN_EVIDENCE_LINK",IF(S55=0,"ORPHAN_EVIDENCE_LINK",IF(COUNTIF('Controlled Vocabulary'!$O$2:$O$4,E55)=0,"INVALID_RELATIONSHIP_ROLE",IF(COUNTIF('Controlled Vocabulary'!$P$2:$P$3,H55)=0,"INVALID_ACTIVE_STATUS","NONE")))))))))</ns0:f>
      </ns0:c>
      <ns0:c r="K55" s="45">
        <ns0:f>IF(A55="","",IFERROR(VLOOKUP(J55,'Controlled Vocabulary'!$AA$2:$AD$200,3,FALSE),"Continue"))</ns0:f>
      </ns0:c>
      <ns0:c r="L55" s="45">
        <ns0:f>IF(A55="","",IFERROR(VLOOKUP(J55,'Controlled Vocabulary'!$AA$2:$AD$200,4,FALSE),"Evaluate remaining controls."))</ns0:f>
      </ns0:c>
      <ns0:c r="M55" s="53">
        <ns0:f>IF(A55="","",UPPER(TRIM(A55)))</ns0:f>
      </ns0:c>
      <ns0:c r="N55" s="53">
        <ns0:f>IF(B55="","",UPPER(TRIM(B55)))</ns0:f>
      </ns0:c>
      <ns0:c r="O55" s="53">
        <ns0:f>IF(C55="","",TRIM(C55))</ns0:f>
      </ns0:c>
      <ns0:c r="P55" s="53">
        <ns0:f>IF(D55="","",UPPER(TRIM(D55)))</ns0:f>
      </ns0:c>
      <ns0:c r="Q55" s="53">
        <ns0:f>IF(M55="",0,COUNTIF($M$2:$M$201,M55))</ns0:f>
      </ns0:c>
      <ns0:c r="R55" s="53">
        <ns0:f>IF(T55="",0,COUNTIF('Evidence Register'!$BN$2:$BN$101,T55))</ns0:f>
      </ns0:c>
      <ns0:c r="S55" s="53">
        <ns0:f>IF(P55="",0,COUNTIF('Evidence Items'!$AG$2:$AG$101,P55))</ns0:f>
      </ns0:c>
      <ns0:c r="T55" s="53">
        <ns0:f>IF(OR(N55="",O55=""),"",N55&amp;"|"&amp;O55)</ns0:f>
      </ns0:c>
    </ns0:row>
    <ns0:row r="56">
      <ns0:c r="A56" s="65"/>
      <ns0:c r="B56" s="65"/>
      <ns0:c r="C56" s="65"/>
      <ns0:c r="D56" s="65"/>
      <ns0:c r="E56" s="66"/>
      <ns0:c r="F56" s="66"/>
      <ns0:c r="G56" s="66"/>
      <ns0:c r="H56" s="66"/>
      <ns0:c r="I56" s="45">
        <ns0:f>IF(A56="","",IFERROR(VLOOKUP(J56,'Controlled Vocabulary'!$AA$2:$AD$200,2,FALSE),"Record structurally complete"))</ns0:f>
      </ns0:c>
      <ns0:c r="J56" s="45">
        <ns0:f>IF(A56="","",IF(M56="","MISSING_LINK_ID",IF(Q56&gt;1,"DUPLICATE_LINK_ID",IF(OR(N56="",O56=""),"ORPHAN_CLAIM_LINK",IF(R56=0,"ORPHAN_CLAIM_LINK",IF(P56="","ORPHAN_EVIDENCE_LINK",IF(S56=0,"ORPHAN_EVIDENCE_LINK",IF(COUNTIF('Controlled Vocabulary'!$O$2:$O$4,E56)=0,"INVALID_RELATIONSHIP_ROLE",IF(COUNTIF('Controlled Vocabulary'!$P$2:$P$3,H56)=0,"INVALID_ACTIVE_STATUS","NONE")))))))))</ns0:f>
      </ns0:c>
      <ns0:c r="K56" s="45">
        <ns0:f>IF(A56="","",IFERROR(VLOOKUP(J56,'Controlled Vocabulary'!$AA$2:$AD$200,3,FALSE),"Continue"))</ns0:f>
      </ns0:c>
      <ns0:c r="L56" s="45">
        <ns0:f>IF(A56="","",IFERROR(VLOOKUP(J56,'Controlled Vocabulary'!$AA$2:$AD$200,4,FALSE),"Evaluate remaining controls."))</ns0:f>
      </ns0:c>
      <ns0:c r="M56" s="53">
        <ns0:f>IF(A56="","",UPPER(TRIM(A56)))</ns0:f>
      </ns0:c>
      <ns0:c r="N56" s="53">
        <ns0:f>IF(B56="","",UPPER(TRIM(B56)))</ns0:f>
      </ns0:c>
      <ns0:c r="O56" s="53">
        <ns0:f>IF(C56="","",TRIM(C56))</ns0:f>
      </ns0:c>
      <ns0:c r="P56" s="53">
        <ns0:f>IF(D56="","",UPPER(TRIM(D56)))</ns0:f>
      </ns0:c>
      <ns0:c r="Q56" s="53">
        <ns0:f>IF(M56="",0,COUNTIF($M$2:$M$201,M56))</ns0:f>
      </ns0:c>
      <ns0:c r="R56" s="53">
        <ns0:f>IF(T56="",0,COUNTIF('Evidence Register'!$BN$2:$BN$101,T56))</ns0:f>
      </ns0:c>
      <ns0:c r="S56" s="53">
        <ns0:f>IF(P56="",0,COUNTIF('Evidence Items'!$AG$2:$AG$101,P56))</ns0:f>
      </ns0:c>
      <ns0:c r="T56" s="53">
        <ns0:f>IF(OR(N56="",O56=""),"",N56&amp;"|"&amp;O56)</ns0:f>
      </ns0:c>
    </ns0:row>
    <ns0:row r="57">
      <ns0:c r="A57" s="65"/>
      <ns0:c r="B57" s="65"/>
      <ns0:c r="C57" s="65"/>
      <ns0:c r="D57" s="65"/>
      <ns0:c r="E57" s="66"/>
      <ns0:c r="F57" s="66"/>
      <ns0:c r="G57" s="66"/>
      <ns0:c r="H57" s="66"/>
      <ns0:c r="I57" s="45">
        <ns0:f>IF(A57="","",IFERROR(VLOOKUP(J57,'Controlled Vocabulary'!$AA$2:$AD$200,2,FALSE),"Record structurally complete"))</ns0:f>
      </ns0:c>
      <ns0:c r="J57" s="45">
        <ns0:f>IF(A57="","",IF(M57="","MISSING_LINK_ID",IF(Q57&gt;1,"DUPLICATE_LINK_ID",IF(OR(N57="",O57=""),"ORPHAN_CLAIM_LINK",IF(R57=0,"ORPHAN_CLAIM_LINK",IF(P57="","ORPHAN_EVIDENCE_LINK",IF(S57=0,"ORPHAN_EVIDENCE_LINK",IF(COUNTIF('Controlled Vocabulary'!$O$2:$O$4,E57)=0,"INVALID_RELATIONSHIP_ROLE",IF(COUNTIF('Controlled Vocabulary'!$P$2:$P$3,H57)=0,"INVALID_ACTIVE_STATUS","NONE")))))))))</ns0:f>
      </ns0:c>
      <ns0:c r="K57" s="45">
        <ns0:f>IF(A57="","",IFERROR(VLOOKUP(J57,'Controlled Vocabulary'!$AA$2:$AD$200,3,FALSE),"Continue"))</ns0:f>
      </ns0:c>
      <ns0:c r="L57" s="45">
        <ns0:f>IF(A57="","",IFERROR(VLOOKUP(J57,'Controlled Vocabulary'!$AA$2:$AD$200,4,FALSE),"Evaluate remaining controls."))</ns0:f>
      </ns0:c>
      <ns0:c r="M57" s="53">
        <ns0:f>IF(A57="","",UPPER(TRIM(A57)))</ns0:f>
      </ns0:c>
      <ns0:c r="N57" s="53">
        <ns0:f>IF(B57="","",UPPER(TRIM(B57)))</ns0:f>
      </ns0:c>
      <ns0:c r="O57" s="53">
        <ns0:f>IF(C57="","",TRIM(C57))</ns0:f>
      </ns0:c>
      <ns0:c r="P57" s="53">
        <ns0:f>IF(D57="","",UPPER(TRIM(D57)))</ns0:f>
      </ns0:c>
      <ns0:c r="Q57" s="53">
        <ns0:f>IF(M57="",0,COUNTIF($M$2:$M$201,M57))</ns0:f>
      </ns0:c>
      <ns0:c r="R57" s="53">
        <ns0:f>IF(T57="",0,COUNTIF('Evidence Register'!$BN$2:$BN$101,T57))</ns0:f>
      </ns0:c>
      <ns0:c r="S57" s="53">
        <ns0:f>IF(P57="",0,COUNTIF('Evidence Items'!$AG$2:$AG$101,P57))</ns0:f>
      </ns0:c>
      <ns0:c r="T57" s="53">
        <ns0:f>IF(OR(N57="",O57=""),"",N57&amp;"|"&amp;O57)</ns0:f>
      </ns0:c>
    </ns0:row>
    <ns0:row r="58">
      <ns0:c r="A58" s="65"/>
      <ns0:c r="B58" s="65"/>
      <ns0:c r="C58" s="65"/>
      <ns0:c r="D58" s="65"/>
      <ns0:c r="E58" s="66"/>
      <ns0:c r="F58" s="66"/>
      <ns0:c r="G58" s="66"/>
      <ns0:c r="H58" s="66"/>
      <ns0:c r="I58" s="45">
        <ns0:f>IF(A58="","",IFERROR(VLOOKUP(J58,'Controlled Vocabulary'!$AA$2:$AD$200,2,FALSE),"Record structurally complete"))</ns0:f>
      </ns0:c>
      <ns0:c r="J58" s="45">
        <ns0:f>IF(A58="","",IF(M58="","MISSING_LINK_ID",IF(Q58&gt;1,"DUPLICATE_LINK_ID",IF(OR(N58="",O58=""),"ORPHAN_CLAIM_LINK",IF(R58=0,"ORPHAN_CLAIM_LINK",IF(P58="","ORPHAN_EVIDENCE_LINK",IF(S58=0,"ORPHAN_EVIDENCE_LINK",IF(COUNTIF('Controlled Vocabulary'!$O$2:$O$4,E58)=0,"INVALID_RELATIONSHIP_ROLE",IF(COUNTIF('Controlled Vocabulary'!$P$2:$P$3,H58)=0,"INVALID_ACTIVE_STATUS","NONE")))))))))</ns0:f>
      </ns0:c>
      <ns0:c r="K58" s="45">
        <ns0:f>IF(A58="","",IFERROR(VLOOKUP(J58,'Controlled Vocabulary'!$AA$2:$AD$200,3,FALSE),"Continue"))</ns0:f>
      </ns0:c>
      <ns0:c r="L58" s="45">
        <ns0:f>IF(A58="","",IFERROR(VLOOKUP(J58,'Controlled Vocabulary'!$AA$2:$AD$200,4,FALSE),"Evaluate remaining controls."))</ns0:f>
      </ns0:c>
      <ns0:c r="M58" s="53">
        <ns0:f>IF(A58="","",UPPER(TRIM(A58)))</ns0:f>
      </ns0:c>
      <ns0:c r="N58" s="53">
        <ns0:f>IF(B58="","",UPPER(TRIM(B58)))</ns0:f>
      </ns0:c>
      <ns0:c r="O58" s="53">
        <ns0:f>IF(C58="","",TRIM(C58))</ns0:f>
      </ns0:c>
      <ns0:c r="P58" s="53">
        <ns0:f>IF(D58="","",UPPER(TRIM(D58)))</ns0:f>
      </ns0:c>
      <ns0:c r="Q58" s="53">
        <ns0:f>IF(M58="",0,COUNTIF($M$2:$M$201,M58))</ns0:f>
      </ns0:c>
      <ns0:c r="R58" s="53">
        <ns0:f>IF(T58="",0,COUNTIF('Evidence Register'!$BN$2:$BN$101,T58))</ns0:f>
      </ns0:c>
      <ns0:c r="S58" s="53">
        <ns0:f>IF(P58="",0,COUNTIF('Evidence Items'!$AG$2:$AG$101,P58))</ns0:f>
      </ns0:c>
      <ns0:c r="T58" s="53">
        <ns0:f>IF(OR(N58="",O58=""),"",N58&amp;"|"&amp;O58)</ns0:f>
      </ns0:c>
    </ns0:row>
    <ns0:row r="59">
      <ns0:c r="A59" s="65"/>
      <ns0:c r="B59" s="65"/>
      <ns0:c r="C59" s="65"/>
      <ns0:c r="D59" s="65"/>
      <ns0:c r="E59" s="66"/>
      <ns0:c r="F59" s="66"/>
      <ns0:c r="G59" s="66"/>
      <ns0:c r="H59" s="66"/>
      <ns0:c r="I59" s="45">
        <ns0:f>IF(A59="","",IFERROR(VLOOKUP(J59,'Controlled Vocabulary'!$AA$2:$AD$200,2,FALSE),"Record structurally complete"))</ns0:f>
      </ns0:c>
      <ns0:c r="J59" s="45">
        <ns0:f>IF(A59="","",IF(M59="","MISSING_LINK_ID",IF(Q59&gt;1,"DUPLICATE_LINK_ID",IF(OR(N59="",O59=""),"ORPHAN_CLAIM_LINK",IF(R59=0,"ORPHAN_CLAIM_LINK",IF(P59="","ORPHAN_EVIDENCE_LINK",IF(S59=0,"ORPHAN_EVIDENCE_LINK",IF(COUNTIF('Controlled Vocabulary'!$O$2:$O$4,E59)=0,"INVALID_RELATIONSHIP_ROLE",IF(COUNTIF('Controlled Vocabulary'!$P$2:$P$3,H59)=0,"INVALID_ACTIVE_STATUS","NONE")))))))))</ns0:f>
      </ns0:c>
      <ns0:c r="K59" s="45">
        <ns0:f>IF(A59="","",IFERROR(VLOOKUP(J59,'Controlled Vocabulary'!$AA$2:$AD$200,3,FALSE),"Continue"))</ns0:f>
      </ns0:c>
      <ns0:c r="L59" s="45">
        <ns0:f>IF(A59="","",IFERROR(VLOOKUP(J59,'Controlled Vocabulary'!$AA$2:$AD$200,4,FALSE),"Evaluate remaining controls."))</ns0:f>
      </ns0:c>
      <ns0:c r="M59" s="53">
        <ns0:f>IF(A59="","",UPPER(TRIM(A59)))</ns0:f>
      </ns0:c>
      <ns0:c r="N59" s="53">
        <ns0:f>IF(B59="","",UPPER(TRIM(B59)))</ns0:f>
      </ns0:c>
      <ns0:c r="O59" s="53">
        <ns0:f>IF(C59="","",TRIM(C59))</ns0:f>
      </ns0:c>
      <ns0:c r="P59" s="53">
        <ns0:f>IF(D59="","",UPPER(TRIM(D59)))</ns0:f>
      </ns0:c>
      <ns0:c r="Q59" s="53">
        <ns0:f>IF(M59="",0,COUNTIF($M$2:$M$201,M59))</ns0:f>
      </ns0:c>
      <ns0:c r="R59" s="53">
        <ns0:f>IF(T59="",0,COUNTIF('Evidence Register'!$BN$2:$BN$101,T59))</ns0:f>
      </ns0:c>
      <ns0:c r="S59" s="53">
        <ns0:f>IF(P59="",0,COUNTIF('Evidence Items'!$AG$2:$AG$101,P59))</ns0:f>
      </ns0:c>
      <ns0:c r="T59" s="53">
        <ns0:f>IF(OR(N59="",O59=""),"",N59&amp;"|"&amp;O59)</ns0:f>
      </ns0:c>
    </ns0:row>
    <ns0:row r="60">
      <ns0:c r="A60" s="65"/>
      <ns0:c r="B60" s="65"/>
      <ns0:c r="C60" s="65"/>
      <ns0:c r="D60" s="65"/>
      <ns0:c r="E60" s="66"/>
      <ns0:c r="F60" s="66"/>
      <ns0:c r="G60" s="66"/>
      <ns0:c r="H60" s="66"/>
      <ns0:c r="I60" s="45">
        <ns0:f>IF(A60="","",IFERROR(VLOOKUP(J60,'Controlled Vocabulary'!$AA$2:$AD$200,2,FALSE),"Record structurally complete"))</ns0:f>
      </ns0:c>
      <ns0:c r="J60" s="45">
        <ns0:f>IF(A60="","",IF(M60="","MISSING_LINK_ID",IF(Q60&gt;1,"DUPLICATE_LINK_ID",IF(OR(N60="",O60=""),"ORPHAN_CLAIM_LINK",IF(R60=0,"ORPHAN_CLAIM_LINK",IF(P60="","ORPHAN_EVIDENCE_LINK",IF(S60=0,"ORPHAN_EVIDENCE_LINK",IF(COUNTIF('Controlled Vocabulary'!$O$2:$O$4,E60)=0,"INVALID_RELATIONSHIP_ROLE",IF(COUNTIF('Controlled Vocabulary'!$P$2:$P$3,H60)=0,"INVALID_ACTIVE_STATUS","NONE")))))))))</ns0:f>
      </ns0:c>
      <ns0:c r="K60" s="45">
        <ns0:f>IF(A60="","",IFERROR(VLOOKUP(J60,'Controlled Vocabulary'!$AA$2:$AD$200,3,FALSE),"Continue"))</ns0:f>
      </ns0:c>
      <ns0:c r="L60" s="45">
        <ns0:f>IF(A60="","",IFERROR(VLOOKUP(J60,'Controlled Vocabulary'!$AA$2:$AD$200,4,FALSE),"Evaluate remaining controls."))</ns0:f>
      </ns0:c>
      <ns0:c r="M60" s="53">
        <ns0:f>IF(A60="","",UPPER(TRIM(A60)))</ns0:f>
      </ns0:c>
      <ns0:c r="N60" s="53">
        <ns0:f>IF(B60="","",UPPER(TRIM(B60)))</ns0:f>
      </ns0:c>
      <ns0:c r="O60" s="53">
        <ns0:f>IF(C60="","",TRIM(C60))</ns0:f>
      </ns0:c>
      <ns0:c r="P60" s="53">
        <ns0:f>IF(D60="","",UPPER(TRIM(D60)))</ns0:f>
      </ns0:c>
      <ns0:c r="Q60" s="53">
        <ns0:f>IF(M60="",0,COUNTIF($M$2:$M$201,M60))</ns0:f>
      </ns0:c>
      <ns0:c r="R60" s="53">
        <ns0:f>IF(T60="",0,COUNTIF('Evidence Register'!$BN$2:$BN$101,T60))</ns0:f>
      </ns0:c>
      <ns0:c r="S60" s="53">
        <ns0:f>IF(P60="",0,COUNTIF('Evidence Items'!$AG$2:$AG$101,P60))</ns0:f>
      </ns0:c>
      <ns0:c r="T60" s="53">
        <ns0:f>IF(OR(N60="",O60=""),"",N60&amp;"|"&amp;O60)</ns0:f>
      </ns0:c>
    </ns0:row>
    <ns0:row r="61">
      <ns0:c r="A61" s="65"/>
      <ns0:c r="B61" s="65"/>
      <ns0:c r="C61" s="65"/>
      <ns0:c r="D61" s="65"/>
      <ns0:c r="E61" s="66"/>
      <ns0:c r="F61" s="66"/>
      <ns0:c r="G61" s="66"/>
      <ns0:c r="H61" s="66"/>
      <ns0:c r="I61" s="45">
        <ns0:f>IF(A61="","",IFERROR(VLOOKUP(J61,'Controlled Vocabulary'!$AA$2:$AD$200,2,FALSE),"Record structurally complete"))</ns0:f>
      </ns0:c>
      <ns0:c r="J61" s="45">
        <ns0:f>IF(A61="","",IF(M61="","MISSING_LINK_ID",IF(Q61&gt;1,"DUPLICATE_LINK_ID",IF(OR(N61="",O61=""),"ORPHAN_CLAIM_LINK",IF(R61=0,"ORPHAN_CLAIM_LINK",IF(P61="","ORPHAN_EVIDENCE_LINK",IF(S61=0,"ORPHAN_EVIDENCE_LINK",IF(COUNTIF('Controlled Vocabulary'!$O$2:$O$4,E61)=0,"INVALID_RELATIONSHIP_ROLE",IF(COUNTIF('Controlled Vocabulary'!$P$2:$P$3,H61)=0,"INVALID_ACTIVE_STATUS","NONE")))))))))</ns0:f>
      </ns0:c>
      <ns0:c r="K61" s="45">
        <ns0:f>IF(A61="","",IFERROR(VLOOKUP(J61,'Controlled Vocabulary'!$AA$2:$AD$200,3,FALSE),"Continue"))</ns0:f>
      </ns0:c>
      <ns0:c r="L61" s="45">
        <ns0:f>IF(A61="","",IFERROR(VLOOKUP(J61,'Controlled Vocabulary'!$AA$2:$AD$200,4,FALSE),"Evaluate remaining controls."))</ns0:f>
      </ns0:c>
      <ns0:c r="M61" s="53">
        <ns0:f>IF(A61="","",UPPER(TRIM(A61)))</ns0:f>
      </ns0:c>
      <ns0:c r="N61" s="53">
        <ns0:f>IF(B61="","",UPPER(TRIM(B61)))</ns0:f>
      </ns0:c>
      <ns0:c r="O61" s="53">
        <ns0:f>IF(C61="","",TRIM(C61))</ns0:f>
      </ns0:c>
      <ns0:c r="P61" s="53">
        <ns0:f>IF(D61="","",UPPER(TRIM(D61)))</ns0:f>
      </ns0:c>
      <ns0:c r="Q61" s="53">
        <ns0:f>IF(M61="",0,COUNTIF($M$2:$M$201,M61))</ns0:f>
      </ns0:c>
      <ns0:c r="R61" s="53">
        <ns0:f>IF(T61="",0,COUNTIF('Evidence Register'!$BN$2:$BN$101,T61))</ns0:f>
      </ns0:c>
      <ns0:c r="S61" s="53">
        <ns0:f>IF(P61="",0,COUNTIF('Evidence Items'!$AG$2:$AG$101,P61))</ns0:f>
      </ns0:c>
      <ns0:c r="T61" s="53">
        <ns0:f>IF(OR(N61="",O61=""),"",N61&amp;"|"&amp;O61)</ns0:f>
      </ns0:c>
    </ns0:row>
    <ns0:row r="62">
      <ns0:c r="A62" s="65"/>
      <ns0:c r="B62" s="65"/>
      <ns0:c r="C62" s="65"/>
      <ns0:c r="D62" s="65"/>
      <ns0:c r="E62" s="66"/>
      <ns0:c r="F62" s="66"/>
      <ns0:c r="G62" s="66"/>
      <ns0:c r="H62" s="66"/>
      <ns0:c r="I62" s="45">
        <ns0:f>IF(A62="","",IFERROR(VLOOKUP(J62,'Controlled Vocabulary'!$AA$2:$AD$200,2,FALSE),"Record structurally complete"))</ns0:f>
      </ns0:c>
      <ns0:c r="J62" s="45">
        <ns0:f>IF(A62="","",IF(M62="","MISSING_LINK_ID",IF(Q62&gt;1,"DUPLICATE_LINK_ID",IF(OR(N62="",O62=""),"ORPHAN_CLAIM_LINK",IF(R62=0,"ORPHAN_CLAIM_LINK",IF(P62="","ORPHAN_EVIDENCE_LINK",IF(S62=0,"ORPHAN_EVIDENCE_LINK",IF(COUNTIF('Controlled Vocabulary'!$O$2:$O$4,E62)=0,"INVALID_RELATIONSHIP_ROLE",IF(COUNTIF('Controlled Vocabulary'!$P$2:$P$3,H62)=0,"INVALID_ACTIVE_STATUS","NONE")))))))))</ns0:f>
      </ns0:c>
      <ns0:c r="K62" s="45">
        <ns0:f>IF(A62="","",IFERROR(VLOOKUP(J62,'Controlled Vocabulary'!$AA$2:$AD$200,3,FALSE),"Continue"))</ns0:f>
      </ns0:c>
      <ns0:c r="L62" s="45">
        <ns0:f>IF(A62="","",IFERROR(VLOOKUP(J62,'Controlled Vocabulary'!$AA$2:$AD$200,4,FALSE),"Evaluate remaining controls."))</ns0:f>
      </ns0:c>
      <ns0:c r="M62" s="53">
        <ns0:f>IF(A62="","",UPPER(TRIM(A62)))</ns0:f>
      </ns0:c>
      <ns0:c r="N62" s="53">
        <ns0:f>IF(B62="","",UPPER(TRIM(B62)))</ns0:f>
      </ns0:c>
      <ns0:c r="O62" s="53">
        <ns0:f>IF(C62="","",TRIM(C62))</ns0:f>
      </ns0:c>
      <ns0:c r="P62" s="53">
        <ns0:f>IF(D62="","",UPPER(TRIM(D62)))</ns0:f>
      </ns0:c>
      <ns0:c r="Q62" s="53">
        <ns0:f>IF(M62="",0,COUNTIF($M$2:$M$201,M62))</ns0:f>
      </ns0:c>
      <ns0:c r="R62" s="53">
        <ns0:f>IF(T62="",0,COUNTIF('Evidence Register'!$BN$2:$BN$101,T62))</ns0:f>
      </ns0:c>
      <ns0:c r="S62" s="53">
        <ns0:f>IF(P62="",0,COUNTIF('Evidence Items'!$AG$2:$AG$101,P62))</ns0:f>
      </ns0:c>
      <ns0:c r="T62" s="53">
        <ns0:f>IF(OR(N62="",O62=""),"",N62&amp;"|"&amp;O62)</ns0:f>
      </ns0:c>
    </ns0:row>
    <ns0:row r="63">
      <ns0:c r="A63" s="65"/>
      <ns0:c r="B63" s="65"/>
      <ns0:c r="C63" s="65"/>
      <ns0:c r="D63" s="65"/>
      <ns0:c r="E63" s="66"/>
      <ns0:c r="F63" s="66"/>
      <ns0:c r="G63" s="66"/>
      <ns0:c r="H63" s="66"/>
      <ns0:c r="I63" s="45">
        <ns0:f>IF(A63="","",IFERROR(VLOOKUP(J63,'Controlled Vocabulary'!$AA$2:$AD$200,2,FALSE),"Record structurally complete"))</ns0:f>
      </ns0:c>
      <ns0:c r="J63" s="45">
        <ns0:f>IF(A63="","",IF(M63="","MISSING_LINK_ID",IF(Q63&gt;1,"DUPLICATE_LINK_ID",IF(OR(N63="",O63=""),"ORPHAN_CLAIM_LINK",IF(R63=0,"ORPHAN_CLAIM_LINK",IF(P63="","ORPHAN_EVIDENCE_LINK",IF(S63=0,"ORPHAN_EVIDENCE_LINK",IF(COUNTIF('Controlled Vocabulary'!$O$2:$O$4,E63)=0,"INVALID_RELATIONSHIP_ROLE",IF(COUNTIF('Controlled Vocabulary'!$P$2:$P$3,H63)=0,"INVALID_ACTIVE_STATUS","NONE")))))))))</ns0:f>
      </ns0:c>
      <ns0:c r="K63" s="45">
        <ns0:f>IF(A63="","",IFERROR(VLOOKUP(J63,'Controlled Vocabulary'!$AA$2:$AD$200,3,FALSE),"Continue"))</ns0:f>
      </ns0:c>
      <ns0:c r="L63" s="45">
        <ns0:f>IF(A63="","",IFERROR(VLOOKUP(J63,'Controlled Vocabulary'!$AA$2:$AD$200,4,FALSE),"Evaluate remaining controls."))</ns0:f>
      </ns0:c>
      <ns0:c r="M63" s="53">
        <ns0:f>IF(A63="","",UPPER(TRIM(A63)))</ns0:f>
      </ns0:c>
      <ns0:c r="N63" s="53">
        <ns0:f>IF(B63="","",UPPER(TRIM(B63)))</ns0:f>
      </ns0:c>
      <ns0:c r="O63" s="53">
        <ns0:f>IF(C63="","",TRIM(C63))</ns0:f>
      </ns0:c>
      <ns0:c r="P63" s="53">
        <ns0:f>IF(D63="","",UPPER(TRIM(D63)))</ns0:f>
      </ns0:c>
      <ns0:c r="Q63" s="53">
        <ns0:f>IF(M63="",0,COUNTIF($M$2:$M$201,M63))</ns0:f>
      </ns0:c>
      <ns0:c r="R63" s="53">
        <ns0:f>IF(T63="",0,COUNTIF('Evidence Register'!$BN$2:$BN$101,T63))</ns0:f>
      </ns0:c>
      <ns0:c r="S63" s="53">
        <ns0:f>IF(P63="",0,COUNTIF('Evidence Items'!$AG$2:$AG$101,P63))</ns0:f>
      </ns0:c>
      <ns0:c r="T63" s="53">
        <ns0:f>IF(OR(N63="",O63=""),"",N63&amp;"|"&amp;O63)</ns0:f>
      </ns0:c>
    </ns0:row>
    <ns0:row r="64">
      <ns0:c r="A64" s="65"/>
      <ns0:c r="B64" s="65"/>
      <ns0:c r="C64" s="65"/>
      <ns0:c r="D64" s="65"/>
      <ns0:c r="E64" s="66"/>
      <ns0:c r="F64" s="66"/>
      <ns0:c r="G64" s="66"/>
      <ns0:c r="H64" s="66"/>
      <ns0:c r="I64" s="45">
        <ns0:f>IF(A64="","",IFERROR(VLOOKUP(J64,'Controlled Vocabulary'!$AA$2:$AD$200,2,FALSE),"Record structurally complete"))</ns0:f>
      </ns0:c>
      <ns0:c r="J64" s="45">
        <ns0:f>IF(A64="","",IF(M64="","MISSING_LINK_ID",IF(Q64&gt;1,"DUPLICATE_LINK_ID",IF(OR(N64="",O64=""),"ORPHAN_CLAIM_LINK",IF(R64=0,"ORPHAN_CLAIM_LINK",IF(P64="","ORPHAN_EVIDENCE_LINK",IF(S64=0,"ORPHAN_EVIDENCE_LINK",IF(COUNTIF('Controlled Vocabulary'!$O$2:$O$4,E64)=0,"INVALID_RELATIONSHIP_ROLE",IF(COUNTIF('Controlled Vocabulary'!$P$2:$P$3,H64)=0,"INVALID_ACTIVE_STATUS","NONE")))))))))</ns0:f>
      </ns0:c>
      <ns0:c r="K64" s="45">
        <ns0:f>IF(A64="","",IFERROR(VLOOKUP(J64,'Controlled Vocabulary'!$AA$2:$AD$200,3,FALSE),"Continue"))</ns0:f>
      </ns0:c>
      <ns0:c r="L64" s="45">
        <ns0:f>IF(A64="","",IFERROR(VLOOKUP(J64,'Controlled Vocabulary'!$AA$2:$AD$200,4,FALSE),"Evaluate remaining controls."))</ns0:f>
      </ns0:c>
      <ns0:c r="M64" s="53">
        <ns0:f>IF(A64="","",UPPER(TRIM(A64)))</ns0:f>
      </ns0:c>
      <ns0:c r="N64" s="53">
        <ns0:f>IF(B64="","",UPPER(TRIM(B64)))</ns0:f>
      </ns0:c>
      <ns0:c r="O64" s="53">
        <ns0:f>IF(C64="","",TRIM(C64))</ns0:f>
      </ns0:c>
      <ns0:c r="P64" s="53">
        <ns0:f>IF(D64="","",UPPER(TRIM(D64)))</ns0:f>
      </ns0:c>
      <ns0:c r="Q64" s="53">
        <ns0:f>IF(M64="",0,COUNTIF($M$2:$M$201,M64))</ns0:f>
      </ns0:c>
      <ns0:c r="R64" s="53">
        <ns0:f>IF(T64="",0,COUNTIF('Evidence Register'!$BN$2:$BN$101,T64))</ns0:f>
      </ns0:c>
      <ns0:c r="S64" s="53">
        <ns0:f>IF(P64="",0,COUNTIF('Evidence Items'!$AG$2:$AG$101,P64))</ns0:f>
      </ns0:c>
      <ns0:c r="T64" s="53">
        <ns0:f>IF(OR(N64="",O64=""),"",N64&amp;"|"&amp;O64)</ns0:f>
      </ns0:c>
    </ns0:row>
    <ns0:row r="65">
      <ns0:c r="A65" s="65"/>
      <ns0:c r="B65" s="65"/>
      <ns0:c r="C65" s="65"/>
      <ns0:c r="D65" s="65"/>
      <ns0:c r="E65" s="66"/>
      <ns0:c r="F65" s="66"/>
      <ns0:c r="G65" s="66"/>
      <ns0:c r="H65" s="66"/>
      <ns0:c r="I65" s="45">
        <ns0:f>IF(A65="","",IFERROR(VLOOKUP(J65,'Controlled Vocabulary'!$AA$2:$AD$200,2,FALSE),"Record structurally complete"))</ns0:f>
      </ns0:c>
      <ns0:c r="J65" s="45">
        <ns0:f>IF(A65="","",IF(M65="","MISSING_LINK_ID",IF(Q65&gt;1,"DUPLICATE_LINK_ID",IF(OR(N65="",O65=""),"ORPHAN_CLAIM_LINK",IF(R65=0,"ORPHAN_CLAIM_LINK",IF(P65="","ORPHAN_EVIDENCE_LINK",IF(S65=0,"ORPHAN_EVIDENCE_LINK",IF(COUNTIF('Controlled Vocabulary'!$O$2:$O$4,E65)=0,"INVALID_RELATIONSHIP_ROLE",IF(COUNTIF('Controlled Vocabulary'!$P$2:$P$3,H65)=0,"INVALID_ACTIVE_STATUS","NONE")))))))))</ns0:f>
      </ns0:c>
      <ns0:c r="K65" s="45">
        <ns0:f>IF(A65="","",IFERROR(VLOOKUP(J65,'Controlled Vocabulary'!$AA$2:$AD$200,3,FALSE),"Continue"))</ns0:f>
      </ns0:c>
      <ns0:c r="L65" s="45">
        <ns0:f>IF(A65="","",IFERROR(VLOOKUP(J65,'Controlled Vocabulary'!$AA$2:$AD$200,4,FALSE),"Evaluate remaining controls."))</ns0:f>
      </ns0:c>
      <ns0:c r="M65" s="53">
        <ns0:f>IF(A65="","",UPPER(TRIM(A65)))</ns0:f>
      </ns0:c>
      <ns0:c r="N65" s="53">
        <ns0:f>IF(B65="","",UPPER(TRIM(B65)))</ns0:f>
      </ns0:c>
      <ns0:c r="O65" s="53">
        <ns0:f>IF(C65="","",TRIM(C65))</ns0:f>
      </ns0:c>
      <ns0:c r="P65" s="53">
        <ns0:f>IF(D65="","",UPPER(TRIM(D65)))</ns0:f>
      </ns0:c>
      <ns0:c r="Q65" s="53">
        <ns0:f>IF(M65="",0,COUNTIF($M$2:$M$201,M65))</ns0:f>
      </ns0:c>
      <ns0:c r="R65" s="53">
        <ns0:f>IF(T65="",0,COUNTIF('Evidence Register'!$BN$2:$BN$101,T65))</ns0:f>
      </ns0:c>
      <ns0:c r="S65" s="53">
        <ns0:f>IF(P65="",0,COUNTIF('Evidence Items'!$AG$2:$AG$101,P65))</ns0:f>
      </ns0:c>
      <ns0:c r="T65" s="53">
        <ns0:f>IF(OR(N65="",O65=""),"",N65&amp;"|"&amp;O65)</ns0:f>
      </ns0:c>
    </ns0:row>
    <ns0:row r="66">
      <ns0:c r="A66" s="65"/>
      <ns0:c r="B66" s="65"/>
      <ns0:c r="C66" s="65"/>
      <ns0:c r="D66" s="65"/>
      <ns0:c r="E66" s="66"/>
      <ns0:c r="F66" s="66"/>
      <ns0:c r="G66" s="66"/>
      <ns0:c r="H66" s="66"/>
      <ns0:c r="I66" s="45">
        <ns0:f>IF(A66="","",IFERROR(VLOOKUP(J66,'Controlled Vocabulary'!$AA$2:$AD$200,2,FALSE),"Record structurally complete"))</ns0:f>
      </ns0:c>
      <ns0:c r="J66" s="45">
        <ns0:f>IF(A66="","",IF(M66="","MISSING_LINK_ID",IF(Q66&gt;1,"DUPLICATE_LINK_ID",IF(OR(N66="",O66=""),"ORPHAN_CLAIM_LINK",IF(R66=0,"ORPHAN_CLAIM_LINK",IF(P66="","ORPHAN_EVIDENCE_LINK",IF(S66=0,"ORPHAN_EVIDENCE_LINK",IF(COUNTIF('Controlled Vocabulary'!$O$2:$O$4,E66)=0,"INVALID_RELATIONSHIP_ROLE",IF(COUNTIF('Controlled Vocabulary'!$P$2:$P$3,H66)=0,"INVALID_ACTIVE_STATUS","NONE")))))))))</ns0:f>
      </ns0:c>
      <ns0:c r="K66" s="45">
        <ns0:f>IF(A66="","",IFERROR(VLOOKUP(J66,'Controlled Vocabulary'!$AA$2:$AD$200,3,FALSE),"Continue"))</ns0:f>
      </ns0:c>
      <ns0:c r="L66" s="45">
        <ns0:f>IF(A66="","",IFERROR(VLOOKUP(J66,'Controlled Vocabulary'!$AA$2:$AD$200,4,FALSE),"Evaluate remaining controls."))</ns0:f>
      </ns0:c>
      <ns0:c r="M66" s="53">
        <ns0:f>IF(A66="","",UPPER(TRIM(A66)))</ns0:f>
      </ns0:c>
      <ns0:c r="N66" s="53">
        <ns0:f>IF(B66="","",UPPER(TRIM(B66)))</ns0:f>
      </ns0:c>
      <ns0:c r="O66" s="53">
        <ns0:f>IF(C66="","",TRIM(C66))</ns0:f>
      </ns0:c>
      <ns0:c r="P66" s="53">
        <ns0:f>IF(D66="","",UPPER(TRIM(D66)))</ns0:f>
      </ns0:c>
      <ns0:c r="Q66" s="53">
        <ns0:f>IF(M66="",0,COUNTIF($M$2:$M$201,M66))</ns0:f>
      </ns0:c>
      <ns0:c r="R66" s="53">
        <ns0:f>IF(T66="",0,COUNTIF('Evidence Register'!$BN$2:$BN$101,T66))</ns0:f>
      </ns0:c>
      <ns0:c r="S66" s="53">
        <ns0:f>IF(P66="",0,COUNTIF('Evidence Items'!$AG$2:$AG$101,P66))</ns0:f>
      </ns0:c>
      <ns0:c r="T66" s="53">
        <ns0:f>IF(OR(N66="",O66=""),"",N66&amp;"|"&amp;O66)</ns0:f>
      </ns0:c>
    </ns0:row>
    <ns0:row r="67">
      <ns0:c r="A67" s="65"/>
      <ns0:c r="B67" s="65"/>
      <ns0:c r="C67" s="65"/>
      <ns0:c r="D67" s="65"/>
      <ns0:c r="E67" s="66"/>
      <ns0:c r="F67" s="66"/>
      <ns0:c r="G67" s="66"/>
      <ns0:c r="H67" s="66"/>
      <ns0:c r="I67" s="45">
        <ns0:f>IF(A67="","",IFERROR(VLOOKUP(J67,'Controlled Vocabulary'!$AA$2:$AD$200,2,FALSE),"Record structurally complete"))</ns0:f>
      </ns0:c>
      <ns0:c r="J67" s="45">
        <ns0:f>IF(A67="","",IF(M67="","MISSING_LINK_ID",IF(Q67&gt;1,"DUPLICATE_LINK_ID",IF(OR(N67="",O67=""),"ORPHAN_CLAIM_LINK",IF(R67=0,"ORPHAN_CLAIM_LINK",IF(P67="","ORPHAN_EVIDENCE_LINK",IF(S67=0,"ORPHAN_EVIDENCE_LINK",IF(COUNTIF('Controlled Vocabulary'!$O$2:$O$4,E67)=0,"INVALID_RELATIONSHIP_ROLE",IF(COUNTIF('Controlled Vocabulary'!$P$2:$P$3,H67)=0,"INVALID_ACTIVE_STATUS","NONE")))))))))</ns0:f>
      </ns0:c>
      <ns0:c r="K67" s="45">
        <ns0:f>IF(A67="","",IFERROR(VLOOKUP(J67,'Controlled Vocabulary'!$AA$2:$AD$200,3,FALSE),"Continue"))</ns0:f>
      </ns0:c>
      <ns0:c r="L67" s="45">
        <ns0:f>IF(A67="","",IFERROR(VLOOKUP(J67,'Controlled Vocabulary'!$AA$2:$AD$200,4,FALSE),"Evaluate remaining controls."))</ns0:f>
      </ns0:c>
      <ns0:c r="M67" s="53">
        <ns0:f>IF(A67="","",UPPER(TRIM(A67)))</ns0:f>
      </ns0:c>
      <ns0:c r="N67" s="53">
        <ns0:f>IF(B67="","",UPPER(TRIM(B67)))</ns0:f>
      </ns0:c>
      <ns0:c r="O67" s="53">
        <ns0:f>IF(C67="","",TRIM(C67))</ns0:f>
      </ns0:c>
      <ns0:c r="P67" s="53">
        <ns0:f>IF(D67="","",UPPER(TRIM(D67)))</ns0:f>
      </ns0:c>
      <ns0:c r="Q67" s="53">
        <ns0:f>IF(M67="",0,COUNTIF($M$2:$M$201,M67))</ns0:f>
      </ns0:c>
      <ns0:c r="R67" s="53">
        <ns0:f>IF(T67="",0,COUNTIF('Evidence Register'!$BN$2:$BN$101,T67))</ns0:f>
      </ns0:c>
      <ns0:c r="S67" s="53">
        <ns0:f>IF(P67="",0,COUNTIF('Evidence Items'!$AG$2:$AG$101,P67))</ns0:f>
      </ns0:c>
      <ns0:c r="T67" s="53">
        <ns0:f>IF(OR(N67="",O67=""),"",N67&amp;"|"&amp;O67)</ns0:f>
      </ns0:c>
    </ns0:row>
    <ns0:row r="68">
      <ns0:c r="A68" s="65"/>
      <ns0:c r="B68" s="65"/>
      <ns0:c r="C68" s="65"/>
      <ns0:c r="D68" s="65"/>
      <ns0:c r="E68" s="66"/>
      <ns0:c r="F68" s="66"/>
      <ns0:c r="G68" s="66"/>
      <ns0:c r="H68" s="66"/>
      <ns0:c r="I68" s="45">
        <ns0:f>IF(A68="","",IFERROR(VLOOKUP(J68,'Controlled Vocabulary'!$AA$2:$AD$200,2,FALSE),"Record structurally complete"))</ns0:f>
      </ns0:c>
      <ns0:c r="J68" s="45">
        <ns0:f>IF(A68="","",IF(M68="","MISSING_LINK_ID",IF(Q68&gt;1,"DUPLICATE_LINK_ID",IF(OR(N68="",O68=""),"ORPHAN_CLAIM_LINK",IF(R68=0,"ORPHAN_CLAIM_LINK",IF(P68="","ORPHAN_EVIDENCE_LINK",IF(S68=0,"ORPHAN_EVIDENCE_LINK",IF(COUNTIF('Controlled Vocabulary'!$O$2:$O$4,E68)=0,"INVALID_RELATIONSHIP_ROLE",IF(COUNTIF('Controlled Vocabulary'!$P$2:$P$3,H68)=0,"INVALID_ACTIVE_STATUS","NONE")))))))))</ns0:f>
      </ns0:c>
      <ns0:c r="K68" s="45">
        <ns0:f>IF(A68="","",IFERROR(VLOOKUP(J68,'Controlled Vocabulary'!$AA$2:$AD$200,3,FALSE),"Continue"))</ns0:f>
      </ns0:c>
      <ns0:c r="L68" s="45">
        <ns0:f>IF(A68="","",IFERROR(VLOOKUP(J68,'Controlled Vocabulary'!$AA$2:$AD$200,4,FALSE),"Evaluate remaining controls."))</ns0:f>
      </ns0:c>
      <ns0:c r="M68" s="53">
        <ns0:f>IF(A68="","",UPPER(TRIM(A68)))</ns0:f>
      </ns0:c>
      <ns0:c r="N68" s="53">
        <ns0:f>IF(B68="","",UPPER(TRIM(B68)))</ns0:f>
      </ns0:c>
      <ns0:c r="O68" s="53">
        <ns0:f>IF(C68="","",TRIM(C68))</ns0:f>
      </ns0:c>
      <ns0:c r="P68" s="53">
        <ns0:f>IF(D68="","",UPPER(TRIM(D68)))</ns0:f>
      </ns0:c>
      <ns0:c r="Q68" s="53">
        <ns0:f>IF(M68="",0,COUNTIF($M$2:$M$201,M68))</ns0:f>
      </ns0:c>
      <ns0:c r="R68" s="53">
        <ns0:f>IF(T68="",0,COUNTIF('Evidence Register'!$BN$2:$BN$101,T68))</ns0:f>
      </ns0:c>
      <ns0:c r="S68" s="53">
        <ns0:f>IF(P68="",0,COUNTIF('Evidence Items'!$AG$2:$AG$101,P68))</ns0:f>
      </ns0:c>
      <ns0:c r="T68" s="53">
        <ns0:f>IF(OR(N68="",O68=""),"",N68&amp;"|"&amp;O68)</ns0:f>
      </ns0:c>
    </ns0:row>
    <ns0:row r="69">
      <ns0:c r="A69" s="65"/>
      <ns0:c r="B69" s="65"/>
      <ns0:c r="C69" s="65"/>
      <ns0:c r="D69" s="65"/>
      <ns0:c r="E69" s="66"/>
      <ns0:c r="F69" s="66"/>
      <ns0:c r="G69" s="66"/>
      <ns0:c r="H69" s="66"/>
      <ns0:c r="I69" s="45">
        <ns0:f>IF(A69="","",IFERROR(VLOOKUP(J69,'Controlled Vocabulary'!$AA$2:$AD$200,2,FALSE),"Record structurally complete"))</ns0:f>
      </ns0:c>
      <ns0:c r="J69" s="45">
        <ns0:f>IF(A69="","",IF(M69="","MISSING_LINK_ID",IF(Q69&gt;1,"DUPLICATE_LINK_ID",IF(OR(N69="",O69=""),"ORPHAN_CLAIM_LINK",IF(R69=0,"ORPHAN_CLAIM_LINK",IF(P69="","ORPHAN_EVIDENCE_LINK",IF(S69=0,"ORPHAN_EVIDENCE_LINK",IF(COUNTIF('Controlled Vocabulary'!$O$2:$O$4,E69)=0,"INVALID_RELATIONSHIP_ROLE",IF(COUNTIF('Controlled Vocabulary'!$P$2:$P$3,H69)=0,"INVALID_ACTIVE_STATUS","NONE")))))))))</ns0:f>
      </ns0:c>
      <ns0:c r="K69" s="45">
        <ns0:f>IF(A69="","",IFERROR(VLOOKUP(J69,'Controlled Vocabulary'!$AA$2:$AD$200,3,FALSE),"Continue"))</ns0:f>
      </ns0:c>
      <ns0:c r="L69" s="45">
        <ns0:f>IF(A69="","",IFERROR(VLOOKUP(J69,'Controlled Vocabulary'!$AA$2:$AD$200,4,FALSE),"Evaluate remaining controls."))</ns0:f>
      </ns0:c>
      <ns0:c r="M69" s="53">
        <ns0:f>IF(A69="","",UPPER(TRIM(A69)))</ns0:f>
      </ns0:c>
      <ns0:c r="N69" s="53">
        <ns0:f>IF(B69="","",UPPER(TRIM(B69)))</ns0:f>
      </ns0:c>
      <ns0:c r="O69" s="53">
        <ns0:f>IF(C69="","",TRIM(C69))</ns0:f>
      </ns0:c>
      <ns0:c r="P69" s="53">
        <ns0:f>IF(D69="","",UPPER(TRIM(D69)))</ns0:f>
      </ns0:c>
      <ns0:c r="Q69" s="53">
        <ns0:f>IF(M69="",0,COUNTIF($M$2:$M$201,M69))</ns0:f>
      </ns0:c>
      <ns0:c r="R69" s="53">
        <ns0:f>IF(T69="",0,COUNTIF('Evidence Register'!$BN$2:$BN$101,T69))</ns0:f>
      </ns0:c>
      <ns0:c r="S69" s="53">
        <ns0:f>IF(P69="",0,COUNTIF('Evidence Items'!$AG$2:$AG$101,P69))</ns0:f>
      </ns0:c>
      <ns0:c r="T69" s="53">
        <ns0:f>IF(OR(N69="",O69=""),"",N69&amp;"|"&amp;O69)</ns0:f>
      </ns0:c>
    </ns0:row>
    <ns0:row r="70">
      <ns0:c r="A70" s="65"/>
      <ns0:c r="B70" s="65"/>
      <ns0:c r="C70" s="65"/>
      <ns0:c r="D70" s="65"/>
      <ns0:c r="E70" s="66"/>
      <ns0:c r="F70" s="66"/>
      <ns0:c r="G70" s="66"/>
      <ns0:c r="H70" s="66"/>
      <ns0:c r="I70" s="45">
        <ns0:f>IF(A70="","",IFERROR(VLOOKUP(J70,'Controlled Vocabulary'!$AA$2:$AD$200,2,FALSE),"Record structurally complete"))</ns0:f>
      </ns0:c>
      <ns0:c r="J70" s="45">
        <ns0:f>IF(A70="","",IF(M70="","MISSING_LINK_ID",IF(Q70&gt;1,"DUPLICATE_LINK_ID",IF(OR(N70="",O70=""),"ORPHAN_CLAIM_LINK",IF(R70=0,"ORPHAN_CLAIM_LINK",IF(P70="","ORPHAN_EVIDENCE_LINK",IF(S70=0,"ORPHAN_EVIDENCE_LINK",IF(COUNTIF('Controlled Vocabulary'!$O$2:$O$4,E70)=0,"INVALID_RELATIONSHIP_ROLE",IF(COUNTIF('Controlled Vocabulary'!$P$2:$P$3,H70)=0,"INVALID_ACTIVE_STATUS","NONE")))))))))</ns0:f>
      </ns0:c>
      <ns0:c r="K70" s="45">
        <ns0:f>IF(A70="","",IFERROR(VLOOKUP(J70,'Controlled Vocabulary'!$AA$2:$AD$200,3,FALSE),"Continue"))</ns0:f>
      </ns0:c>
      <ns0:c r="L70" s="45">
        <ns0:f>IF(A70="","",IFERROR(VLOOKUP(J70,'Controlled Vocabulary'!$AA$2:$AD$200,4,FALSE),"Evaluate remaining controls."))</ns0:f>
      </ns0:c>
      <ns0:c r="M70" s="53">
        <ns0:f>IF(A70="","",UPPER(TRIM(A70)))</ns0:f>
      </ns0:c>
      <ns0:c r="N70" s="53">
        <ns0:f>IF(B70="","",UPPER(TRIM(B70)))</ns0:f>
      </ns0:c>
      <ns0:c r="O70" s="53">
        <ns0:f>IF(C70="","",TRIM(C70))</ns0:f>
      </ns0:c>
      <ns0:c r="P70" s="53">
        <ns0:f>IF(D70="","",UPPER(TRIM(D70)))</ns0:f>
      </ns0:c>
      <ns0:c r="Q70" s="53">
        <ns0:f>IF(M70="",0,COUNTIF($M$2:$M$201,M70))</ns0:f>
      </ns0:c>
      <ns0:c r="R70" s="53">
        <ns0:f>IF(T70="",0,COUNTIF('Evidence Register'!$BN$2:$BN$101,T70))</ns0:f>
      </ns0:c>
      <ns0:c r="S70" s="53">
        <ns0:f>IF(P70="",0,COUNTIF('Evidence Items'!$AG$2:$AG$101,P70))</ns0:f>
      </ns0:c>
      <ns0:c r="T70" s="53">
        <ns0:f>IF(OR(N70="",O70=""),"",N70&amp;"|"&amp;O70)</ns0:f>
      </ns0:c>
    </ns0:row>
    <ns0:row r="71">
      <ns0:c r="A71" s="65"/>
      <ns0:c r="B71" s="65"/>
      <ns0:c r="C71" s="65"/>
      <ns0:c r="D71" s="65"/>
      <ns0:c r="E71" s="66"/>
      <ns0:c r="F71" s="66"/>
      <ns0:c r="G71" s="66"/>
      <ns0:c r="H71" s="66"/>
      <ns0:c r="I71" s="45">
        <ns0:f>IF(A71="","",IFERROR(VLOOKUP(J71,'Controlled Vocabulary'!$AA$2:$AD$200,2,FALSE),"Record structurally complete"))</ns0:f>
      </ns0:c>
      <ns0:c r="J71" s="45">
        <ns0:f>IF(A71="","",IF(M71="","MISSING_LINK_ID",IF(Q71&gt;1,"DUPLICATE_LINK_ID",IF(OR(N71="",O71=""),"ORPHAN_CLAIM_LINK",IF(R71=0,"ORPHAN_CLAIM_LINK",IF(P71="","ORPHAN_EVIDENCE_LINK",IF(S71=0,"ORPHAN_EVIDENCE_LINK",IF(COUNTIF('Controlled Vocabulary'!$O$2:$O$4,E71)=0,"INVALID_RELATIONSHIP_ROLE",IF(COUNTIF('Controlled Vocabulary'!$P$2:$P$3,H71)=0,"INVALID_ACTIVE_STATUS","NONE")))))))))</ns0:f>
      </ns0:c>
      <ns0:c r="K71" s="45">
        <ns0:f>IF(A71="","",IFERROR(VLOOKUP(J71,'Controlled Vocabulary'!$AA$2:$AD$200,3,FALSE),"Continue"))</ns0:f>
      </ns0:c>
      <ns0:c r="L71" s="45">
        <ns0:f>IF(A71="","",IFERROR(VLOOKUP(J71,'Controlled Vocabulary'!$AA$2:$AD$200,4,FALSE),"Evaluate remaining controls."))</ns0:f>
      </ns0:c>
      <ns0:c r="M71" s="53">
        <ns0:f>IF(A71="","",UPPER(TRIM(A71)))</ns0:f>
      </ns0:c>
      <ns0:c r="N71" s="53">
        <ns0:f>IF(B71="","",UPPER(TRIM(B71)))</ns0:f>
      </ns0:c>
      <ns0:c r="O71" s="53">
        <ns0:f>IF(C71="","",TRIM(C71))</ns0:f>
      </ns0:c>
      <ns0:c r="P71" s="53">
        <ns0:f>IF(D71="","",UPPER(TRIM(D71)))</ns0:f>
      </ns0:c>
      <ns0:c r="Q71" s="53">
        <ns0:f>IF(M71="",0,COUNTIF($M$2:$M$201,M71))</ns0:f>
      </ns0:c>
      <ns0:c r="R71" s="53">
        <ns0:f>IF(T71="",0,COUNTIF('Evidence Register'!$BN$2:$BN$101,T71))</ns0:f>
      </ns0:c>
      <ns0:c r="S71" s="53">
        <ns0:f>IF(P71="",0,COUNTIF('Evidence Items'!$AG$2:$AG$101,P71))</ns0:f>
      </ns0:c>
      <ns0:c r="T71" s="53">
        <ns0:f>IF(OR(N71="",O71=""),"",N71&amp;"|"&amp;O71)</ns0:f>
      </ns0:c>
    </ns0:row>
    <ns0:row r="72">
      <ns0:c r="A72" s="65"/>
      <ns0:c r="B72" s="65"/>
      <ns0:c r="C72" s="65"/>
      <ns0:c r="D72" s="65"/>
      <ns0:c r="E72" s="66"/>
      <ns0:c r="F72" s="66"/>
      <ns0:c r="G72" s="66"/>
      <ns0:c r="H72" s="66"/>
      <ns0:c r="I72" s="45">
        <ns0:f>IF(A72="","",IFERROR(VLOOKUP(J72,'Controlled Vocabulary'!$AA$2:$AD$200,2,FALSE),"Record structurally complete"))</ns0:f>
      </ns0:c>
      <ns0:c r="J72" s="45">
        <ns0:f>IF(A72="","",IF(M72="","MISSING_LINK_ID",IF(Q72&gt;1,"DUPLICATE_LINK_ID",IF(OR(N72="",O72=""),"ORPHAN_CLAIM_LINK",IF(R72=0,"ORPHAN_CLAIM_LINK",IF(P72="","ORPHAN_EVIDENCE_LINK",IF(S72=0,"ORPHAN_EVIDENCE_LINK",IF(COUNTIF('Controlled Vocabulary'!$O$2:$O$4,E72)=0,"INVALID_RELATIONSHIP_ROLE",IF(COUNTIF('Controlled Vocabulary'!$P$2:$P$3,H72)=0,"INVALID_ACTIVE_STATUS","NONE")))))))))</ns0:f>
      </ns0:c>
      <ns0:c r="K72" s="45">
        <ns0:f>IF(A72="","",IFERROR(VLOOKUP(J72,'Controlled Vocabulary'!$AA$2:$AD$200,3,FALSE),"Continue"))</ns0:f>
      </ns0:c>
      <ns0:c r="L72" s="45">
        <ns0:f>IF(A72="","",IFERROR(VLOOKUP(J72,'Controlled Vocabulary'!$AA$2:$AD$200,4,FALSE),"Evaluate remaining controls."))</ns0:f>
      </ns0:c>
      <ns0:c r="M72" s="53">
        <ns0:f>IF(A72="","",UPPER(TRIM(A72)))</ns0:f>
      </ns0:c>
      <ns0:c r="N72" s="53">
        <ns0:f>IF(B72="","",UPPER(TRIM(B72)))</ns0:f>
      </ns0:c>
      <ns0:c r="O72" s="53">
        <ns0:f>IF(C72="","",TRIM(C72))</ns0:f>
      </ns0:c>
      <ns0:c r="P72" s="53">
        <ns0:f>IF(D72="","",UPPER(TRIM(D72)))</ns0:f>
      </ns0:c>
      <ns0:c r="Q72" s="53">
        <ns0:f>IF(M72="",0,COUNTIF($M$2:$M$201,M72))</ns0:f>
      </ns0:c>
      <ns0:c r="R72" s="53">
        <ns0:f>IF(T72="",0,COUNTIF('Evidence Register'!$BN$2:$BN$101,T72))</ns0:f>
      </ns0:c>
      <ns0:c r="S72" s="53">
        <ns0:f>IF(P72="",0,COUNTIF('Evidence Items'!$AG$2:$AG$101,P72))</ns0:f>
      </ns0:c>
      <ns0:c r="T72" s="53">
        <ns0:f>IF(OR(N72="",O72=""),"",N72&amp;"|"&amp;O72)</ns0:f>
      </ns0:c>
    </ns0:row>
    <ns0:row r="73">
      <ns0:c r="A73" s="65"/>
      <ns0:c r="B73" s="65"/>
      <ns0:c r="C73" s="65"/>
      <ns0:c r="D73" s="65"/>
      <ns0:c r="E73" s="66"/>
      <ns0:c r="F73" s="66"/>
      <ns0:c r="G73" s="66"/>
      <ns0:c r="H73" s="66"/>
      <ns0:c r="I73" s="45">
        <ns0:f>IF(A73="","",IFERROR(VLOOKUP(J73,'Controlled Vocabulary'!$AA$2:$AD$200,2,FALSE),"Record structurally complete"))</ns0:f>
      </ns0:c>
      <ns0:c r="J73" s="45">
        <ns0:f>IF(A73="","",IF(M73="","MISSING_LINK_ID",IF(Q73&gt;1,"DUPLICATE_LINK_ID",IF(OR(N73="",O73=""),"ORPHAN_CLAIM_LINK",IF(R73=0,"ORPHAN_CLAIM_LINK",IF(P73="","ORPHAN_EVIDENCE_LINK",IF(S73=0,"ORPHAN_EVIDENCE_LINK",IF(COUNTIF('Controlled Vocabulary'!$O$2:$O$4,E73)=0,"INVALID_RELATIONSHIP_ROLE",IF(COUNTIF('Controlled Vocabulary'!$P$2:$P$3,H73)=0,"INVALID_ACTIVE_STATUS","NONE")))))))))</ns0:f>
      </ns0:c>
      <ns0:c r="K73" s="45">
        <ns0:f>IF(A73="","",IFERROR(VLOOKUP(J73,'Controlled Vocabulary'!$AA$2:$AD$200,3,FALSE),"Continue"))</ns0:f>
      </ns0:c>
      <ns0:c r="L73" s="45">
        <ns0:f>IF(A73="","",IFERROR(VLOOKUP(J73,'Controlled Vocabulary'!$AA$2:$AD$200,4,FALSE),"Evaluate remaining controls."))</ns0:f>
      </ns0:c>
      <ns0:c r="M73" s="53">
        <ns0:f>IF(A73="","",UPPER(TRIM(A73)))</ns0:f>
      </ns0:c>
      <ns0:c r="N73" s="53">
        <ns0:f>IF(B73="","",UPPER(TRIM(B73)))</ns0:f>
      </ns0:c>
      <ns0:c r="O73" s="53">
        <ns0:f>IF(C73="","",TRIM(C73))</ns0:f>
      </ns0:c>
      <ns0:c r="P73" s="53">
        <ns0:f>IF(D73="","",UPPER(TRIM(D73)))</ns0:f>
      </ns0:c>
      <ns0:c r="Q73" s="53">
        <ns0:f>IF(M73="",0,COUNTIF($M$2:$M$201,M73))</ns0:f>
      </ns0:c>
      <ns0:c r="R73" s="53">
        <ns0:f>IF(T73="",0,COUNTIF('Evidence Register'!$BN$2:$BN$101,T73))</ns0:f>
      </ns0:c>
      <ns0:c r="S73" s="53">
        <ns0:f>IF(P73="",0,COUNTIF('Evidence Items'!$AG$2:$AG$101,P73))</ns0:f>
      </ns0:c>
      <ns0:c r="T73" s="53">
        <ns0:f>IF(OR(N73="",O73=""),"",N73&amp;"|"&amp;O73)</ns0:f>
      </ns0:c>
    </ns0:row>
    <ns0:row r="74">
      <ns0:c r="A74" s="65"/>
      <ns0:c r="B74" s="65"/>
      <ns0:c r="C74" s="65"/>
      <ns0:c r="D74" s="65"/>
      <ns0:c r="E74" s="66"/>
      <ns0:c r="F74" s="66"/>
      <ns0:c r="G74" s="66"/>
      <ns0:c r="H74" s="66"/>
      <ns0:c r="I74" s="45">
        <ns0:f>IF(A74="","",IFERROR(VLOOKUP(J74,'Controlled Vocabulary'!$AA$2:$AD$200,2,FALSE),"Record structurally complete"))</ns0:f>
      </ns0:c>
      <ns0:c r="J74" s="45">
        <ns0:f>IF(A74="","",IF(M74="","MISSING_LINK_ID",IF(Q74&gt;1,"DUPLICATE_LINK_ID",IF(OR(N74="",O74=""),"ORPHAN_CLAIM_LINK",IF(R74=0,"ORPHAN_CLAIM_LINK",IF(P74="","ORPHAN_EVIDENCE_LINK",IF(S74=0,"ORPHAN_EVIDENCE_LINK",IF(COUNTIF('Controlled Vocabulary'!$O$2:$O$4,E74)=0,"INVALID_RELATIONSHIP_ROLE",IF(COUNTIF('Controlled Vocabulary'!$P$2:$P$3,H74)=0,"INVALID_ACTIVE_STATUS","NONE")))))))))</ns0:f>
      </ns0:c>
      <ns0:c r="K74" s="45">
        <ns0:f>IF(A74="","",IFERROR(VLOOKUP(J74,'Controlled Vocabulary'!$AA$2:$AD$200,3,FALSE),"Continue"))</ns0:f>
      </ns0:c>
      <ns0:c r="L74" s="45">
        <ns0:f>IF(A74="","",IFERROR(VLOOKUP(J74,'Controlled Vocabulary'!$AA$2:$AD$200,4,FALSE),"Evaluate remaining controls."))</ns0:f>
      </ns0:c>
      <ns0:c r="M74" s="53">
        <ns0:f>IF(A74="","",UPPER(TRIM(A74)))</ns0:f>
      </ns0:c>
      <ns0:c r="N74" s="53">
        <ns0:f>IF(B74="","",UPPER(TRIM(B74)))</ns0:f>
      </ns0:c>
      <ns0:c r="O74" s="53">
        <ns0:f>IF(C74="","",TRIM(C74))</ns0:f>
      </ns0:c>
      <ns0:c r="P74" s="53">
        <ns0:f>IF(D74="","",UPPER(TRIM(D74)))</ns0:f>
      </ns0:c>
      <ns0:c r="Q74" s="53">
        <ns0:f>IF(M74="",0,COUNTIF($M$2:$M$201,M74))</ns0:f>
      </ns0:c>
      <ns0:c r="R74" s="53">
        <ns0:f>IF(T74="",0,COUNTIF('Evidence Register'!$BN$2:$BN$101,T74))</ns0:f>
      </ns0:c>
      <ns0:c r="S74" s="53">
        <ns0:f>IF(P74="",0,COUNTIF('Evidence Items'!$AG$2:$AG$101,P74))</ns0:f>
      </ns0:c>
      <ns0:c r="T74" s="53">
        <ns0:f>IF(OR(N74="",O74=""),"",N74&amp;"|"&amp;O74)</ns0:f>
      </ns0:c>
    </ns0:row>
    <ns0:row r="75">
      <ns0:c r="A75" s="65"/>
      <ns0:c r="B75" s="65"/>
      <ns0:c r="C75" s="65"/>
      <ns0:c r="D75" s="65"/>
      <ns0:c r="E75" s="66"/>
      <ns0:c r="F75" s="66"/>
      <ns0:c r="G75" s="66"/>
      <ns0:c r="H75" s="66"/>
      <ns0:c r="I75" s="45">
        <ns0:f>IF(A75="","",IFERROR(VLOOKUP(J75,'Controlled Vocabulary'!$AA$2:$AD$200,2,FALSE),"Record structurally complete"))</ns0:f>
      </ns0:c>
      <ns0:c r="J75" s="45">
        <ns0:f>IF(A75="","",IF(M75="","MISSING_LINK_ID",IF(Q75&gt;1,"DUPLICATE_LINK_ID",IF(OR(N75="",O75=""),"ORPHAN_CLAIM_LINK",IF(R75=0,"ORPHAN_CLAIM_LINK",IF(P75="","ORPHAN_EVIDENCE_LINK",IF(S75=0,"ORPHAN_EVIDENCE_LINK",IF(COUNTIF('Controlled Vocabulary'!$O$2:$O$4,E75)=0,"INVALID_RELATIONSHIP_ROLE",IF(COUNTIF('Controlled Vocabulary'!$P$2:$P$3,H75)=0,"INVALID_ACTIVE_STATUS","NONE")))))))))</ns0:f>
      </ns0:c>
      <ns0:c r="K75" s="45">
        <ns0:f>IF(A75="","",IFERROR(VLOOKUP(J75,'Controlled Vocabulary'!$AA$2:$AD$200,3,FALSE),"Continue"))</ns0:f>
      </ns0:c>
      <ns0:c r="L75" s="45">
        <ns0:f>IF(A75="","",IFERROR(VLOOKUP(J75,'Controlled Vocabulary'!$AA$2:$AD$200,4,FALSE),"Evaluate remaining controls."))</ns0:f>
      </ns0:c>
      <ns0:c r="M75" s="53">
        <ns0:f>IF(A75="","",UPPER(TRIM(A75)))</ns0:f>
      </ns0:c>
      <ns0:c r="N75" s="53">
        <ns0:f>IF(B75="","",UPPER(TRIM(B75)))</ns0:f>
      </ns0:c>
      <ns0:c r="O75" s="53">
        <ns0:f>IF(C75="","",TRIM(C75))</ns0:f>
      </ns0:c>
      <ns0:c r="P75" s="53">
        <ns0:f>IF(D75="","",UPPER(TRIM(D75)))</ns0:f>
      </ns0:c>
      <ns0:c r="Q75" s="53">
        <ns0:f>IF(M75="",0,COUNTIF($M$2:$M$201,M75))</ns0:f>
      </ns0:c>
      <ns0:c r="R75" s="53">
        <ns0:f>IF(T75="",0,COUNTIF('Evidence Register'!$BN$2:$BN$101,T75))</ns0:f>
      </ns0:c>
      <ns0:c r="S75" s="53">
        <ns0:f>IF(P75="",0,COUNTIF('Evidence Items'!$AG$2:$AG$101,P75))</ns0:f>
      </ns0:c>
      <ns0:c r="T75" s="53">
        <ns0:f>IF(OR(N75="",O75=""),"",N75&amp;"|"&amp;O75)</ns0:f>
      </ns0:c>
    </ns0:row>
    <ns0:row r="76">
      <ns0:c r="A76" s="65"/>
      <ns0:c r="B76" s="65"/>
      <ns0:c r="C76" s="65"/>
      <ns0:c r="D76" s="65"/>
      <ns0:c r="E76" s="66"/>
      <ns0:c r="F76" s="66"/>
      <ns0:c r="G76" s="66"/>
      <ns0:c r="H76" s="66"/>
      <ns0:c r="I76" s="45">
        <ns0:f>IF(A76="","",IFERROR(VLOOKUP(J76,'Controlled Vocabulary'!$AA$2:$AD$200,2,FALSE),"Record structurally complete"))</ns0:f>
      </ns0:c>
      <ns0:c r="J76" s="45">
        <ns0:f>IF(A76="","",IF(M76="","MISSING_LINK_ID",IF(Q76&gt;1,"DUPLICATE_LINK_ID",IF(OR(N76="",O76=""),"ORPHAN_CLAIM_LINK",IF(R76=0,"ORPHAN_CLAIM_LINK",IF(P76="","ORPHAN_EVIDENCE_LINK",IF(S76=0,"ORPHAN_EVIDENCE_LINK",IF(COUNTIF('Controlled Vocabulary'!$O$2:$O$4,E76)=0,"INVALID_RELATIONSHIP_ROLE",IF(COUNTIF('Controlled Vocabulary'!$P$2:$P$3,H76)=0,"INVALID_ACTIVE_STATUS","NONE")))))))))</ns0:f>
      </ns0:c>
      <ns0:c r="K76" s="45">
        <ns0:f>IF(A76="","",IFERROR(VLOOKUP(J76,'Controlled Vocabulary'!$AA$2:$AD$200,3,FALSE),"Continue"))</ns0:f>
      </ns0:c>
      <ns0:c r="L76" s="45">
        <ns0:f>IF(A76="","",IFERROR(VLOOKUP(J76,'Controlled Vocabulary'!$AA$2:$AD$200,4,FALSE),"Evaluate remaining controls."))</ns0:f>
      </ns0:c>
      <ns0:c r="M76" s="53">
        <ns0:f>IF(A76="","",UPPER(TRIM(A76)))</ns0:f>
      </ns0:c>
      <ns0:c r="N76" s="53">
        <ns0:f>IF(B76="","",UPPER(TRIM(B76)))</ns0:f>
      </ns0:c>
      <ns0:c r="O76" s="53">
        <ns0:f>IF(C76="","",TRIM(C76))</ns0:f>
      </ns0:c>
      <ns0:c r="P76" s="53">
        <ns0:f>IF(D76="","",UPPER(TRIM(D76)))</ns0:f>
      </ns0:c>
      <ns0:c r="Q76" s="53">
        <ns0:f>IF(M76="",0,COUNTIF($M$2:$M$201,M76))</ns0:f>
      </ns0:c>
      <ns0:c r="R76" s="53">
        <ns0:f>IF(T76="",0,COUNTIF('Evidence Register'!$BN$2:$BN$101,T76))</ns0:f>
      </ns0:c>
      <ns0:c r="S76" s="53">
        <ns0:f>IF(P76="",0,COUNTIF('Evidence Items'!$AG$2:$AG$101,P76))</ns0:f>
      </ns0:c>
      <ns0:c r="T76" s="53">
        <ns0:f>IF(OR(N76="",O76=""),"",N76&amp;"|"&amp;O76)</ns0:f>
      </ns0:c>
    </ns0:row>
    <ns0:row r="77">
      <ns0:c r="A77" s="65"/>
      <ns0:c r="B77" s="65"/>
      <ns0:c r="C77" s="65"/>
      <ns0:c r="D77" s="65"/>
      <ns0:c r="E77" s="66"/>
      <ns0:c r="F77" s="66"/>
      <ns0:c r="G77" s="66"/>
      <ns0:c r="H77" s="66"/>
      <ns0:c r="I77" s="45">
        <ns0:f>IF(A77="","",IFERROR(VLOOKUP(J77,'Controlled Vocabulary'!$AA$2:$AD$200,2,FALSE),"Record structurally complete"))</ns0:f>
      </ns0:c>
      <ns0:c r="J77" s="45">
        <ns0:f>IF(A77="","",IF(M77="","MISSING_LINK_ID",IF(Q77&gt;1,"DUPLICATE_LINK_ID",IF(OR(N77="",O77=""),"ORPHAN_CLAIM_LINK",IF(R77=0,"ORPHAN_CLAIM_LINK",IF(P77="","ORPHAN_EVIDENCE_LINK",IF(S77=0,"ORPHAN_EVIDENCE_LINK",IF(COUNTIF('Controlled Vocabulary'!$O$2:$O$4,E77)=0,"INVALID_RELATIONSHIP_ROLE",IF(COUNTIF('Controlled Vocabulary'!$P$2:$P$3,H77)=0,"INVALID_ACTIVE_STATUS","NONE")))))))))</ns0:f>
      </ns0:c>
      <ns0:c r="K77" s="45">
        <ns0:f>IF(A77="","",IFERROR(VLOOKUP(J77,'Controlled Vocabulary'!$AA$2:$AD$200,3,FALSE),"Continue"))</ns0:f>
      </ns0:c>
      <ns0:c r="L77" s="45">
        <ns0:f>IF(A77="","",IFERROR(VLOOKUP(J77,'Controlled Vocabulary'!$AA$2:$AD$200,4,FALSE),"Evaluate remaining controls."))</ns0:f>
      </ns0:c>
      <ns0:c r="M77" s="53">
        <ns0:f>IF(A77="","",UPPER(TRIM(A77)))</ns0:f>
      </ns0:c>
      <ns0:c r="N77" s="53">
        <ns0:f>IF(B77="","",UPPER(TRIM(B77)))</ns0:f>
      </ns0:c>
      <ns0:c r="O77" s="53">
        <ns0:f>IF(C77="","",TRIM(C77))</ns0:f>
      </ns0:c>
      <ns0:c r="P77" s="53">
        <ns0:f>IF(D77="","",UPPER(TRIM(D77)))</ns0:f>
      </ns0:c>
      <ns0:c r="Q77" s="53">
        <ns0:f>IF(M77="",0,COUNTIF($M$2:$M$201,M77))</ns0:f>
      </ns0:c>
      <ns0:c r="R77" s="53">
        <ns0:f>IF(T77="",0,COUNTIF('Evidence Register'!$BN$2:$BN$101,T77))</ns0:f>
      </ns0:c>
      <ns0:c r="S77" s="53">
        <ns0:f>IF(P77="",0,COUNTIF('Evidence Items'!$AG$2:$AG$101,P77))</ns0:f>
      </ns0:c>
      <ns0:c r="T77" s="53">
        <ns0:f>IF(OR(N77="",O77=""),"",N77&amp;"|"&amp;O77)</ns0:f>
      </ns0:c>
    </ns0:row>
    <ns0:row r="78">
      <ns0:c r="A78" s="65"/>
      <ns0:c r="B78" s="65"/>
      <ns0:c r="C78" s="65"/>
      <ns0:c r="D78" s="65"/>
      <ns0:c r="E78" s="66"/>
      <ns0:c r="F78" s="66"/>
      <ns0:c r="G78" s="66"/>
      <ns0:c r="H78" s="66"/>
      <ns0:c r="I78" s="45">
        <ns0:f>IF(A78="","",IFERROR(VLOOKUP(J78,'Controlled Vocabulary'!$AA$2:$AD$200,2,FALSE),"Record structurally complete"))</ns0:f>
      </ns0:c>
      <ns0:c r="J78" s="45">
        <ns0:f>IF(A78="","",IF(M78="","MISSING_LINK_ID",IF(Q78&gt;1,"DUPLICATE_LINK_ID",IF(OR(N78="",O78=""),"ORPHAN_CLAIM_LINK",IF(R78=0,"ORPHAN_CLAIM_LINK",IF(P78="","ORPHAN_EVIDENCE_LINK",IF(S78=0,"ORPHAN_EVIDENCE_LINK",IF(COUNTIF('Controlled Vocabulary'!$O$2:$O$4,E78)=0,"INVALID_RELATIONSHIP_ROLE",IF(COUNTIF('Controlled Vocabulary'!$P$2:$P$3,H78)=0,"INVALID_ACTIVE_STATUS","NONE")))))))))</ns0:f>
      </ns0:c>
      <ns0:c r="K78" s="45">
        <ns0:f>IF(A78="","",IFERROR(VLOOKUP(J78,'Controlled Vocabulary'!$AA$2:$AD$200,3,FALSE),"Continue"))</ns0:f>
      </ns0:c>
      <ns0:c r="L78" s="45">
        <ns0:f>IF(A78="","",IFERROR(VLOOKUP(J78,'Controlled Vocabulary'!$AA$2:$AD$200,4,FALSE),"Evaluate remaining controls."))</ns0:f>
      </ns0:c>
      <ns0:c r="M78" s="53">
        <ns0:f>IF(A78="","",UPPER(TRIM(A78)))</ns0:f>
      </ns0:c>
      <ns0:c r="N78" s="53">
        <ns0:f>IF(B78="","",UPPER(TRIM(B78)))</ns0:f>
      </ns0:c>
      <ns0:c r="O78" s="53">
        <ns0:f>IF(C78="","",TRIM(C78))</ns0:f>
      </ns0:c>
      <ns0:c r="P78" s="53">
        <ns0:f>IF(D78="","",UPPER(TRIM(D78)))</ns0:f>
      </ns0:c>
      <ns0:c r="Q78" s="53">
        <ns0:f>IF(M78="",0,COUNTIF($M$2:$M$201,M78))</ns0:f>
      </ns0:c>
      <ns0:c r="R78" s="53">
        <ns0:f>IF(T78="",0,COUNTIF('Evidence Register'!$BN$2:$BN$101,T78))</ns0:f>
      </ns0:c>
      <ns0:c r="S78" s="53">
        <ns0:f>IF(P78="",0,COUNTIF('Evidence Items'!$AG$2:$AG$101,P78))</ns0:f>
      </ns0:c>
      <ns0:c r="T78" s="53">
        <ns0:f>IF(OR(N78="",O78=""),"",N78&amp;"|"&amp;O78)</ns0:f>
      </ns0:c>
    </ns0:row>
    <ns0:row r="79">
      <ns0:c r="A79" s="65"/>
      <ns0:c r="B79" s="65"/>
      <ns0:c r="C79" s="65"/>
      <ns0:c r="D79" s="65"/>
      <ns0:c r="E79" s="66"/>
      <ns0:c r="F79" s="66"/>
      <ns0:c r="G79" s="66"/>
      <ns0:c r="H79" s="66"/>
      <ns0:c r="I79" s="45">
        <ns0:f>IF(A79="","",IFERROR(VLOOKUP(J79,'Controlled Vocabulary'!$AA$2:$AD$200,2,FALSE),"Record structurally complete"))</ns0:f>
      </ns0:c>
      <ns0:c r="J79" s="45">
        <ns0:f>IF(A79="","",IF(M79="","MISSING_LINK_ID",IF(Q79&gt;1,"DUPLICATE_LINK_ID",IF(OR(N79="",O79=""),"ORPHAN_CLAIM_LINK",IF(R79=0,"ORPHAN_CLAIM_LINK",IF(P79="","ORPHAN_EVIDENCE_LINK",IF(S79=0,"ORPHAN_EVIDENCE_LINK",IF(COUNTIF('Controlled Vocabulary'!$O$2:$O$4,E79)=0,"INVALID_RELATIONSHIP_ROLE",IF(COUNTIF('Controlled Vocabulary'!$P$2:$P$3,H79)=0,"INVALID_ACTIVE_STATUS","NONE")))))))))</ns0:f>
      </ns0:c>
      <ns0:c r="K79" s="45">
        <ns0:f>IF(A79="","",IFERROR(VLOOKUP(J79,'Controlled Vocabulary'!$AA$2:$AD$200,3,FALSE),"Continue"))</ns0:f>
      </ns0:c>
      <ns0:c r="L79" s="45">
        <ns0:f>IF(A79="","",IFERROR(VLOOKUP(J79,'Controlled Vocabulary'!$AA$2:$AD$200,4,FALSE),"Evaluate remaining controls."))</ns0:f>
      </ns0:c>
      <ns0:c r="M79" s="53">
        <ns0:f>IF(A79="","",UPPER(TRIM(A79)))</ns0:f>
      </ns0:c>
      <ns0:c r="N79" s="53">
        <ns0:f>IF(B79="","",UPPER(TRIM(B79)))</ns0:f>
      </ns0:c>
      <ns0:c r="O79" s="53">
        <ns0:f>IF(C79="","",TRIM(C79))</ns0:f>
      </ns0:c>
      <ns0:c r="P79" s="53">
        <ns0:f>IF(D79="","",UPPER(TRIM(D79)))</ns0:f>
      </ns0:c>
      <ns0:c r="Q79" s="53">
        <ns0:f>IF(M79="",0,COUNTIF($M$2:$M$201,M79))</ns0:f>
      </ns0:c>
      <ns0:c r="R79" s="53">
        <ns0:f>IF(T79="",0,COUNTIF('Evidence Register'!$BN$2:$BN$101,T79))</ns0:f>
      </ns0:c>
      <ns0:c r="S79" s="53">
        <ns0:f>IF(P79="",0,COUNTIF('Evidence Items'!$AG$2:$AG$101,P79))</ns0:f>
      </ns0:c>
      <ns0:c r="T79" s="53">
        <ns0:f>IF(OR(N79="",O79=""),"",N79&amp;"|"&amp;O79)</ns0:f>
      </ns0:c>
    </ns0:row>
    <ns0:row r="80">
      <ns0:c r="A80" s="65"/>
      <ns0:c r="B80" s="65"/>
      <ns0:c r="C80" s="65"/>
      <ns0:c r="D80" s="65"/>
      <ns0:c r="E80" s="66"/>
      <ns0:c r="F80" s="66"/>
      <ns0:c r="G80" s="66"/>
      <ns0:c r="H80" s="66"/>
      <ns0:c r="I80" s="45">
        <ns0:f>IF(A80="","",IFERROR(VLOOKUP(J80,'Controlled Vocabulary'!$AA$2:$AD$200,2,FALSE),"Record structurally complete"))</ns0:f>
      </ns0:c>
      <ns0:c r="J80" s="45">
        <ns0:f>IF(A80="","",IF(M80="","MISSING_LINK_ID",IF(Q80&gt;1,"DUPLICATE_LINK_ID",IF(OR(N80="",O80=""),"ORPHAN_CLAIM_LINK",IF(R80=0,"ORPHAN_CLAIM_LINK",IF(P80="","ORPHAN_EVIDENCE_LINK",IF(S80=0,"ORPHAN_EVIDENCE_LINK",IF(COUNTIF('Controlled Vocabulary'!$O$2:$O$4,E80)=0,"INVALID_RELATIONSHIP_ROLE",IF(COUNTIF('Controlled Vocabulary'!$P$2:$P$3,H80)=0,"INVALID_ACTIVE_STATUS","NONE")))))))))</ns0:f>
      </ns0:c>
      <ns0:c r="K80" s="45">
        <ns0:f>IF(A80="","",IFERROR(VLOOKUP(J80,'Controlled Vocabulary'!$AA$2:$AD$200,3,FALSE),"Continue"))</ns0:f>
      </ns0:c>
      <ns0:c r="L80" s="45">
        <ns0:f>IF(A80="","",IFERROR(VLOOKUP(J80,'Controlled Vocabulary'!$AA$2:$AD$200,4,FALSE),"Evaluate remaining controls."))</ns0:f>
      </ns0:c>
      <ns0:c r="M80" s="53">
        <ns0:f>IF(A80="","",UPPER(TRIM(A80)))</ns0:f>
      </ns0:c>
      <ns0:c r="N80" s="53">
        <ns0:f>IF(B80="","",UPPER(TRIM(B80)))</ns0:f>
      </ns0:c>
      <ns0:c r="O80" s="53">
        <ns0:f>IF(C80="","",TRIM(C80))</ns0:f>
      </ns0:c>
      <ns0:c r="P80" s="53">
        <ns0:f>IF(D80="","",UPPER(TRIM(D80)))</ns0:f>
      </ns0:c>
      <ns0:c r="Q80" s="53">
        <ns0:f>IF(M80="",0,COUNTIF($M$2:$M$201,M80))</ns0:f>
      </ns0:c>
      <ns0:c r="R80" s="53">
        <ns0:f>IF(T80="",0,COUNTIF('Evidence Register'!$BN$2:$BN$101,T80))</ns0:f>
      </ns0:c>
      <ns0:c r="S80" s="53">
        <ns0:f>IF(P80="",0,COUNTIF('Evidence Items'!$AG$2:$AG$101,P80))</ns0:f>
      </ns0:c>
      <ns0:c r="T80" s="53">
        <ns0:f>IF(OR(N80="",O80=""),"",N80&amp;"|"&amp;O80)</ns0:f>
      </ns0:c>
    </ns0:row>
    <ns0:row r="81">
      <ns0:c r="A81" s="65"/>
      <ns0:c r="B81" s="65"/>
      <ns0:c r="C81" s="65"/>
      <ns0:c r="D81" s="65"/>
      <ns0:c r="E81" s="66"/>
      <ns0:c r="F81" s="66"/>
      <ns0:c r="G81" s="66"/>
      <ns0:c r="H81" s="66"/>
      <ns0:c r="I81" s="45">
        <ns0:f>IF(A81="","",IFERROR(VLOOKUP(J81,'Controlled Vocabulary'!$AA$2:$AD$200,2,FALSE),"Record structurally complete"))</ns0:f>
      </ns0:c>
      <ns0:c r="J81" s="45">
        <ns0:f>IF(A81="","",IF(M81="","MISSING_LINK_ID",IF(Q81&gt;1,"DUPLICATE_LINK_ID",IF(OR(N81="",O81=""),"ORPHAN_CLAIM_LINK",IF(R81=0,"ORPHAN_CLAIM_LINK",IF(P81="","ORPHAN_EVIDENCE_LINK",IF(S81=0,"ORPHAN_EVIDENCE_LINK",IF(COUNTIF('Controlled Vocabulary'!$O$2:$O$4,E81)=0,"INVALID_RELATIONSHIP_ROLE",IF(COUNTIF('Controlled Vocabulary'!$P$2:$P$3,H81)=0,"INVALID_ACTIVE_STATUS","NONE")))))))))</ns0:f>
      </ns0:c>
      <ns0:c r="K81" s="45">
        <ns0:f>IF(A81="","",IFERROR(VLOOKUP(J81,'Controlled Vocabulary'!$AA$2:$AD$200,3,FALSE),"Continue"))</ns0:f>
      </ns0:c>
      <ns0:c r="L81" s="45">
        <ns0:f>IF(A81="","",IFERROR(VLOOKUP(J81,'Controlled Vocabulary'!$AA$2:$AD$200,4,FALSE),"Evaluate remaining controls."))</ns0:f>
      </ns0:c>
      <ns0:c r="M81" s="53">
        <ns0:f>IF(A81="","",UPPER(TRIM(A81)))</ns0:f>
      </ns0:c>
      <ns0:c r="N81" s="53">
        <ns0:f>IF(B81="","",UPPER(TRIM(B81)))</ns0:f>
      </ns0:c>
      <ns0:c r="O81" s="53">
        <ns0:f>IF(C81="","",TRIM(C81))</ns0:f>
      </ns0:c>
      <ns0:c r="P81" s="53">
        <ns0:f>IF(D81="","",UPPER(TRIM(D81)))</ns0:f>
      </ns0:c>
      <ns0:c r="Q81" s="53">
        <ns0:f>IF(M81="",0,COUNTIF($M$2:$M$201,M81))</ns0:f>
      </ns0:c>
      <ns0:c r="R81" s="53">
        <ns0:f>IF(T81="",0,COUNTIF('Evidence Register'!$BN$2:$BN$101,T81))</ns0:f>
      </ns0:c>
      <ns0:c r="S81" s="53">
        <ns0:f>IF(P81="",0,COUNTIF('Evidence Items'!$AG$2:$AG$101,P81))</ns0:f>
      </ns0:c>
      <ns0:c r="T81" s="53">
        <ns0:f>IF(OR(N81="",O81=""),"",N81&amp;"|"&amp;O81)</ns0:f>
      </ns0:c>
    </ns0:row>
    <ns0:row r="82">
      <ns0:c r="A82" s="65"/>
      <ns0:c r="B82" s="65"/>
      <ns0:c r="C82" s="65"/>
      <ns0:c r="D82" s="65"/>
      <ns0:c r="E82" s="66"/>
      <ns0:c r="F82" s="66"/>
      <ns0:c r="G82" s="66"/>
      <ns0:c r="H82" s="66"/>
      <ns0:c r="I82" s="45">
        <ns0:f>IF(A82="","",IFERROR(VLOOKUP(J82,'Controlled Vocabulary'!$AA$2:$AD$200,2,FALSE),"Record structurally complete"))</ns0:f>
      </ns0:c>
      <ns0:c r="J82" s="45">
        <ns0:f>IF(A82="","",IF(M82="","MISSING_LINK_ID",IF(Q82&gt;1,"DUPLICATE_LINK_ID",IF(OR(N82="",O82=""),"ORPHAN_CLAIM_LINK",IF(R82=0,"ORPHAN_CLAIM_LINK",IF(P82="","ORPHAN_EVIDENCE_LINK",IF(S82=0,"ORPHAN_EVIDENCE_LINK",IF(COUNTIF('Controlled Vocabulary'!$O$2:$O$4,E82)=0,"INVALID_RELATIONSHIP_ROLE",IF(COUNTIF('Controlled Vocabulary'!$P$2:$P$3,H82)=0,"INVALID_ACTIVE_STATUS","NONE")))))))))</ns0:f>
      </ns0:c>
      <ns0:c r="K82" s="45">
        <ns0:f>IF(A82="","",IFERROR(VLOOKUP(J82,'Controlled Vocabulary'!$AA$2:$AD$200,3,FALSE),"Continue"))</ns0:f>
      </ns0:c>
      <ns0:c r="L82" s="45">
        <ns0:f>IF(A82="","",IFERROR(VLOOKUP(J82,'Controlled Vocabulary'!$AA$2:$AD$200,4,FALSE),"Evaluate remaining controls."))</ns0:f>
      </ns0:c>
      <ns0:c r="M82" s="53">
        <ns0:f>IF(A82="","",UPPER(TRIM(A82)))</ns0:f>
      </ns0:c>
      <ns0:c r="N82" s="53">
        <ns0:f>IF(B82="","",UPPER(TRIM(B82)))</ns0:f>
      </ns0:c>
      <ns0:c r="O82" s="53">
        <ns0:f>IF(C82="","",TRIM(C82))</ns0:f>
      </ns0:c>
      <ns0:c r="P82" s="53">
        <ns0:f>IF(D82="","",UPPER(TRIM(D82)))</ns0:f>
      </ns0:c>
      <ns0:c r="Q82" s="53">
        <ns0:f>IF(M82="",0,COUNTIF($M$2:$M$201,M82))</ns0:f>
      </ns0:c>
      <ns0:c r="R82" s="53">
        <ns0:f>IF(T82="",0,COUNTIF('Evidence Register'!$BN$2:$BN$101,T82))</ns0:f>
      </ns0:c>
      <ns0:c r="S82" s="53">
        <ns0:f>IF(P82="",0,COUNTIF('Evidence Items'!$AG$2:$AG$101,P82))</ns0:f>
      </ns0:c>
      <ns0:c r="T82" s="53">
        <ns0:f>IF(OR(N82="",O82=""),"",N82&amp;"|"&amp;O82)</ns0:f>
      </ns0:c>
    </ns0:row>
    <ns0:row r="83">
      <ns0:c r="A83" s="65"/>
      <ns0:c r="B83" s="65"/>
      <ns0:c r="C83" s="65"/>
      <ns0:c r="D83" s="65"/>
      <ns0:c r="E83" s="66"/>
      <ns0:c r="F83" s="66"/>
      <ns0:c r="G83" s="66"/>
      <ns0:c r="H83" s="66"/>
      <ns0:c r="I83" s="45">
        <ns0:f>IF(A83="","",IFERROR(VLOOKUP(J83,'Controlled Vocabulary'!$AA$2:$AD$200,2,FALSE),"Record structurally complete"))</ns0:f>
      </ns0:c>
      <ns0:c r="J83" s="45">
        <ns0:f>IF(A83="","",IF(M83="","MISSING_LINK_ID",IF(Q83&gt;1,"DUPLICATE_LINK_ID",IF(OR(N83="",O83=""),"ORPHAN_CLAIM_LINK",IF(R83=0,"ORPHAN_CLAIM_LINK",IF(P83="","ORPHAN_EVIDENCE_LINK",IF(S83=0,"ORPHAN_EVIDENCE_LINK",IF(COUNTIF('Controlled Vocabulary'!$O$2:$O$4,E83)=0,"INVALID_RELATIONSHIP_ROLE",IF(COUNTIF('Controlled Vocabulary'!$P$2:$P$3,H83)=0,"INVALID_ACTIVE_STATUS","NONE")))))))))</ns0:f>
      </ns0:c>
      <ns0:c r="K83" s="45">
        <ns0:f>IF(A83="","",IFERROR(VLOOKUP(J83,'Controlled Vocabulary'!$AA$2:$AD$200,3,FALSE),"Continue"))</ns0:f>
      </ns0:c>
      <ns0:c r="L83" s="45">
        <ns0:f>IF(A83="","",IFERROR(VLOOKUP(J83,'Controlled Vocabulary'!$AA$2:$AD$200,4,FALSE),"Evaluate remaining controls."))</ns0:f>
      </ns0:c>
      <ns0:c r="M83" s="53">
        <ns0:f>IF(A83="","",UPPER(TRIM(A83)))</ns0:f>
      </ns0:c>
      <ns0:c r="N83" s="53">
        <ns0:f>IF(B83="","",UPPER(TRIM(B83)))</ns0:f>
      </ns0:c>
      <ns0:c r="O83" s="53">
        <ns0:f>IF(C83="","",TRIM(C83))</ns0:f>
      </ns0:c>
      <ns0:c r="P83" s="53">
        <ns0:f>IF(D83="","",UPPER(TRIM(D83)))</ns0:f>
      </ns0:c>
      <ns0:c r="Q83" s="53">
        <ns0:f>IF(M83="",0,COUNTIF($M$2:$M$201,M83))</ns0:f>
      </ns0:c>
      <ns0:c r="R83" s="53">
        <ns0:f>IF(T83="",0,COUNTIF('Evidence Register'!$BN$2:$BN$101,T83))</ns0:f>
      </ns0:c>
      <ns0:c r="S83" s="53">
        <ns0:f>IF(P83="",0,COUNTIF('Evidence Items'!$AG$2:$AG$101,P83))</ns0:f>
      </ns0:c>
      <ns0:c r="T83" s="53">
        <ns0:f>IF(OR(N83="",O83=""),"",N83&amp;"|"&amp;O83)</ns0:f>
      </ns0:c>
    </ns0:row>
    <ns0:row r="84">
      <ns0:c r="A84" s="65"/>
      <ns0:c r="B84" s="65"/>
      <ns0:c r="C84" s="65"/>
      <ns0:c r="D84" s="65"/>
      <ns0:c r="E84" s="66"/>
      <ns0:c r="F84" s="66"/>
      <ns0:c r="G84" s="66"/>
      <ns0:c r="H84" s="66"/>
      <ns0:c r="I84" s="45">
        <ns0:f>IF(A84="","",IFERROR(VLOOKUP(J84,'Controlled Vocabulary'!$AA$2:$AD$200,2,FALSE),"Record structurally complete"))</ns0:f>
      </ns0:c>
      <ns0:c r="J84" s="45">
        <ns0:f>IF(A84="","",IF(M84="","MISSING_LINK_ID",IF(Q84&gt;1,"DUPLICATE_LINK_ID",IF(OR(N84="",O84=""),"ORPHAN_CLAIM_LINK",IF(R84=0,"ORPHAN_CLAIM_LINK",IF(P84="","ORPHAN_EVIDENCE_LINK",IF(S84=0,"ORPHAN_EVIDENCE_LINK",IF(COUNTIF('Controlled Vocabulary'!$O$2:$O$4,E84)=0,"INVALID_RELATIONSHIP_ROLE",IF(COUNTIF('Controlled Vocabulary'!$P$2:$P$3,H84)=0,"INVALID_ACTIVE_STATUS","NONE")))))))))</ns0:f>
      </ns0:c>
      <ns0:c r="K84" s="45">
        <ns0:f>IF(A84="","",IFERROR(VLOOKUP(J84,'Controlled Vocabulary'!$AA$2:$AD$200,3,FALSE),"Continue"))</ns0:f>
      </ns0:c>
      <ns0:c r="L84" s="45">
        <ns0:f>IF(A84="","",IFERROR(VLOOKUP(J84,'Controlled Vocabulary'!$AA$2:$AD$200,4,FALSE),"Evaluate remaining controls."))</ns0:f>
      </ns0:c>
      <ns0:c r="M84" s="53">
        <ns0:f>IF(A84="","",UPPER(TRIM(A84)))</ns0:f>
      </ns0:c>
      <ns0:c r="N84" s="53">
        <ns0:f>IF(B84="","",UPPER(TRIM(B84)))</ns0:f>
      </ns0:c>
      <ns0:c r="O84" s="53">
        <ns0:f>IF(C84="","",TRIM(C84))</ns0:f>
      </ns0:c>
      <ns0:c r="P84" s="53">
        <ns0:f>IF(D84="","",UPPER(TRIM(D84)))</ns0:f>
      </ns0:c>
      <ns0:c r="Q84" s="53">
        <ns0:f>IF(M84="",0,COUNTIF($M$2:$M$201,M84))</ns0:f>
      </ns0:c>
      <ns0:c r="R84" s="53">
        <ns0:f>IF(T84="",0,COUNTIF('Evidence Register'!$BN$2:$BN$101,T84))</ns0:f>
      </ns0:c>
      <ns0:c r="S84" s="53">
        <ns0:f>IF(P84="",0,COUNTIF('Evidence Items'!$AG$2:$AG$101,P84))</ns0:f>
      </ns0:c>
      <ns0:c r="T84" s="53">
        <ns0:f>IF(OR(N84="",O84=""),"",N84&amp;"|"&amp;O84)</ns0:f>
      </ns0:c>
    </ns0:row>
    <ns0:row r="85">
      <ns0:c r="A85" s="65"/>
      <ns0:c r="B85" s="65"/>
      <ns0:c r="C85" s="65"/>
      <ns0:c r="D85" s="65"/>
      <ns0:c r="E85" s="66"/>
      <ns0:c r="F85" s="66"/>
      <ns0:c r="G85" s="66"/>
      <ns0:c r="H85" s="66"/>
      <ns0:c r="I85" s="45">
        <ns0:f>IF(A85="","",IFERROR(VLOOKUP(J85,'Controlled Vocabulary'!$AA$2:$AD$200,2,FALSE),"Record structurally complete"))</ns0:f>
      </ns0:c>
      <ns0:c r="J85" s="45">
        <ns0:f>IF(A85="","",IF(M85="","MISSING_LINK_ID",IF(Q85&gt;1,"DUPLICATE_LINK_ID",IF(OR(N85="",O85=""),"ORPHAN_CLAIM_LINK",IF(R85=0,"ORPHAN_CLAIM_LINK",IF(P85="","ORPHAN_EVIDENCE_LINK",IF(S85=0,"ORPHAN_EVIDENCE_LINK",IF(COUNTIF('Controlled Vocabulary'!$O$2:$O$4,E85)=0,"INVALID_RELATIONSHIP_ROLE",IF(COUNTIF('Controlled Vocabulary'!$P$2:$P$3,H85)=0,"INVALID_ACTIVE_STATUS","NONE")))))))))</ns0:f>
      </ns0:c>
      <ns0:c r="K85" s="45">
        <ns0:f>IF(A85="","",IFERROR(VLOOKUP(J85,'Controlled Vocabulary'!$AA$2:$AD$200,3,FALSE),"Continue"))</ns0:f>
      </ns0:c>
      <ns0:c r="L85" s="45">
        <ns0:f>IF(A85="","",IFERROR(VLOOKUP(J85,'Controlled Vocabulary'!$AA$2:$AD$200,4,FALSE),"Evaluate remaining controls."))</ns0:f>
      </ns0:c>
      <ns0:c r="M85" s="53">
        <ns0:f>IF(A85="","",UPPER(TRIM(A85)))</ns0:f>
      </ns0:c>
      <ns0:c r="N85" s="53">
        <ns0:f>IF(B85="","",UPPER(TRIM(B85)))</ns0:f>
      </ns0:c>
      <ns0:c r="O85" s="53">
        <ns0:f>IF(C85="","",TRIM(C85))</ns0:f>
      </ns0:c>
      <ns0:c r="P85" s="53">
        <ns0:f>IF(D85="","",UPPER(TRIM(D85)))</ns0:f>
      </ns0:c>
      <ns0:c r="Q85" s="53">
        <ns0:f>IF(M85="",0,COUNTIF($M$2:$M$201,M85))</ns0:f>
      </ns0:c>
      <ns0:c r="R85" s="53">
        <ns0:f>IF(T85="",0,COUNTIF('Evidence Register'!$BN$2:$BN$101,T85))</ns0:f>
      </ns0:c>
      <ns0:c r="S85" s="53">
        <ns0:f>IF(P85="",0,COUNTIF('Evidence Items'!$AG$2:$AG$101,P85))</ns0:f>
      </ns0:c>
      <ns0:c r="T85" s="53">
        <ns0:f>IF(OR(N85="",O85=""),"",N85&amp;"|"&amp;O85)</ns0:f>
      </ns0:c>
    </ns0:row>
    <ns0:row r="86">
      <ns0:c r="A86" s="65"/>
      <ns0:c r="B86" s="65"/>
      <ns0:c r="C86" s="65"/>
      <ns0:c r="D86" s="65"/>
      <ns0:c r="E86" s="66"/>
      <ns0:c r="F86" s="66"/>
      <ns0:c r="G86" s="66"/>
      <ns0:c r="H86" s="66"/>
      <ns0:c r="I86" s="45">
        <ns0:f>IF(A86="","",IFERROR(VLOOKUP(J86,'Controlled Vocabulary'!$AA$2:$AD$200,2,FALSE),"Record structurally complete"))</ns0:f>
      </ns0:c>
      <ns0:c r="J86" s="45">
        <ns0:f>IF(A86="","",IF(M86="","MISSING_LINK_ID",IF(Q86&gt;1,"DUPLICATE_LINK_ID",IF(OR(N86="",O86=""),"ORPHAN_CLAIM_LINK",IF(R86=0,"ORPHAN_CLAIM_LINK",IF(P86="","ORPHAN_EVIDENCE_LINK",IF(S86=0,"ORPHAN_EVIDENCE_LINK",IF(COUNTIF('Controlled Vocabulary'!$O$2:$O$4,E86)=0,"INVALID_RELATIONSHIP_ROLE",IF(COUNTIF('Controlled Vocabulary'!$P$2:$P$3,H86)=0,"INVALID_ACTIVE_STATUS","NONE")))))))))</ns0:f>
      </ns0:c>
      <ns0:c r="K86" s="45">
        <ns0:f>IF(A86="","",IFERROR(VLOOKUP(J86,'Controlled Vocabulary'!$AA$2:$AD$200,3,FALSE),"Continue"))</ns0:f>
      </ns0:c>
      <ns0:c r="L86" s="45">
        <ns0:f>IF(A86="","",IFERROR(VLOOKUP(J86,'Controlled Vocabulary'!$AA$2:$AD$200,4,FALSE),"Evaluate remaining controls."))</ns0:f>
      </ns0:c>
      <ns0:c r="M86" s="53">
        <ns0:f>IF(A86="","",UPPER(TRIM(A86)))</ns0:f>
      </ns0:c>
      <ns0:c r="N86" s="53">
        <ns0:f>IF(B86="","",UPPER(TRIM(B86)))</ns0:f>
      </ns0:c>
      <ns0:c r="O86" s="53">
        <ns0:f>IF(C86="","",TRIM(C86))</ns0:f>
      </ns0:c>
      <ns0:c r="P86" s="53">
        <ns0:f>IF(D86="","",UPPER(TRIM(D86)))</ns0:f>
      </ns0:c>
      <ns0:c r="Q86" s="53">
        <ns0:f>IF(M86="",0,COUNTIF($M$2:$M$201,M86))</ns0:f>
      </ns0:c>
      <ns0:c r="R86" s="53">
        <ns0:f>IF(T86="",0,COUNTIF('Evidence Register'!$BN$2:$BN$101,T86))</ns0:f>
      </ns0:c>
      <ns0:c r="S86" s="53">
        <ns0:f>IF(P86="",0,COUNTIF('Evidence Items'!$AG$2:$AG$101,P86))</ns0:f>
      </ns0:c>
      <ns0:c r="T86" s="53">
        <ns0:f>IF(OR(N86="",O86=""),"",N86&amp;"|"&amp;O86)</ns0:f>
      </ns0:c>
    </ns0:row>
    <ns0:row r="87">
      <ns0:c r="A87" s="65"/>
      <ns0:c r="B87" s="65"/>
      <ns0:c r="C87" s="65"/>
      <ns0:c r="D87" s="65"/>
      <ns0:c r="E87" s="66"/>
      <ns0:c r="F87" s="66"/>
      <ns0:c r="G87" s="66"/>
      <ns0:c r="H87" s="66"/>
      <ns0:c r="I87" s="45">
        <ns0:f>IF(A87="","",IFERROR(VLOOKUP(J87,'Controlled Vocabulary'!$AA$2:$AD$200,2,FALSE),"Record structurally complete"))</ns0:f>
      </ns0:c>
      <ns0:c r="J87" s="45">
        <ns0:f>IF(A87="","",IF(M87="","MISSING_LINK_ID",IF(Q87&gt;1,"DUPLICATE_LINK_ID",IF(OR(N87="",O87=""),"ORPHAN_CLAIM_LINK",IF(R87=0,"ORPHAN_CLAIM_LINK",IF(P87="","ORPHAN_EVIDENCE_LINK",IF(S87=0,"ORPHAN_EVIDENCE_LINK",IF(COUNTIF('Controlled Vocabulary'!$O$2:$O$4,E87)=0,"INVALID_RELATIONSHIP_ROLE",IF(COUNTIF('Controlled Vocabulary'!$P$2:$P$3,H87)=0,"INVALID_ACTIVE_STATUS","NONE")))))))))</ns0:f>
      </ns0:c>
      <ns0:c r="K87" s="45">
        <ns0:f>IF(A87="","",IFERROR(VLOOKUP(J87,'Controlled Vocabulary'!$AA$2:$AD$200,3,FALSE),"Continue"))</ns0:f>
      </ns0:c>
      <ns0:c r="L87" s="45">
        <ns0:f>IF(A87="","",IFERROR(VLOOKUP(J87,'Controlled Vocabulary'!$AA$2:$AD$200,4,FALSE),"Evaluate remaining controls."))</ns0:f>
      </ns0:c>
      <ns0:c r="M87" s="53">
        <ns0:f>IF(A87="","",UPPER(TRIM(A87)))</ns0:f>
      </ns0:c>
      <ns0:c r="N87" s="53">
        <ns0:f>IF(B87="","",UPPER(TRIM(B87)))</ns0:f>
      </ns0:c>
      <ns0:c r="O87" s="53">
        <ns0:f>IF(C87="","",TRIM(C87))</ns0:f>
      </ns0:c>
      <ns0:c r="P87" s="53">
        <ns0:f>IF(D87="","",UPPER(TRIM(D87)))</ns0:f>
      </ns0:c>
      <ns0:c r="Q87" s="53">
        <ns0:f>IF(M87="",0,COUNTIF($M$2:$M$201,M87))</ns0:f>
      </ns0:c>
      <ns0:c r="R87" s="53">
        <ns0:f>IF(T87="",0,COUNTIF('Evidence Register'!$BN$2:$BN$101,T87))</ns0:f>
      </ns0:c>
      <ns0:c r="S87" s="53">
        <ns0:f>IF(P87="",0,COUNTIF('Evidence Items'!$AG$2:$AG$101,P87))</ns0:f>
      </ns0:c>
      <ns0:c r="T87" s="53">
        <ns0:f>IF(OR(N87="",O87=""),"",N87&amp;"|"&amp;O87)</ns0:f>
      </ns0:c>
    </ns0:row>
    <ns0:row r="88">
      <ns0:c r="A88" s="65"/>
      <ns0:c r="B88" s="65"/>
      <ns0:c r="C88" s="65"/>
      <ns0:c r="D88" s="65"/>
      <ns0:c r="E88" s="66"/>
      <ns0:c r="F88" s="66"/>
      <ns0:c r="G88" s="66"/>
      <ns0:c r="H88" s="66"/>
      <ns0:c r="I88" s="45">
        <ns0:f>IF(A88="","",IFERROR(VLOOKUP(J88,'Controlled Vocabulary'!$AA$2:$AD$200,2,FALSE),"Record structurally complete"))</ns0:f>
      </ns0:c>
      <ns0:c r="J88" s="45">
        <ns0:f>IF(A88="","",IF(M88="","MISSING_LINK_ID",IF(Q88&gt;1,"DUPLICATE_LINK_ID",IF(OR(N88="",O88=""),"ORPHAN_CLAIM_LINK",IF(R88=0,"ORPHAN_CLAIM_LINK",IF(P88="","ORPHAN_EVIDENCE_LINK",IF(S88=0,"ORPHAN_EVIDENCE_LINK",IF(COUNTIF('Controlled Vocabulary'!$O$2:$O$4,E88)=0,"INVALID_RELATIONSHIP_ROLE",IF(COUNTIF('Controlled Vocabulary'!$P$2:$P$3,H88)=0,"INVALID_ACTIVE_STATUS","NONE")))))))))</ns0:f>
      </ns0:c>
      <ns0:c r="K88" s="45">
        <ns0:f>IF(A88="","",IFERROR(VLOOKUP(J88,'Controlled Vocabulary'!$AA$2:$AD$200,3,FALSE),"Continue"))</ns0:f>
      </ns0:c>
      <ns0:c r="L88" s="45">
        <ns0:f>IF(A88="","",IFERROR(VLOOKUP(J88,'Controlled Vocabulary'!$AA$2:$AD$200,4,FALSE),"Evaluate remaining controls."))</ns0:f>
      </ns0:c>
      <ns0:c r="M88" s="53">
        <ns0:f>IF(A88="","",UPPER(TRIM(A88)))</ns0:f>
      </ns0:c>
      <ns0:c r="N88" s="53">
        <ns0:f>IF(B88="","",UPPER(TRIM(B88)))</ns0:f>
      </ns0:c>
      <ns0:c r="O88" s="53">
        <ns0:f>IF(C88="","",TRIM(C88))</ns0:f>
      </ns0:c>
      <ns0:c r="P88" s="53">
        <ns0:f>IF(D88="","",UPPER(TRIM(D88)))</ns0:f>
      </ns0:c>
      <ns0:c r="Q88" s="53">
        <ns0:f>IF(M88="",0,COUNTIF($M$2:$M$201,M88))</ns0:f>
      </ns0:c>
      <ns0:c r="R88" s="53">
        <ns0:f>IF(T88="",0,COUNTIF('Evidence Register'!$BN$2:$BN$101,T88))</ns0:f>
      </ns0:c>
      <ns0:c r="S88" s="53">
        <ns0:f>IF(P88="",0,COUNTIF('Evidence Items'!$AG$2:$AG$101,P88))</ns0:f>
      </ns0:c>
      <ns0:c r="T88" s="53">
        <ns0:f>IF(OR(N88="",O88=""),"",N88&amp;"|"&amp;O88)</ns0:f>
      </ns0:c>
    </ns0:row>
    <ns0:row r="89">
      <ns0:c r="A89" s="65"/>
      <ns0:c r="B89" s="65"/>
      <ns0:c r="C89" s="65"/>
      <ns0:c r="D89" s="65"/>
      <ns0:c r="E89" s="66"/>
      <ns0:c r="F89" s="66"/>
      <ns0:c r="G89" s="66"/>
      <ns0:c r="H89" s="66"/>
      <ns0:c r="I89" s="45">
        <ns0:f>IF(A89="","",IFERROR(VLOOKUP(J89,'Controlled Vocabulary'!$AA$2:$AD$200,2,FALSE),"Record structurally complete"))</ns0:f>
      </ns0:c>
      <ns0:c r="J89" s="45">
        <ns0:f>IF(A89="","",IF(M89="","MISSING_LINK_ID",IF(Q89&gt;1,"DUPLICATE_LINK_ID",IF(OR(N89="",O89=""),"ORPHAN_CLAIM_LINK",IF(R89=0,"ORPHAN_CLAIM_LINK",IF(P89="","ORPHAN_EVIDENCE_LINK",IF(S89=0,"ORPHAN_EVIDENCE_LINK",IF(COUNTIF('Controlled Vocabulary'!$O$2:$O$4,E89)=0,"INVALID_RELATIONSHIP_ROLE",IF(COUNTIF('Controlled Vocabulary'!$P$2:$P$3,H89)=0,"INVALID_ACTIVE_STATUS","NONE")))))))))</ns0:f>
      </ns0:c>
      <ns0:c r="K89" s="45">
        <ns0:f>IF(A89="","",IFERROR(VLOOKUP(J89,'Controlled Vocabulary'!$AA$2:$AD$200,3,FALSE),"Continue"))</ns0:f>
      </ns0:c>
      <ns0:c r="L89" s="45">
        <ns0:f>IF(A89="","",IFERROR(VLOOKUP(J89,'Controlled Vocabulary'!$AA$2:$AD$200,4,FALSE),"Evaluate remaining controls."))</ns0:f>
      </ns0:c>
      <ns0:c r="M89" s="53">
        <ns0:f>IF(A89="","",UPPER(TRIM(A89)))</ns0:f>
      </ns0:c>
      <ns0:c r="N89" s="53">
        <ns0:f>IF(B89="","",UPPER(TRIM(B89)))</ns0:f>
      </ns0:c>
      <ns0:c r="O89" s="53">
        <ns0:f>IF(C89="","",TRIM(C89))</ns0:f>
      </ns0:c>
      <ns0:c r="P89" s="53">
        <ns0:f>IF(D89="","",UPPER(TRIM(D89)))</ns0:f>
      </ns0:c>
      <ns0:c r="Q89" s="53">
        <ns0:f>IF(M89="",0,COUNTIF($M$2:$M$201,M89))</ns0:f>
      </ns0:c>
      <ns0:c r="R89" s="53">
        <ns0:f>IF(T89="",0,COUNTIF('Evidence Register'!$BN$2:$BN$101,T89))</ns0:f>
      </ns0:c>
      <ns0:c r="S89" s="53">
        <ns0:f>IF(P89="",0,COUNTIF('Evidence Items'!$AG$2:$AG$101,P89))</ns0:f>
      </ns0:c>
      <ns0:c r="T89" s="53">
        <ns0:f>IF(OR(N89="",O89=""),"",N89&amp;"|"&amp;O89)</ns0:f>
      </ns0:c>
    </ns0:row>
    <ns0:row r="90">
      <ns0:c r="A90" s="65"/>
      <ns0:c r="B90" s="65"/>
      <ns0:c r="C90" s="65"/>
      <ns0:c r="D90" s="65"/>
      <ns0:c r="E90" s="66"/>
      <ns0:c r="F90" s="66"/>
      <ns0:c r="G90" s="66"/>
      <ns0:c r="H90" s="66"/>
      <ns0:c r="I90" s="45">
        <ns0:f>IF(A90="","",IFERROR(VLOOKUP(J90,'Controlled Vocabulary'!$AA$2:$AD$200,2,FALSE),"Record structurally complete"))</ns0:f>
      </ns0:c>
      <ns0:c r="J90" s="45">
        <ns0:f>IF(A90="","",IF(M90="","MISSING_LINK_ID",IF(Q90&gt;1,"DUPLICATE_LINK_ID",IF(OR(N90="",O90=""),"ORPHAN_CLAIM_LINK",IF(R90=0,"ORPHAN_CLAIM_LINK",IF(P90="","ORPHAN_EVIDENCE_LINK",IF(S90=0,"ORPHAN_EVIDENCE_LINK",IF(COUNTIF('Controlled Vocabulary'!$O$2:$O$4,E90)=0,"INVALID_RELATIONSHIP_ROLE",IF(COUNTIF('Controlled Vocabulary'!$P$2:$P$3,H90)=0,"INVALID_ACTIVE_STATUS","NONE")))))))))</ns0:f>
      </ns0:c>
      <ns0:c r="K90" s="45">
        <ns0:f>IF(A90="","",IFERROR(VLOOKUP(J90,'Controlled Vocabulary'!$AA$2:$AD$200,3,FALSE),"Continue"))</ns0:f>
      </ns0:c>
      <ns0:c r="L90" s="45">
        <ns0:f>IF(A90="","",IFERROR(VLOOKUP(J90,'Controlled Vocabulary'!$AA$2:$AD$200,4,FALSE),"Evaluate remaining controls."))</ns0:f>
      </ns0:c>
      <ns0:c r="M90" s="53">
        <ns0:f>IF(A90="","",UPPER(TRIM(A90)))</ns0:f>
      </ns0:c>
      <ns0:c r="N90" s="53">
        <ns0:f>IF(B90="","",UPPER(TRIM(B90)))</ns0:f>
      </ns0:c>
      <ns0:c r="O90" s="53">
        <ns0:f>IF(C90="","",TRIM(C90))</ns0:f>
      </ns0:c>
      <ns0:c r="P90" s="53">
        <ns0:f>IF(D90="","",UPPER(TRIM(D90)))</ns0:f>
      </ns0:c>
      <ns0:c r="Q90" s="53">
        <ns0:f>IF(M90="",0,COUNTIF($M$2:$M$201,M90))</ns0:f>
      </ns0:c>
      <ns0:c r="R90" s="53">
        <ns0:f>IF(T90="",0,COUNTIF('Evidence Register'!$BN$2:$BN$101,T90))</ns0:f>
      </ns0:c>
      <ns0:c r="S90" s="53">
        <ns0:f>IF(P90="",0,COUNTIF('Evidence Items'!$AG$2:$AG$101,P90))</ns0:f>
      </ns0:c>
      <ns0:c r="T90" s="53">
        <ns0:f>IF(OR(N90="",O90=""),"",N90&amp;"|"&amp;O90)</ns0:f>
      </ns0:c>
    </ns0:row>
    <ns0:row r="91">
      <ns0:c r="A91" s="65"/>
      <ns0:c r="B91" s="65"/>
      <ns0:c r="C91" s="65"/>
      <ns0:c r="D91" s="65"/>
      <ns0:c r="E91" s="66"/>
      <ns0:c r="F91" s="66"/>
      <ns0:c r="G91" s="66"/>
      <ns0:c r="H91" s="66"/>
      <ns0:c r="I91" s="45">
        <ns0:f>IF(A91="","",IFERROR(VLOOKUP(J91,'Controlled Vocabulary'!$AA$2:$AD$200,2,FALSE),"Record structurally complete"))</ns0:f>
      </ns0:c>
      <ns0:c r="J91" s="45">
        <ns0:f>IF(A91="","",IF(M91="","MISSING_LINK_ID",IF(Q91&gt;1,"DUPLICATE_LINK_ID",IF(OR(N91="",O91=""),"ORPHAN_CLAIM_LINK",IF(R91=0,"ORPHAN_CLAIM_LINK",IF(P91="","ORPHAN_EVIDENCE_LINK",IF(S91=0,"ORPHAN_EVIDENCE_LINK",IF(COUNTIF('Controlled Vocabulary'!$O$2:$O$4,E91)=0,"INVALID_RELATIONSHIP_ROLE",IF(COUNTIF('Controlled Vocabulary'!$P$2:$P$3,H91)=0,"INVALID_ACTIVE_STATUS","NONE")))))))))</ns0:f>
      </ns0:c>
      <ns0:c r="K91" s="45">
        <ns0:f>IF(A91="","",IFERROR(VLOOKUP(J91,'Controlled Vocabulary'!$AA$2:$AD$200,3,FALSE),"Continue"))</ns0:f>
      </ns0:c>
      <ns0:c r="L91" s="45">
        <ns0:f>IF(A91="","",IFERROR(VLOOKUP(J91,'Controlled Vocabulary'!$AA$2:$AD$200,4,FALSE),"Evaluate remaining controls."))</ns0:f>
      </ns0:c>
      <ns0:c r="M91" s="53">
        <ns0:f>IF(A91="","",UPPER(TRIM(A91)))</ns0:f>
      </ns0:c>
      <ns0:c r="N91" s="53">
        <ns0:f>IF(B91="","",UPPER(TRIM(B91)))</ns0:f>
      </ns0:c>
      <ns0:c r="O91" s="53">
        <ns0:f>IF(C91="","",TRIM(C91))</ns0:f>
      </ns0:c>
      <ns0:c r="P91" s="53">
        <ns0:f>IF(D91="","",UPPER(TRIM(D91)))</ns0:f>
      </ns0:c>
      <ns0:c r="Q91" s="53">
        <ns0:f>IF(M91="",0,COUNTIF($M$2:$M$201,M91))</ns0:f>
      </ns0:c>
      <ns0:c r="R91" s="53">
        <ns0:f>IF(T91="",0,COUNTIF('Evidence Register'!$BN$2:$BN$101,T91))</ns0:f>
      </ns0:c>
      <ns0:c r="S91" s="53">
        <ns0:f>IF(P91="",0,COUNTIF('Evidence Items'!$AG$2:$AG$101,P91))</ns0:f>
      </ns0:c>
      <ns0:c r="T91" s="53">
        <ns0:f>IF(OR(N91="",O91=""),"",N91&amp;"|"&amp;O91)</ns0:f>
      </ns0:c>
    </ns0:row>
    <ns0:row r="92">
      <ns0:c r="A92" s="65"/>
      <ns0:c r="B92" s="65"/>
      <ns0:c r="C92" s="65"/>
      <ns0:c r="D92" s="65"/>
      <ns0:c r="E92" s="66"/>
      <ns0:c r="F92" s="66"/>
      <ns0:c r="G92" s="66"/>
      <ns0:c r="H92" s="66"/>
      <ns0:c r="I92" s="45">
        <ns0:f>IF(A92="","",IFERROR(VLOOKUP(J92,'Controlled Vocabulary'!$AA$2:$AD$200,2,FALSE),"Record structurally complete"))</ns0:f>
      </ns0:c>
      <ns0:c r="J92" s="45">
        <ns0:f>IF(A92="","",IF(M92="","MISSING_LINK_ID",IF(Q92&gt;1,"DUPLICATE_LINK_ID",IF(OR(N92="",O92=""),"ORPHAN_CLAIM_LINK",IF(R92=0,"ORPHAN_CLAIM_LINK",IF(P92="","ORPHAN_EVIDENCE_LINK",IF(S92=0,"ORPHAN_EVIDENCE_LINK",IF(COUNTIF('Controlled Vocabulary'!$O$2:$O$4,E92)=0,"INVALID_RELATIONSHIP_ROLE",IF(COUNTIF('Controlled Vocabulary'!$P$2:$P$3,H92)=0,"INVALID_ACTIVE_STATUS","NONE")))))))))</ns0:f>
      </ns0:c>
      <ns0:c r="K92" s="45">
        <ns0:f>IF(A92="","",IFERROR(VLOOKUP(J92,'Controlled Vocabulary'!$AA$2:$AD$200,3,FALSE),"Continue"))</ns0:f>
      </ns0:c>
      <ns0:c r="L92" s="45">
        <ns0:f>IF(A92="","",IFERROR(VLOOKUP(J92,'Controlled Vocabulary'!$AA$2:$AD$200,4,FALSE),"Evaluate remaining controls."))</ns0:f>
      </ns0:c>
      <ns0:c r="M92" s="53">
        <ns0:f>IF(A92="","",UPPER(TRIM(A92)))</ns0:f>
      </ns0:c>
      <ns0:c r="N92" s="53">
        <ns0:f>IF(B92="","",UPPER(TRIM(B92)))</ns0:f>
      </ns0:c>
      <ns0:c r="O92" s="53">
        <ns0:f>IF(C92="","",TRIM(C92))</ns0:f>
      </ns0:c>
      <ns0:c r="P92" s="53">
        <ns0:f>IF(D92="","",UPPER(TRIM(D92)))</ns0:f>
      </ns0:c>
      <ns0:c r="Q92" s="53">
        <ns0:f>IF(M92="",0,COUNTIF($M$2:$M$201,M92))</ns0:f>
      </ns0:c>
      <ns0:c r="R92" s="53">
        <ns0:f>IF(T92="",0,COUNTIF('Evidence Register'!$BN$2:$BN$101,T92))</ns0:f>
      </ns0:c>
      <ns0:c r="S92" s="53">
        <ns0:f>IF(P92="",0,COUNTIF('Evidence Items'!$AG$2:$AG$101,P92))</ns0:f>
      </ns0:c>
      <ns0:c r="T92" s="53">
        <ns0:f>IF(OR(N92="",O92=""),"",N92&amp;"|"&amp;O92)</ns0:f>
      </ns0:c>
    </ns0:row>
    <ns0:row r="93">
      <ns0:c r="A93" s="65"/>
      <ns0:c r="B93" s="65"/>
      <ns0:c r="C93" s="65"/>
      <ns0:c r="D93" s="65"/>
      <ns0:c r="E93" s="66"/>
      <ns0:c r="F93" s="66"/>
      <ns0:c r="G93" s="66"/>
      <ns0:c r="H93" s="66"/>
      <ns0:c r="I93" s="45">
        <ns0:f>IF(A93="","",IFERROR(VLOOKUP(J93,'Controlled Vocabulary'!$AA$2:$AD$200,2,FALSE),"Record structurally complete"))</ns0:f>
      </ns0:c>
      <ns0:c r="J93" s="45">
        <ns0:f>IF(A93="","",IF(M93="","MISSING_LINK_ID",IF(Q93&gt;1,"DUPLICATE_LINK_ID",IF(OR(N93="",O93=""),"ORPHAN_CLAIM_LINK",IF(R93=0,"ORPHAN_CLAIM_LINK",IF(P93="","ORPHAN_EVIDENCE_LINK",IF(S93=0,"ORPHAN_EVIDENCE_LINK",IF(COUNTIF('Controlled Vocabulary'!$O$2:$O$4,E93)=0,"INVALID_RELATIONSHIP_ROLE",IF(COUNTIF('Controlled Vocabulary'!$P$2:$P$3,H93)=0,"INVALID_ACTIVE_STATUS","NONE")))))))))</ns0:f>
      </ns0:c>
      <ns0:c r="K93" s="45">
        <ns0:f>IF(A93="","",IFERROR(VLOOKUP(J93,'Controlled Vocabulary'!$AA$2:$AD$200,3,FALSE),"Continue"))</ns0:f>
      </ns0:c>
      <ns0:c r="L93" s="45">
        <ns0:f>IF(A93="","",IFERROR(VLOOKUP(J93,'Controlled Vocabulary'!$AA$2:$AD$200,4,FALSE),"Evaluate remaining controls."))</ns0:f>
      </ns0:c>
      <ns0:c r="M93" s="53">
        <ns0:f>IF(A93="","",UPPER(TRIM(A93)))</ns0:f>
      </ns0:c>
      <ns0:c r="N93" s="53">
        <ns0:f>IF(B93="","",UPPER(TRIM(B93)))</ns0:f>
      </ns0:c>
      <ns0:c r="O93" s="53">
        <ns0:f>IF(C93="","",TRIM(C93))</ns0:f>
      </ns0:c>
      <ns0:c r="P93" s="53">
        <ns0:f>IF(D93="","",UPPER(TRIM(D93)))</ns0:f>
      </ns0:c>
      <ns0:c r="Q93" s="53">
        <ns0:f>IF(M93="",0,COUNTIF($M$2:$M$201,M93))</ns0:f>
      </ns0:c>
      <ns0:c r="R93" s="53">
        <ns0:f>IF(T93="",0,COUNTIF('Evidence Register'!$BN$2:$BN$101,T93))</ns0:f>
      </ns0:c>
      <ns0:c r="S93" s="53">
        <ns0:f>IF(P93="",0,COUNTIF('Evidence Items'!$AG$2:$AG$101,P93))</ns0:f>
      </ns0:c>
      <ns0:c r="T93" s="53">
        <ns0:f>IF(OR(N93="",O93=""),"",N93&amp;"|"&amp;O93)</ns0:f>
      </ns0:c>
    </ns0:row>
    <ns0:row r="94">
      <ns0:c r="A94" s="65"/>
      <ns0:c r="B94" s="65"/>
      <ns0:c r="C94" s="65"/>
      <ns0:c r="D94" s="65"/>
      <ns0:c r="E94" s="66"/>
      <ns0:c r="F94" s="66"/>
      <ns0:c r="G94" s="66"/>
      <ns0:c r="H94" s="66"/>
      <ns0:c r="I94" s="45">
        <ns0:f>IF(A94="","",IFERROR(VLOOKUP(J94,'Controlled Vocabulary'!$AA$2:$AD$200,2,FALSE),"Record structurally complete"))</ns0:f>
      </ns0:c>
      <ns0:c r="J94" s="45">
        <ns0:f>IF(A94="","",IF(M94="","MISSING_LINK_ID",IF(Q94&gt;1,"DUPLICATE_LINK_ID",IF(OR(N94="",O94=""),"ORPHAN_CLAIM_LINK",IF(R94=0,"ORPHAN_CLAIM_LINK",IF(P94="","ORPHAN_EVIDENCE_LINK",IF(S94=0,"ORPHAN_EVIDENCE_LINK",IF(COUNTIF('Controlled Vocabulary'!$O$2:$O$4,E94)=0,"INVALID_RELATIONSHIP_ROLE",IF(COUNTIF('Controlled Vocabulary'!$P$2:$P$3,H94)=0,"INVALID_ACTIVE_STATUS","NONE")))))))))</ns0:f>
      </ns0:c>
      <ns0:c r="K94" s="45">
        <ns0:f>IF(A94="","",IFERROR(VLOOKUP(J94,'Controlled Vocabulary'!$AA$2:$AD$200,3,FALSE),"Continue"))</ns0:f>
      </ns0:c>
      <ns0:c r="L94" s="45">
        <ns0:f>IF(A94="","",IFERROR(VLOOKUP(J94,'Controlled Vocabulary'!$AA$2:$AD$200,4,FALSE),"Evaluate remaining controls."))</ns0:f>
      </ns0:c>
      <ns0:c r="M94" s="53">
        <ns0:f>IF(A94="","",UPPER(TRIM(A94)))</ns0:f>
      </ns0:c>
      <ns0:c r="N94" s="53">
        <ns0:f>IF(B94="","",UPPER(TRIM(B94)))</ns0:f>
      </ns0:c>
      <ns0:c r="O94" s="53">
        <ns0:f>IF(C94="","",TRIM(C94))</ns0:f>
      </ns0:c>
      <ns0:c r="P94" s="53">
        <ns0:f>IF(D94="","",UPPER(TRIM(D94)))</ns0:f>
      </ns0:c>
      <ns0:c r="Q94" s="53">
        <ns0:f>IF(M94="",0,COUNTIF($M$2:$M$201,M94))</ns0:f>
      </ns0:c>
      <ns0:c r="R94" s="53">
        <ns0:f>IF(T94="",0,COUNTIF('Evidence Register'!$BN$2:$BN$101,T94))</ns0:f>
      </ns0:c>
      <ns0:c r="S94" s="53">
        <ns0:f>IF(P94="",0,COUNTIF('Evidence Items'!$AG$2:$AG$101,P94))</ns0:f>
      </ns0:c>
      <ns0:c r="T94" s="53">
        <ns0:f>IF(OR(N94="",O94=""),"",N94&amp;"|"&amp;O94)</ns0:f>
      </ns0:c>
    </ns0:row>
    <ns0:row r="95">
      <ns0:c r="A95" s="65"/>
      <ns0:c r="B95" s="65"/>
      <ns0:c r="C95" s="65"/>
      <ns0:c r="D95" s="65"/>
      <ns0:c r="E95" s="66"/>
      <ns0:c r="F95" s="66"/>
      <ns0:c r="G95" s="66"/>
      <ns0:c r="H95" s="66"/>
      <ns0:c r="I95" s="45">
        <ns0:f>IF(A95="","",IFERROR(VLOOKUP(J95,'Controlled Vocabulary'!$AA$2:$AD$200,2,FALSE),"Record structurally complete"))</ns0:f>
      </ns0:c>
      <ns0:c r="J95" s="45">
        <ns0:f>IF(A95="","",IF(M95="","MISSING_LINK_ID",IF(Q95&gt;1,"DUPLICATE_LINK_ID",IF(OR(N95="",O95=""),"ORPHAN_CLAIM_LINK",IF(R95=0,"ORPHAN_CLAIM_LINK",IF(P95="","ORPHAN_EVIDENCE_LINK",IF(S95=0,"ORPHAN_EVIDENCE_LINK",IF(COUNTIF('Controlled Vocabulary'!$O$2:$O$4,E95)=0,"INVALID_RELATIONSHIP_ROLE",IF(COUNTIF('Controlled Vocabulary'!$P$2:$P$3,H95)=0,"INVALID_ACTIVE_STATUS","NONE")))))))))</ns0:f>
      </ns0:c>
      <ns0:c r="K95" s="45">
        <ns0:f>IF(A95="","",IFERROR(VLOOKUP(J95,'Controlled Vocabulary'!$AA$2:$AD$200,3,FALSE),"Continue"))</ns0:f>
      </ns0:c>
      <ns0:c r="L95" s="45">
        <ns0:f>IF(A95="","",IFERROR(VLOOKUP(J95,'Controlled Vocabulary'!$AA$2:$AD$200,4,FALSE),"Evaluate remaining controls."))</ns0:f>
      </ns0:c>
      <ns0:c r="M95" s="53">
        <ns0:f>IF(A95="","",UPPER(TRIM(A95)))</ns0:f>
      </ns0:c>
      <ns0:c r="N95" s="53">
        <ns0:f>IF(B95="","",UPPER(TRIM(B95)))</ns0:f>
      </ns0:c>
      <ns0:c r="O95" s="53">
        <ns0:f>IF(C95="","",TRIM(C95))</ns0:f>
      </ns0:c>
      <ns0:c r="P95" s="53">
        <ns0:f>IF(D95="","",UPPER(TRIM(D95)))</ns0:f>
      </ns0:c>
      <ns0:c r="Q95" s="53">
        <ns0:f>IF(M95="",0,COUNTIF($M$2:$M$201,M95))</ns0:f>
      </ns0:c>
      <ns0:c r="R95" s="53">
        <ns0:f>IF(T95="",0,COUNTIF('Evidence Register'!$BN$2:$BN$101,T95))</ns0:f>
      </ns0:c>
      <ns0:c r="S95" s="53">
        <ns0:f>IF(P95="",0,COUNTIF('Evidence Items'!$AG$2:$AG$101,P95))</ns0:f>
      </ns0:c>
      <ns0:c r="T95" s="53">
        <ns0:f>IF(OR(N95="",O95=""),"",N95&amp;"|"&amp;O95)</ns0:f>
      </ns0:c>
    </ns0:row>
    <ns0:row r="96">
      <ns0:c r="A96" s="65"/>
      <ns0:c r="B96" s="65"/>
      <ns0:c r="C96" s="65"/>
      <ns0:c r="D96" s="65"/>
      <ns0:c r="E96" s="66"/>
      <ns0:c r="F96" s="66"/>
      <ns0:c r="G96" s="66"/>
      <ns0:c r="H96" s="66"/>
      <ns0:c r="I96" s="45">
        <ns0:f>IF(A96="","",IFERROR(VLOOKUP(J96,'Controlled Vocabulary'!$AA$2:$AD$200,2,FALSE),"Record structurally complete"))</ns0:f>
      </ns0:c>
      <ns0:c r="J96" s="45">
        <ns0:f>IF(A96="","",IF(M96="","MISSING_LINK_ID",IF(Q96&gt;1,"DUPLICATE_LINK_ID",IF(OR(N96="",O96=""),"ORPHAN_CLAIM_LINK",IF(R96=0,"ORPHAN_CLAIM_LINK",IF(P96="","ORPHAN_EVIDENCE_LINK",IF(S96=0,"ORPHAN_EVIDENCE_LINK",IF(COUNTIF('Controlled Vocabulary'!$O$2:$O$4,E96)=0,"INVALID_RELATIONSHIP_ROLE",IF(COUNTIF('Controlled Vocabulary'!$P$2:$P$3,H96)=0,"INVALID_ACTIVE_STATUS","NONE")))))))))</ns0:f>
      </ns0:c>
      <ns0:c r="K96" s="45">
        <ns0:f>IF(A96="","",IFERROR(VLOOKUP(J96,'Controlled Vocabulary'!$AA$2:$AD$200,3,FALSE),"Continue"))</ns0:f>
      </ns0:c>
      <ns0:c r="L96" s="45">
        <ns0:f>IF(A96="","",IFERROR(VLOOKUP(J96,'Controlled Vocabulary'!$AA$2:$AD$200,4,FALSE),"Evaluate remaining controls."))</ns0:f>
      </ns0:c>
      <ns0:c r="M96" s="53">
        <ns0:f>IF(A96="","",UPPER(TRIM(A96)))</ns0:f>
      </ns0:c>
      <ns0:c r="N96" s="53">
        <ns0:f>IF(B96="","",UPPER(TRIM(B96)))</ns0:f>
      </ns0:c>
      <ns0:c r="O96" s="53">
        <ns0:f>IF(C96="","",TRIM(C96))</ns0:f>
      </ns0:c>
      <ns0:c r="P96" s="53">
        <ns0:f>IF(D96="","",UPPER(TRIM(D96)))</ns0:f>
      </ns0:c>
      <ns0:c r="Q96" s="53">
        <ns0:f>IF(M96="",0,COUNTIF($M$2:$M$201,M96))</ns0:f>
      </ns0:c>
      <ns0:c r="R96" s="53">
        <ns0:f>IF(T96="",0,COUNTIF('Evidence Register'!$BN$2:$BN$101,T96))</ns0:f>
      </ns0:c>
      <ns0:c r="S96" s="53">
        <ns0:f>IF(P96="",0,COUNTIF('Evidence Items'!$AG$2:$AG$101,P96))</ns0:f>
      </ns0:c>
      <ns0:c r="T96" s="53">
        <ns0:f>IF(OR(N96="",O96=""),"",N96&amp;"|"&amp;O96)</ns0:f>
      </ns0:c>
    </ns0:row>
    <ns0:row r="97">
      <ns0:c r="A97" s="65"/>
      <ns0:c r="B97" s="65"/>
      <ns0:c r="C97" s="65"/>
      <ns0:c r="D97" s="65"/>
      <ns0:c r="E97" s="66"/>
      <ns0:c r="F97" s="66"/>
      <ns0:c r="G97" s="66"/>
      <ns0:c r="H97" s="66"/>
      <ns0:c r="I97" s="45">
        <ns0:f>IF(A97="","",IFERROR(VLOOKUP(J97,'Controlled Vocabulary'!$AA$2:$AD$200,2,FALSE),"Record structurally complete"))</ns0:f>
      </ns0:c>
      <ns0:c r="J97" s="45">
        <ns0:f>IF(A97="","",IF(M97="","MISSING_LINK_ID",IF(Q97&gt;1,"DUPLICATE_LINK_ID",IF(OR(N97="",O97=""),"ORPHAN_CLAIM_LINK",IF(R97=0,"ORPHAN_CLAIM_LINK",IF(P97="","ORPHAN_EVIDENCE_LINK",IF(S97=0,"ORPHAN_EVIDENCE_LINK",IF(COUNTIF('Controlled Vocabulary'!$O$2:$O$4,E97)=0,"INVALID_RELATIONSHIP_ROLE",IF(COUNTIF('Controlled Vocabulary'!$P$2:$P$3,H97)=0,"INVALID_ACTIVE_STATUS","NONE")))))))))</ns0:f>
      </ns0:c>
      <ns0:c r="K97" s="45">
        <ns0:f>IF(A97="","",IFERROR(VLOOKUP(J97,'Controlled Vocabulary'!$AA$2:$AD$200,3,FALSE),"Continue"))</ns0:f>
      </ns0:c>
      <ns0:c r="L97" s="45">
        <ns0:f>IF(A97="","",IFERROR(VLOOKUP(J97,'Controlled Vocabulary'!$AA$2:$AD$200,4,FALSE),"Evaluate remaining controls."))</ns0:f>
      </ns0:c>
      <ns0:c r="M97" s="53">
        <ns0:f>IF(A97="","",UPPER(TRIM(A97)))</ns0:f>
      </ns0:c>
      <ns0:c r="N97" s="53">
        <ns0:f>IF(B97="","",UPPER(TRIM(B97)))</ns0:f>
      </ns0:c>
      <ns0:c r="O97" s="53">
        <ns0:f>IF(C97="","",TRIM(C97))</ns0:f>
      </ns0:c>
      <ns0:c r="P97" s="53">
        <ns0:f>IF(D97="","",UPPER(TRIM(D97)))</ns0:f>
      </ns0:c>
      <ns0:c r="Q97" s="53">
        <ns0:f>IF(M97="",0,COUNTIF($M$2:$M$201,M97))</ns0:f>
      </ns0:c>
      <ns0:c r="R97" s="53">
        <ns0:f>IF(T97="",0,COUNTIF('Evidence Register'!$BN$2:$BN$101,T97))</ns0:f>
      </ns0:c>
      <ns0:c r="S97" s="53">
        <ns0:f>IF(P97="",0,COUNTIF('Evidence Items'!$AG$2:$AG$101,P97))</ns0:f>
      </ns0:c>
      <ns0:c r="T97" s="53">
        <ns0:f>IF(OR(N97="",O97=""),"",N97&amp;"|"&amp;O97)</ns0:f>
      </ns0:c>
    </ns0:row>
    <ns0:row r="98">
      <ns0:c r="A98" s="65"/>
      <ns0:c r="B98" s="65"/>
      <ns0:c r="C98" s="65"/>
      <ns0:c r="D98" s="65"/>
      <ns0:c r="E98" s="66"/>
      <ns0:c r="F98" s="66"/>
      <ns0:c r="G98" s="66"/>
      <ns0:c r="H98" s="66"/>
      <ns0:c r="I98" s="45">
        <ns0:f>IF(A98="","",IFERROR(VLOOKUP(J98,'Controlled Vocabulary'!$AA$2:$AD$200,2,FALSE),"Record structurally complete"))</ns0:f>
      </ns0:c>
      <ns0:c r="J98" s="45">
        <ns0:f>IF(A98="","",IF(M98="","MISSING_LINK_ID",IF(Q98&gt;1,"DUPLICATE_LINK_ID",IF(OR(N98="",O98=""),"ORPHAN_CLAIM_LINK",IF(R98=0,"ORPHAN_CLAIM_LINK",IF(P98="","ORPHAN_EVIDENCE_LINK",IF(S98=0,"ORPHAN_EVIDENCE_LINK",IF(COUNTIF('Controlled Vocabulary'!$O$2:$O$4,E98)=0,"INVALID_RELATIONSHIP_ROLE",IF(COUNTIF('Controlled Vocabulary'!$P$2:$P$3,H98)=0,"INVALID_ACTIVE_STATUS","NONE")))))))))</ns0:f>
      </ns0:c>
      <ns0:c r="K98" s="45">
        <ns0:f>IF(A98="","",IFERROR(VLOOKUP(J98,'Controlled Vocabulary'!$AA$2:$AD$200,3,FALSE),"Continue"))</ns0:f>
      </ns0:c>
      <ns0:c r="L98" s="45">
        <ns0:f>IF(A98="","",IFERROR(VLOOKUP(J98,'Controlled Vocabulary'!$AA$2:$AD$200,4,FALSE),"Evaluate remaining controls."))</ns0:f>
      </ns0:c>
      <ns0:c r="M98" s="53">
        <ns0:f>IF(A98="","",UPPER(TRIM(A98)))</ns0:f>
      </ns0:c>
      <ns0:c r="N98" s="53">
        <ns0:f>IF(B98="","",UPPER(TRIM(B98)))</ns0:f>
      </ns0:c>
      <ns0:c r="O98" s="53">
        <ns0:f>IF(C98="","",TRIM(C98))</ns0:f>
      </ns0:c>
      <ns0:c r="P98" s="53">
        <ns0:f>IF(D98="","",UPPER(TRIM(D98)))</ns0:f>
      </ns0:c>
      <ns0:c r="Q98" s="53">
        <ns0:f>IF(M98="",0,COUNTIF($M$2:$M$201,M98))</ns0:f>
      </ns0:c>
      <ns0:c r="R98" s="53">
        <ns0:f>IF(T98="",0,COUNTIF('Evidence Register'!$BN$2:$BN$101,T98))</ns0:f>
      </ns0:c>
      <ns0:c r="S98" s="53">
        <ns0:f>IF(P98="",0,COUNTIF('Evidence Items'!$AG$2:$AG$101,P98))</ns0:f>
      </ns0:c>
      <ns0:c r="T98" s="53">
        <ns0:f>IF(OR(N98="",O98=""),"",N98&amp;"|"&amp;O98)</ns0:f>
      </ns0:c>
    </ns0:row>
    <ns0:row r="99">
      <ns0:c r="A99" s="65"/>
      <ns0:c r="B99" s="65"/>
      <ns0:c r="C99" s="65"/>
      <ns0:c r="D99" s="65"/>
      <ns0:c r="E99" s="66"/>
      <ns0:c r="F99" s="66"/>
      <ns0:c r="G99" s="66"/>
      <ns0:c r="H99" s="66"/>
      <ns0:c r="I99" s="45">
        <ns0:f>IF(A99="","",IFERROR(VLOOKUP(J99,'Controlled Vocabulary'!$AA$2:$AD$200,2,FALSE),"Record structurally complete"))</ns0:f>
      </ns0:c>
      <ns0:c r="J99" s="45">
        <ns0:f>IF(A99="","",IF(M99="","MISSING_LINK_ID",IF(Q99&gt;1,"DUPLICATE_LINK_ID",IF(OR(N99="",O99=""),"ORPHAN_CLAIM_LINK",IF(R99=0,"ORPHAN_CLAIM_LINK",IF(P99="","ORPHAN_EVIDENCE_LINK",IF(S99=0,"ORPHAN_EVIDENCE_LINK",IF(COUNTIF('Controlled Vocabulary'!$O$2:$O$4,E99)=0,"INVALID_RELATIONSHIP_ROLE",IF(COUNTIF('Controlled Vocabulary'!$P$2:$P$3,H99)=0,"INVALID_ACTIVE_STATUS","NONE")))))))))</ns0:f>
      </ns0:c>
      <ns0:c r="K99" s="45">
        <ns0:f>IF(A99="","",IFERROR(VLOOKUP(J99,'Controlled Vocabulary'!$AA$2:$AD$200,3,FALSE),"Continue"))</ns0:f>
      </ns0:c>
      <ns0:c r="L99" s="45">
        <ns0:f>IF(A99="","",IFERROR(VLOOKUP(J99,'Controlled Vocabulary'!$AA$2:$AD$200,4,FALSE),"Evaluate remaining controls."))</ns0:f>
      </ns0:c>
      <ns0:c r="M99" s="53">
        <ns0:f>IF(A99="","",UPPER(TRIM(A99)))</ns0:f>
      </ns0:c>
      <ns0:c r="N99" s="53">
        <ns0:f>IF(B99="","",UPPER(TRIM(B99)))</ns0:f>
      </ns0:c>
      <ns0:c r="O99" s="53">
        <ns0:f>IF(C99="","",TRIM(C99))</ns0:f>
      </ns0:c>
      <ns0:c r="P99" s="53">
        <ns0:f>IF(D99="","",UPPER(TRIM(D99)))</ns0:f>
      </ns0:c>
      <ns0:c r="Q99" s="53">
        <ns0:f>IF(M99="",0,COUNTIF($M$2:$M$201,M99))</ns0:f>
      </ns0:c>
      <ns0:c r="R99" s="53">
        <ns0:f>IF(T99="",0,COUNTIF('Evidence Register'!$BN$2:$BN$101,T99))</ns0:f>
      </ns0:c>
      <ns0:c r="S99" s="53">
        <ns0:f>IF(P99="",0,COUNTIF('Evidence Items'!$AG$2:$AG$101,P99))</ns0:f>
      </ns0:c>
      <ns0:c r="T99" s="53">
        <ns0:f>IF(OR(N99="",O99=""),"",N99&amp;"|"&amp;O99)</ns0:f>
      </ns0:c>
    </ns0:row>
    <ns0:row r="100">
      <ns0:c r="A100" s="65"/>
      <ns0:c r="B100" s="65"/>
      <ns0:c r="C100" s="65"/>
      <ns0:c r="D100" s="65"/>
      <ns0:c r="E100" s="66"/>
      <ns0:c r="F100" s="66"/>
      <ns0:c r="G100" s="66"/>
      <ns0:c r="H100" s="66"/>
      <ns0:c r="I100" s="45">
        <ns0:f>IF(A100="","",IFERROR(VLOOKUP(J100,'Controlled Vocabulary'!$AA$2:$AD$200,2,FALSE),"Record structurally complete"))</ns0:f>
      </ns0:c>
      <ns0:c r="J100" s="45">
        <ns0:f>IF(A100="","",IF(M100="","MISSING_LINK_ID",IF(Q100&gt;1,"DUPLICATE_LINK_ID",IF(OR(N100="",O100=""),"ORPHAN_CLAIM_LINK",IF(R100=0,"ORPHAN_CLAIM_LINK",IF(P100="","ORPHAN_EVIDENCE_LINK",IF(S100=0,"ORPHAN_EVIDENCE_LINK",IF(COUNTIF('Controlled Vocabulary'!$O$2:$O$4,E100)=0,"INVALID_RELATIONSHIP_ROLE",IF(COUNTIF('Controlled Vocabulary'!$P$2:$P$3,H100)=0,"INVALID_ACTIVE_STATUS","NONE")))))))))</ns0:f>
      </ns0:c>
      <ns0:c r="K100" s="45">
        <ns0:f>IF(A100="","",IFERROR(VLOOKUP(J100,'Controlled Vocabulary'!$AA$2:$AD$200,3,FALSE),"Continue"))</ns0:f>
      </ns0:c>
      <ns0:c r="L100" s="45">
        <ns0:f>IF(A100="","",IFERROR(VLOOKUP(J100,'Controlled Vocabulary'!$AA$2:$AD$200,4,FALSE),"Evaluate remaining controls."))</ns0:f>
      </ns0:c>
      <ns0:c r="M100" s="53">
        <ns0:f>IF(A100="","",UPPER(TRIM(A100)))</ns0:f>
      </ns0:c>
      <ns0:c r="N100" s="53">
        <ns0:f>IF(B100="","",UPPER(TRIM(B100)))</ns0:f>
      </ns0:c>
      <ns0:c r="O100" s="53">
        <ns0:f>IF(C100="","",TRIM(C100))</ns0:f>
      </ns0:c>
      <ns0:c r="P100" s="53">
        <ns0:f>IF(D100="","",UPPER(TRIM(D100)))</ns0:f>
      </ns0:c>
      <ns0:c r="Q100" s="53">
        <ns0:f>IF(M100="",0,COUNTIF($M$2:$M$201,M100))</ns0:f>
      </ns0:c>
      <ns0:c r="R100" s="53">
        <ns0:f>IF(T100="",0,COUNTIF('Evidence Register'!$BN$2:$BN$101,T100))</ns0:f>
      </ns0:c>
      <ns0:c r="S100" s="53">
        <ns0:f>IF(P100="",0,COUNTIF('Evidence Items'!$AG$2:$AG$101,P100))</ns0:f>
      </ns0:c>
      <ns0:c r="T100" s="53">
        <ns0:f>IF(OR(N100="",O100=""),"",N100&amp;"|"&amp;O100)</ns0:f>
      </ns0:c>
    </ns0:row>
    <ns0:row r="101">
      <ns0:c r="A101" s="65"/>
      <ns0:c r="B101" s="65"/>
      <ns0:c r="C101" s="65"/>
      <ns0:c r="D101" s="65"/>
      <ns0:c r="E101" s="66"/>
      <ns0:c r="F101" s="66"/>
      <ns0:c r="G101" s="66"/>
      <ns0:c r="H101" s="66"/>
      <ns0:c r="I101" s="45">
        <ns0:f>IF(A101="","",IFERROR(VLOOKUP(J101,'Controlled Vocabulary'!$AA$2:$AD$200,2,FALSE),"Record structurally complete"))</ns0:f>
      </ns0:c>
      <ns0:c r="J101" s="45">
        <ns0:f>IF(A101="","",IF(M101="","MISSING_LINK_ID",IF(Q101&gt;1,"DUPLICATE_LINK_ID",IF(OR(N101="",O101=""),"ORPHAN_CLAIM_LINK",IF(R101=0,"ORPHAN_CLAIM_LINK",IF(P101="","ORPHAN_EVIDENCE_LINK",IF(S101=0,"ORPHAN_EVIDENCE_LINK",IF(COUNTIF('Controlled Vocabulary'!$O$2:$O$4,E101)=0,"INVALID_RELATIONSHIP_ROLE",IF(COUNTIF('Controlled Vocabulary'!$P$2:$P$3,H101)=0,"INVALID_ACTIVE_STATUS","NONE")))))))))</ns0:f>
      </ns0:c>
      <ns0:c r="K101" s="45">
        <ns0:f>IF(A101="","",IFERROR(VLOOKUP(J101,'Controlled Vocabulary'!$AA$2:$AD$200,3,FALSE),"Continue"))</ns0:f>
      </ns0:c>
      <ns0:c r="L101" s="45">
        <ns0:f>IF(A101="","",IFERROR(VLOOKUP(J101,'Controlled Vocabulary'!$AA$2:$AD$200,4,FALSE),"Evaluate remaining controls."))</ns0:f>
      </ns0:c>
      <ns0:c r="M101" s="53">
        <ns0:f>IF(A101="","",UPPER(TRIM(A101)))</ns0:f>
      </ns0:c>
      <ns0:c r="N101" s="53">
        <ns0:f>IF(B101="","",UPPER(TRIM(B101)))</ns0:f>
      </ns0:c>
      <ns0:c r="O101" s="53">
        <ns0:f>IF(C101="","",TRIM(C101))</ns0:f>
      </ns0:c>
      <ns0:c r="P101" s="53">
        <ns0:f>IF(D101="","",UPPER(TRIM(D101)))</ns0:f>
      </ns0:c>
      <ns0:c r="Q101" s="53">
        <ns0:f>IF(M101="",0,COUNTIF($M$2:$M$201,M101))</ns0:f>
      </ns0:c>
      <ns0:c r="R101" s="53">
        <ns0:f>IF(T101="",0,COUNTIF('Evidence Register'!$BN$2:$BN$101,T101))</ns0:f>
      </ns0:c>
      <ns0:c r="S101" s="53">
        <ns0:f>IF(P101="",0,COUNTIF('Evidence Items'!$AG$2:$AG$101,P101))</ns0:f>
      </ns0:c>
      <ns0:c r="T101" s="53">
        <ns0:f>IF(OR(N101="",O101=""),"",N101&amp;"|"&amp;O101)</ns0:f>
      </ns0:c>
    </ns0:row>
    <ns0:row r="102">
      <ns0:c r="A102" s="65"/>
      <ns0:c r="B102" s="65"/>
      <ns0:c r="C102" s="65"/>
      <ns0:c r="D102" s="65"/>
      <ns0:c r="E102" s="66"/>
      <ns0:c r="F102" s="66"/>
      <ns0:c r="G102" s="66"/>
      <ns0:c r="H102" s="66"/>
      <ns0:c r="I102" s="45">
        <ns0:f>IF(A102="","",IFERROR(VLOOKUP(J102,'Controlled Vocabulary'!$AA$2:$AD$200,2,FALSE),"Record structurally complete"))</ns0:f>
      </ns0:c>
      <ns0:c r="J102" s="45">
        <ns0:f>IF(A102="","",IF(M102="","MISSING_LINK_ID",IF(Q102&gt;1,"DUPLICATE_LINK_ID",IF(OR(N102="",O102=""),"ORPHAN_CLAIM_LINK",IF(R102=0,"ORPHAN_CLAIM_LINK",IF(P102="","ORPHAN_EVIDENCE_LINK",IF(S102=0,"ORPHAN_EVIDENCE_LINK",IF(COUNTIF('Controlled Vocabulary'!$O$2:$O$4,E102)=0,"INVALID_RELATIONSHIP_ROLE",IF(COUNTIF('Controlled Vocabulary'!$P$2:$P$3,H102)=0,"INVALID_ACTIVE_STATUS","NONE")))))))))</ns0:f>
      </ns0:c>
      <ns0:c r="K102" s="45">
        <ns0:f>IF(A102="","",IFERROR(VLOOKUP(J102,'Controlled Vocabulary'!$AA$2:$AD$200,3,FALSE),"Continue"))</ns0:f>
      </ns0:c>
      <ns0:c r="L102" s="45">
        <ns0:f>IF(A102="","",IFERROR(VLOOKUP(J102,'Controlled Vocabulary'!$AA$2:$AD$200,4,FALSE),"Evaluate remaining controls."))</ns0:f>
      </ns0:c>
      <ns0:c r="M102" s="53">
        <ns0:f>IF(A102="","",UPPER(TRIM(A102)))</ns0:f>
      </ns0:c>
      <ns0:c r="N102" s="53">
        <ns0:f>IF(B102="","",UPPER(TRIM(B102)))</ns0:f>
      </ns0:c>
      <ns0:c r="O102" s="53">
        <ns0:f>IF(C102="","",TRIM(C102))</ns0:f>
      </ns0:c>
      <ns0:c r="P102" s="53">
        <ns0:f>IF(D102="","",UPPER(TRIM(D102)))</ns0:f>
      </ns0:c>
      <ns0:c r="Q102" s="53">
        <ns0:f>IF(M102="",0,COUNTIF($M$2:$M$201,M102))</ns0:f>
      </ns0:c>
      <ns0:c r="R102" s="53">
        <ns0:f>IF(T102="",0,COUNTIF('Evidence Register'!$BN$2:$BN$101,T102))</ns0:f>
      </ns0:c>
      <ns0:c r="S102" s="53">
        <ns0:f>IF(P102="",0,COUNTIF('Evidence Items'!$AG$2:$AG$101,P102))</ns0:f>
      </ns0:c>
      <ns0:c r="T102" s="53">
        <ns0:f>IF(OR(N102="",O102=""),"",N102&amp;"|"&amp;O102)</ns0:f>
      </ns0:c>
    </ns0:row>
    <ns0:row r="103">
      <ns0:c r="A103" s="65"/>
      <ns0:c r="B103" s="65"/>
      <ns0:c r="C103" s="65"/>
      <ns0:c r="D103" s="65"/>
      <ns0:c r="E103" s="66"/>
      <ns0:c r="F103" s="66"/>
      <ns0:c r="G103" s="66"/>
      <ns0:c r="H103" s="66"/>
      <ns0:c r="I103" s="45">
        <ns0:f>IF(A103="","",IFERROR(VLOOKUP(J103,'Controlled Vocabulary'!$AA$2:$AD$200,2,FALSE),"Record structurally complete"))</ns0:f>
      </ns0:c>
      <ns0:c r="J103" s="45">
        <ns0:f>IF(A103="","",IF(M103="","MISSING_LINK_ID",IF(Q103&gt;1,"DUPLICATE_LINK_ID",IF(OR(N103="",O103=""),"ORPHAN_CLAIM_LINK",IF(R103=0,"ORPHAN_CLAIM_LINK",IF(P103="","ORPHAN_EVIDENCE_LINK",IF(S103=0,"ORPHAN_EVIDENCE_LINK",IF(COUNTIF('Controlled Vocabulary'!$O$2:$O$4,E103)=0,"INVALID_RELATIONSHIP_ROLE",IF(COUNTIF('Controlled Vocabulary'!$P$2:$P$3,H103)=0,"INVALID_ACTIVE_STATUS","NONE")))))))))</ns0:f>
      </ns0:c>
      <ns0:c r="K103" s="45">
        <ns0:f>IF(A103="","",IFERROR(VLOOKUP(J103,'Controlled Vocabulary'!$AA$2:$AD$200,3,FALSE),"Continue"))</ns0:f>
      </ns0:c>
      <ns0:c r="L103" s="45">
        <ns0:f>IF(A103="","",IFERROR(VLOOKUP(J103,'Controlled Vocabulary'!$AA$2:$AD$200,4,FALSE),"Evaluate remaining controls."))</ns0:f>
      </ns0:c>
      <ns0:c r="M103" s="53">
        <ns0:f>IF(A103="","",UPPER(TRIM(A103)))</ns0:f>
      </ns0:c>
      <ns0:c r="N103" s="53">
        <ns0:f>IF(B103="","",UPPER(TRIM(B103)))</ns0:f>
      </ns0:c>
      <ns0:c r="O103" s="53">
        <ns0:f>IF(C103="","",TRIM(C103))</ns0:f>
      </ns0:c>
      <ns0:c r="P103" s="53">
        <ns0:f>IF(D103="","",UPPER(TRIM(D103)))</ns0:f>
      </ns0:c>
      <ns0:c r="Q103" s="53">
        <ns0:f>IF(M103="",0,COUNTIF($M$2:$M$201,M103))</ns0:f>
      </ns0:c>
      <ns0:c r="R103" s="53">
        <ns0:f>IF(T103="",0,COUNTIF('Evidence Register'!$BN$2:$BN$101,T103))</ns0:f>
      </ns0:c>
      <ns0:c r="S103" s="53">
        <ns0:f>IF(P103="",0,COUNTIF('Evidence Items'!$AG$2:$AG$101,P103))</ns0:f>
      </ns0:c>
      <ns0:c r="T103" s="53">
        <ns0:f>IF(OR(N103="",O103=""),"",N103&amp;"|"&amp;O103)</ns0:f>
      </ns0:c>
    </ns0:row>
    <ns0:row r="104">
      <ns0:c r="A104" s="65"/>
      <ns0:c r="B104" s="65"/>
      <ns0:c r="C104" s="65"/>
      <ns0:c r="D104" s="65"/>
      <ns0:c r="E104" s="66"/>
      <ns0:c r="F104" s="66"/>
      <ns0:c r="G104" s="66"/>
      <ns0:c r="H104" s="66"/>
      <ns0:c r="I104" s="45">
        <ns0:f>IF(A104="","",IFERROR(VLOOKUP(J104,'Controlled Vocabulary'!$AA$2:$AD$200,2,FALSE),"Record structurally complete"))</ns0:f>
      </ns0:c>
      <ns0:c r="J104" s="45">
        <ns0:f>IF(A104="","",IF(M104="","MISSING_LINK_ID",IF(Q104&gt;1,"DUPLICATE_LINK_ID",IF(OR(N104="",O104=""),"ORPHAN_CLAIM_LINK",IF(R104=0,"ORPHAN_CLAIM_LINK",IF(P104="","ORPHAN_EVIDENCE_LINK",IF(S104=0,"ORPHAN_EVIDENCE_LINK",IF(COUNTIF('Controlled Vocabulary'!$O$2:$O$4,E104)=0,"INVALID_RELATIONSHIP_ROLE",IF(COUNTIF('Controlled Vocabulary'!$P$2:$P$3,H104)=0,"INVALID_ACTIVE_STATUS","NONE")))))))))</ns0:f>
      </ns0:c>
      <ns0:c r="K104" s="45">
        <ns0:f>IF(A104="","",IFERROR(VLOOKUP(J104,'Controlled Vocabulary'!$AA$2:$AD$200,3,FALSE),"Continue"))</ns0:f>
      </ns0:c>
      <ns0:c r="L104" s="45">
        <ns0:f>IF(A104="","",IFERROR(VLOOKUP(J104,'Controlled Vocabulary'!$AA$2:$AD$200,4,FALSE),"Evaluate remaining controls."))</ns0:f>
      </ns0:c>
      <ns0:c r="M104" s="53">
        <ns0:f>IF(A104="","",UPPER(TRIM(A104)))</ns0:f>
      </ns0:c>
      <ns0:c r="N104" s="53">
        <ns0:f>IF(B104="","",UPPER(TRIM(B104)))</ns0:f>
      </ns0:c>
      <ns0:c r="O104" s="53">
        <ns0:f>IF(C104="","",TRIM(C104))</ns0:f>
      </ns0:c>
      <ns0:c r="P104" s="53">
        <ns0:f>IF(D104="","",UPPER(TRIM(D104)))</ns0:f>
      </ns0:c>
      <ns0:c r="Q104" s="53">
        <ns0:f>IF(M104="",0,COUNTIF($M$2:$M$201,M104))</ns0:f>
      </ns0:c>
      <ns0:c r="R104" s="53">
        <ns0:f>IF(T104="",0,COUNTIF('Evidence Register'!$BN$2:$BN$101,T104))</ns0:f>
      </ns0:c>
      <ns0:c r="S104" s="53">
        <ns0:f>IF(P104="",0,COUNTIF('Evidence Items'!$AG$2:$AG$101,P104))</ns0:f>
      </ns0:c>
      <ns0:c r="T104" s="53">
        <ns0:f>IF(OR(N104="",O104=""),"",N104&amp;"|"&amp;O104)</ns0:f>
      </ns0:c>
    </ns0:row>
    <ns0:row r="105">
      <ns0:c r="A105" s="65"/>
      <ns0:c r="B105" s="65"/>
      <ns0:c r="C105" s="65"/>
      <ns0:c r="D105" s="65"/>
      <ns0:c r="E105" s="66"/>
      <ns0:c r="F105" s="66"/>
      <ns0:c r="G105" s="66"/>
      <ns0:c r="H105" s="66"/>
      <ns0:c r="I105" s="45">
        <ns0:f>IF(A105="","",IFERROR(VLOOKUP(J105,'Controlled Vocabulary'!$AA$2:$AD$200,2,FALSE),"Record structurally complete"))</ns0:f>
      </ns0:c>
      <ns0:c r="J105" s="45">
        <ns0:f>IF(A105="","",IF(M105="","MISSING_LINK_ID",IF(Q105&gt;1,"DUPLICATE_LINK_ID",IF(OR(N105="",O105=""),"ORPHAN_CLAIM_LINK",IF(R105=0,"ORPHAN_CLAIM_LINK",IF(P105="","ORPHAN_EVIDENCE_LINK",IF(S105=0,"ORPHAN_EVIDENCE_LINK",IF(COUNTIF('Controlled Vocabulary'!$O$2:$O$4,E105)=0,"INVALID_RELATIONSHIP_ROLE",IF(COUNTIF('Controlled Vocabulary'!$P$2:$P$3,H105)=0,"INVALID_ACTIVE_STATUS","NONE")))))))))</ns0:f>
      </ns0:c>
      <ns0:c r="K105" s="45">
        <ns0:f>IF(A105="","",IFERROR(VLOOKUP(J105,'Controlled Vocabulary'!$AA$2:$AD$200,3,FALSE),"Continue"))</ns0:f>
      </ns0:c>
      <ns0:c r="L105" s="45">
        <ns0:f>IF(A105="","",IFERROR(VLOOKUP(J105,'Controlled Vocabulary'!$AA$2:$AD$200,4,FALSE),"Evaluate remaining controls."))</ns0:f>
      </ns0:c>
      <ns0:c r="M105" s="53">
        <ns0:f>IF(A105="","",UPPER(TRIM(A105)))</ns0:f>
      </ns0:c>
      <ns0:c r="N105" s="53">
        <ns0:f>IF(B105="","",UPPER(TRIM(B105)))</ns0:f>
      </ns0:c>
      <ns0:c r="O105" s="53">
        <ns0:f>IF(C105="","",TRIM(C105))</ns0:f>
      </ns0:c>
      <ns0:c r="P105" s="53">
        <ns0:f>IF(D105="","",UPPER(TRIM(D105)))</ns0:f>
      </ns0:c>
      <ns0:c r="Q105" s="53">
        <ns0:f>IF(M105="",0,COUNTIF($M$2:$M$201,M105))</ns0:f>
      </ns0:c>
      <ns0:c r="R105" s="53">
        <ns0:f>IF(T105="",0,COUNTIF('Evidence Register'!$BN$2:$BN$101,T105))</ns0:f>
      </ns0:c>
      <ns0:c r="S105" s="53">
        <ns0:f>IF(P105="",0,COUNTIF('Evidence Items'!$AG$2:$AG$101,P105))</ns0:f>
      </ns0:c>
      <ns0:c r="T105" s="53">
        <ns0:f>IF(OR(N105="",O105=""),"",N105&amp;"|"&amp;O105)</ns0:f>
      </ns0:c>
    </ns0:row>
    <ns0:row r="106">
      <ns0:c r="A106" s="65"/>
      <ns0:c r="B106" s="65"/>
      <ns0:c r="C106" s="65"/>
      <ns0:c r="D106" s="65"/>
      <ns0:c r="E106" s="66"/>
      <ns0:c r="F106" s="66"/>
      <ns0:c r="G106" s="66"/>
      <ns0:c r="H106" s="66"/>
      <ns0:c r="I106" s="45">
        <ns0:f>IF(A106="","",IFERROR(VLOOKUP(J106,'Controlled Vocabulary'!$AA$2:$AD$200,2,FALSE),"Record structurally complete"))</ns0:f>
      </ns0:c>
      <ns0:c r="J106" s="45">
        <ns0:f>IF(A106="","",IF(M106="","MISSING_LINK_ID",IF(Q106&gt;1,"DUPLICATE_LINK_ID",IF(OR(N106="",O106=""),"ORPHAN_CLAIM_LINK",IF(R106=0,"ORPHAN_CLAIM_LINK",IF(P106="","ORPHAN_EVIDENCE_LINK",IF(S106=0,"ORPHAN_EVIDENCE_LINK",IF(COUNTIF('Controlled Vocabulary'!$O$2:$O$4,E106)=0,"INVALID_RELATIONSHIP_ROLE",IF(COUNTIF('Controlled Vocabulary'!$P$2:$P$3,H106)=0,"INVALID_ACTIVE_STATUS","NONE")))))))))</ns0:f>
      </ns0:c>
      <ns0:c r="K106" s="45">
        <ns0:f>IF(A106="","",IFERROR(VLOOKUP(J106,'Controlled Vocabulary'!$AA$2:$AD$200,3,FALSE),"Continue"))</ns0:f>
      </ns0:c>
      <ns0:c r="L106" s="45">
        <ns0:f>IF(A106="","",IFERROR(VLOOKUP(J106,'Controlled Vocabulary'!$AA$2:$AD$200,4,FALSE),"Evaluate remaining controls."))</ns0:f>
      </ns0:c>
      <ns0:c r="M106" s="53">
        <ns0:f>IF(A106="","",UPPER(TRIM(A106)))</ns0:f>
      </ns0:c>
      <ns0:c r="N106" s="53">
        <ns0:f>IF(B106="","",UPPER(TRIM(B106)))</ns0:f>
      </ns0:c>
      <ns0:c r="O106" s="53">
        <ns0:f>IF(C106="","",TRIM(C106))</ns0:f>
      </ns0:c>
      <ns0:c r="P106" s="53">
        <ns0:f>IF(D106="","",UPPER(TRIM(D106)))</ns0:f>
      </ns0:c>
      <ns0:c r="Q106" s="53">
        <ns0:f>IF(M106="",0,COUNTIF($M$2:$M$201,M106))</ns0:f>
      </ns0:c>
      <ns0:c r="R106" s="53">
        <ns0:f>IF(T106="",0,COUNTIF('Evidence Register'!$BN$2:$BN$101,T106))</ns0:f>
      </ns0:c>
      <ns0:c r="S106" s="53">
        <ns0:f>IF(P106="",0,COUNTIF('Evidence Items'!$AG$2:$AG$101,P106))</ns0:f>
      </ns0:c>
      <ns0:c r="T106" s="53">
        <ns0:f>IF(OR(N106="",O106=""),"",N106&amp;"|"&amp;O106)</ns0:f>
      </ns0:c>
    </ns0:row>
    <ns0:row r="107">
      <ns0:c r="A107" s="65"/>
      <ns0:c r="B107" s="65"/>
      <ns0:c r="C107" s="65"/>
      <ns0:c r="D107" s="65"/>
      <ns0:c r="E107" s="66"/>
      <ns0:c r="F107" s="66"/>
      <ns0:c r="G107" s="66"/>
      <ns0:c r="H107" s="66"/>
      <ns0:c r="I107" s="45">
        <ns0:f>IF(A107="","",IFERROR(VLOOKUP(J107,'Controlled Vocabulary'!$AA$2:$AD$200,2,FALSE),"Record structurally complete"))</ns0:f>
      </ns0:c>
      <ns0:c r="J107" s="45">
        <ns0:f>IF(A107="","",IF(M107="","MISSING_LINK_ID",IF(Q107&gt;1,"DUPLICATE_LINK_ID",IF(OR(N107="",O107=""),"ORPHAN_CLAIM_LINK",IF(R107=0,"ORPHAN_CLAIM_LINK",IF(P107="","ORPHAN_EVIDENCE_LINK",IF(S107=0,"ORPHAN_EVIDENCE_LINK",IF(COUNTIF('Controlled Vocabulary'!$O$2:$O$4,E107)=0,"INVALID_RELATIONSHIP_ROLE",IF(COUNTIF('Controlled Vocabulary'!$P$2:$P$3,H107)=0,"INVALID_ACTIVE_STATUS","NONE")))))))))</ns0:f>
      </ns0:c>
      <ns0:c r="K107" s="45">
        <ns0:f>IF(A107="","",IFERROR(VLOOKUP(J107,'Controlled Vocabulary'!$AA$2:$AD$200,3,FALSE),"Continue"))</ns0:f>
      </ns0:c>
      <ns0:c r="L107" s="45">
        <ns0:f>IF(A107="","",IFERROR(VLOOKUP(J107,'Controlled Vocabulary'!$AA$2:$AD$200,4,FALSE),"Evaluate remaining controls."))</ns0:f>
      </ns0:c>
      <ns0:c r="M107" s="53">
        <ns0:f>IF(A107="","",UPPER(TRIM(A107)))</ns0:f>
      </ns0:c>
      <ns0:c r="N107" s="53">
        <ns0:f>IF(B107="","",UPPER(TRIM(B107)))</ns0:f>
      </ns0:c>
      <ns0:c r="O107" s="53">
        <ns0:f>IF(C107="","",TRIM(C107))</ns0:f>
      </ns0:c>
      <ns0:c r="P107" s="53">
        <ns0:f>IF(D107="","",UPPER(TRIM(D107)))</ns0:f>
      </ns0:c>
      <ns0:c r="Q107" s="53">
        <ns0:f>IF(M107="",0,COUNTIF($M$2:$M$201,M107))</ns0:f>
      </ns0:c>
      <ns0:c r="R107" s="53">
        <ns0:f>IF(T107="",0,COUNTIF('Evidence Register'!$BN$2:$BN$101,T107))</ns0:f>
      </ns0:c>
      <ns0:c r="S107" s="53">
        <ns0:f>IF(P107="",0,COUNTIF('Evidence Items'!$AG$2:$AG$101,P107))</ns0:f>
      </ns0:c>
      <ns0:c r="T107" s="53">
        <ns0:f>IF(OR(N107="",O107=""),"",N107&amp;"|"&amp;O107)</ns0:f>
      </ns0:c>
    </ns0:row>
    <ns0:row r="108">
      <ns0:c r="A108" s="65"/>
      <ns0:c r="B108" s="65"/>
      <ns0:c r="C108" s="65"/>
      <ns0:c r="D108" s="65"/>
      <ns0:c r="E108" s="66"/>
      <ns0:c r="F108" s="66"/>
      <ns0:c r="G108" s="66"/>
      <ns0:c r="H108" s="66"/>
      <ns0:c r="I108" s="45">
        <ns0:f>IF(A108="","",IFERROR(VLOOKUP(J108,'Controlled Vocabulary'!$AA$2:$AD$200,2,FALSE),"Record structurally complete"))</ns0:f>
      </ns0:c>
      <ns0:c r="J108" s="45">
        <ns0:f>IF(A108="","",IF(M108="","MISSING_LINK_ID",IF(Q108&gt;1,"DUPLICATE_LINK_ID",IF(OR(N108="",O108=""),"ORPHAN_CLAIM_LINK",IF(R108=0,"ORPHAN_CLAIM_LINK",IF(P108="","ORPHAN_EVIDENCE_LINK",IF(S108=0,"ORPHAN_EVIDENCE_LINK",IF(COUNTIF('Controlled Vocabulary'!$O$2:$O$4,E108)=0,"INVALID_RELATIONSHIP_ROLE",IF(COUNTIF('Controlled Vocabulary'!$P$2:$P$3,H108)=0,"INVALID_ACTIVE_STATUS","NONE")))))))))</ns0:f>
      </ns0:c>
      <ns0:c r="K108" s="45">
        <ns0:f>IF(A108="","",IFERROR(VLOOKUP(J108,'Controlled Vocabulary'!$AA$2:$AD$200,3,FALSE),"Continue"))</ns0:f>
      </ns0:c>
      <ns0:c r="L108" s="45">
        <ns0:f>IF(A108="","",IFERROR(VLOOKUP(J108,'Controlled Vocabulary'!$AA$2:$AD$200,4,FALSE),"Evaluate remaining controls."))</ns0:f>
      </ns0:c>
      <ns0:c r="M108" s="53">
        <ns0:f>IF(A108="","",UPPER(TRIM(A108)))</ns0:f>
      </ns0:c>
      <ns0:c r="N108" s="53">
        <ns0:f>IF(B108="","",UPPER(TRIM(B108)))</ns0:f>
      </ns0:c>
      <ns0:c r="O108" s="53">
        <ns0:f>IF(C108="","",TRIM(C108))</ns0:f>
      </ns0:c>
      <ns0:c r="P108" s="53">
        <ns0:f>IF(D108="","",UPPER(TRIM(D108)))</ns0:f>
      </ns0:c>
      <ns0:c r="Q108" s="53">
        <ns0:f>IF(M108="",0,COUNTIF($M$2:$M$201,M108))</ns0:f>
      </ns0:c>
      <ns0:c r="R108" s="53">
        <ns0:f>IF(T108="",0,COUNTIF('Evidence Register'!$BN$2:$BN$101,T108))</ns0:f>
      </ns0:c>
      <ns0:c r="S108" s="53">
        <ns0:f>IF(P108="",0,COUNTIF('Evidence Items'!$AG$2:$AG$101,P108))</ns0:f>
      </ns0:c>
      <ns0:c r="T108" s="53">
        <ns0:f>IF(OR(N108="",O108=""),"",N108&amp;"|"&amp;O108)</ns0:f>
      </ns0:c>
    </ns0:row>
    <ns0:row r="109">
      <ns0:c r="A109" s="65"/>
      <ns0:c r="B109" s="65"/>
      <ns0:c r="C109" s="65"/>
      <ns0:c r="D109" s="65"/>
      <ns0:c r="E109" s="66"/>
      <ns0:c r="F109" s="66"/>
      <ns0:c r="G109" s="66"/>
      <ns0:c r="H109" s="66"/>
      <ns0:c r="I109" s="45">
        <ns0:f>IF(A109="","",IFERROR(VLOOKUP(J109,'Controlled Vocabulary'!$AA$2:$AD$200,2,FALSE),"Record structurally complete"))</ns0:f>
      </ns0:c>
      <ns0:c r="J109" s="45">
        <ns0:f>IF(A109="","",IF(M109="","MISSING_LINK_ID",IF(Q109&gt;1,"DUPLICATE_LINK_ID",IF(OR(N109="",O109=""),"ORPHAN_CLAIM_LINK",IF(R109=0,"ORPHAN_CLAIM_LINK",IF(P109="","ORPHAN_EVIDENCE_LINK",IF(S109=0,"ORPHAN_EVIDENCE_LINK",IF(COUNTIF('Controlled Vocabulary'!$O$2:$O$4,E109)=0,"INVALID_RELATIONSHIP_ROLE",IF(COUNTIF('Controlled Vocabulary'!$P$2:$P$3,H109)=0,"INVALID_ACTIVE_STATUS","NONE")))))))))</ns0:f>
      </ns0:c>
      <ns0:c r="K109" s="45">
        <ns0:f>IF(A109="","",IFERROR(VLOOKUP(J109,'Controlled Vocabulary'!$AA$2:$AD$200,3,FALSE),"Continue"))</ns0:f>
      </ns0:c>
      <ns0:c r="L109" s="45">
        <ns0:f>IF(A109="","",IFERROR(VLOOKUP(J109,'Controlled Vocabulary'!$AA$2:$AD$200,4,FALSE),"Evaluate remaining controls."))</ns0:f>
      </ns0:c>
      <ns0:c r="M109" s="53">
        <ns0:f>IF(A109="","",UPPER(TRIM(A109)))</ns0:f>
      </ns0:c>
      <ns0:c r="N109" s="53">
        <ns0:f>IF(B109="","",UPPER(TRIM(B109)))</ns0:f>
      </ns0:c>
      <ns0:c r="O109" s="53">
        <ns0:f>IF(C109="","",TRIM(C109))</ns0:f>
      </ns0:c>
      <ns0:c r="P109" s="53">
        <ns0:f>IF(D109="","",UPPER(TRIM(D109)))</ns0:f>
      </ns0:c>
      <ns0:c r="Q109" s="53">
        <ns0:f>IF(M109="",0,COUNTIF($M$2:$M$201,M109))</ns0:f>
      </ns0:c>
      <ns0:c r="R109" s="53">
        <ns0:f>IF(T109="",0,COUNTIF('Evidence Register'!$BN$2:$BN$101,T109))</ns0:f>
      </ns0:c>
      <ns0:c r="S109" s="53">
        <ns0:f>IF(P109="",0,COUNTIF('Evidence Items'!$AG$2:$AG$101,P109))</ns0:f>
      </ns0:c>
      <ns0:c r="T109" s="53">
        <ns0:f>IF(OR(N109="",O109=""),"",N109&amp;"|"&amp;O109)</ns0:f>
      </ns0:c>
    </ns0:row>
    <ns0:row r="110">
      <ns0:c r="A110" s="65"/>
      <ns0:c r="B110" s="65"/>
      <ns0:c r="C110" s="65"/>
      <ns0:c r="D110" s="65"/>
      <ns0:c r="E110" s="66"/>
      <ns0:c r="F110" s="66"/>
      <ns0:c r="G110" s="66"/>
      <ns0:c r="H110" s="66"/>
      <ns0:c r="I110" s="45">
        <ns0:f>IF(A110="","",IFERROR(VLOOKUP(J110,'Controlled Vocabulary'!$AA$2:$AD$200,2,FALSE),"Record structurally complete"))</ns0:f>
      </ns0:c>
      <ns0:c r="J110" s="45">
        <ns0:f>IF(A110="","",IF(M110="","MISSING_LINK_ID",IF(Q110&gt;1,"DUPLICATE_LINK_ID",IF(OR(N110="",O110=""),"ORPHAN_CLAIM_LINK",IF(R110=0,"ORPHAN_CLAIM_LINK",IF(P110="","ORPHAN_EVIDENCE_LINK",IF(S110=0,"ORPHAN_EVIDENCE_LINK",IF(COUNTIF('Controlled Vocabulary'!$O$2:$O$4,E110)=0,"INVALID_RELATIONSHIP_ROLE",IF(COUNTIF('Controlled Vocabulary'!$P$2:$P$3,H110)=0,"INVALID_ACTIVE_STATUS","NONE")))))))))</ns0:f>
      </ns0:c>
      <ns0:c r="K110" s="45">
        <ns0:f>IF(A110="","",IFERROR(VLOOKUP(J110,'Controlled Vocabulary'!$AA$2:$AD$200,3,FALSE),"Continue"))</ns0:f>
      </ns0:c>
      <ns0:c r="L110" s="45">
        <ns0:f>IF(A110="","",IFERROR(VLOOKUP(J110,'Controlled Vocabulary'!$AA$2:$AD$200,4,FALSE),"Evaluate remaining controls."))</ns0:f>
      </ns0:c>
      <ns0:c r="M110" s="53">
        <ns0:f>IF(A110="","",UPPER(TRIM(A110)))</ns0:f>
      </ns0:c>
      <ns0:c r="N110" s="53">
        <ns0:f>IF(B110="","",UPPER(TRIM(B110)))</ns0:f>
      </ns0:c>
      <ns0:c r="O110" s="53">
        <ns0:f>IF(C110="","",TRIM(C110))</ns0:f>
      </ns0:c>
      <ns0:c r="P110" s="53">
        <ns0:f>IF(D110="","",UPPER(TRIM(D110)))</ns0:f>
      </ns0:c>
      <ns0:c r="Q110" s="53">
        <ns0:f>IF(M110="",0,COUNTIF($M$2:$M$201,M110))</ns0:f>
      </ns0:c>
      <ns0:c r="R110" s="53">
        <ns0:f>IF(T110="",0,COUNTIF('Evidence Register'!$BN$2:$BN$101,T110))</ns0:f>
      </ns0:c>
      <ns0:c r="S110" s="53">
        <ns0:f>IF(P110="",0,COUNTIF('Evidence Items'!$AG$2:$AG$101,P110))</ns0:f>
      </ns0:c>
      <ns0:c r="T110" s="53">
        <ns0:f>IF(OR(N110="",O110=""),"",N110&amp;"|"&amp;O110)</ns0:f>
      </ns0:c>
    </ns0:row>
    <ns0:row r="111">
      <ns0:c r="A111" s="65"/>
      <ns0:c r="B111" s="65"/>
      <ns0:c r="C111" s="65"/>
      <ns0:c r="D111" s="65"/>
      <ns0:c r="E111" s="66"/>
      <ns0:c r="F111" s="66"/>
      <ns0:c r="G111" s="66"/>
      <ns0:c r="H111" s="66"/>
      <ns0:c r="I111" s="45">
        <ns0:f>IF(A111="","",IFERROR(VLOOKUP(J111,'Controlled Vocabulary'!$AA$2:$AD$200,2,FALSE),"Record structurally complete"))</ns0:f>
      </ns0:c>
      <ns0:c r="J111" s="45">
        <ns0:f>IF(A111="","",IF(M111="","MISSING_LINK_ID",IF(Q111&gt;1,"DUPLICATE_LINK_ID",IF(OR(N111="",O111=""),"ORPHAN_CLAIM_LINK",IF(R111=0,"ORPHAN_CLAIM_LINK",IF(P111="","ORPHAN_EVIDENCE_LINK",IF(S111=0,"ORPHAN_EVIDENCE_LINK",IF(COUNTIF('Controlled Vocabulary'!$O$2:$O$4,E111)=0,"INVALID_RELATIONSHIP_ROLE",IF(COUNTIF('Controlled Vocabulary'!$P$2:$P$3,H111)=0,"INVALID_ACTIVE_STATUS","NONE")))))))))</ns0:f>
      </ns0:c>
      <ns0:c r="K111" s="45">
        <ns0:f>IF(A111="","",IFERROR(VLOOKUP(J111,'Controlled Vocabulary'!$AA$2:$AD$200,3,FALSE),"Continue"))</ns0:f>
      </ns0:c>
      <ns0:c r="L111" s="45">
        <ns0:f>IF(A111="","",IFERROR(VLOOKUP(J111,'Controlled Vocabulary'!$AA$2:$AD$200,4,FALSE),"Evaluate remaining controls."))</ns0:f>
      </ns0:c>
      <ns0:c r="M111" s="53">
        <ns0:f>IF(A111="","",UPPER(TRIM(A111)))</ns0:f>
      </ns0:c>
      <ns0:c r="N111" s="53">
        <ns0:f>IF(B111="","",UPPER(TRIM(B111)))</ns0:f>
      </ns0:c>
      <ns0:c r="O111" s="53">
        <ns0:f>IF(C111="","",TRIM(C111))</ns0:f>
      </ns0:c>
      <ns0:c r="P111" s="53">
        <ns0:f>IF(D111="","",UPPER(TRIM(D111)))</ns0:f>
      </ns0:c>
      <ns0:c r="Q111" s="53">
        <ns0:f>IF(M111="",0,COUNTIF($M$2:$M$201,M111))</ns0:f>
      </ns0:c>
      <ns0:c r="R111" s="53">
        <ns0:f>IF(T111="",0,COUNTIF('Evidence Register'!$BN$2:$BN$101,T111))</ns0:f>
      </ns0:c>
      <ns0:c r="S111" s="53">
        <ns0:f>IF(P111="",0,COUNTIF('Evidence Items'!$AG$2:$AG$101,P111))</ns0:f>
      </ns0:c>
      <ns0:c r="T111" s="53">
        <ns0:f>IF(OR(N111="",O111=""),"",N111&amp;"|"&amp;O111)</ns0:f>
      </ns0:c>
    </ns0:row>
    <ns0:row r="112">
      <ns0:c r="A112" s="65"/>
      <ns0:c r="B112" s="65"/>
      <ns0:c r="C112" s="65"/>
      <ns0:c r="D112" s="65"/>
      <ns0:c r="E112" s="66"/>
      <ns0:c r="F112" s="66"/>
      <ns0:c r="G112" s="66"/>
      <ns0:c r="H112" s="66"/>
      <ns0:c r="I112" s="45">
        <ns0:f>IF(A112="","",IFERROR(VLOOKUP(J112,'Controlled Vocabulary'!$AA$2:$AD$200,2,FALSE),"Record structurally complete"))</ns0:f>
      </ns0:c>
      <ns0:c r="J112" s="45">
        <ns0:f>IF(A112="","",IF(M112="","MISSING_LINK_ID",IF(Q112&gt;1,"DUPLICATE_LINK_ID",IF(OR(N112="",O112=""),"ORPHAN_CLAIM_LINK",IF(R112=0,"ORPHAN_CLAIM_LINK",IF(P112="","ORPHAN_EVIDENCE_LINK",IF(S112=0,"ORPHAN_EVIDENCE_LINK",IF(COUNTIF('Controlled Vocabulary'!$O$2:$O$4,E112)=0,"INVALID_RELATIONSHIP_ROLE",IF(COUNTIF('Controlled Vocabulary'!$P$2:$P$3,H112)=0,"INVALID_ACTIVE_STATUS","NONE")))))))))</ns0:f>
      </ns0:c>
      <ns0:c r="K112" s="45">
        <ns0:f>IF(A112="","",IFERROR(VLOOKUP(J112,'Controlled Vocabulary'!$AA$2:$AD$200,3,FALSE),"Continue"))</ns0:f>
      </ns0:c>
      <ns0:c r="L112" s="45">
        <ns0:f>IF(A112="","",IFERROR(VLOOKUP(J112,'Controlled Vocabulary'!$AA$2:$AD$200,4,FALSE),"Evaluate remaining controls."))</ns0:f>
      </ns0:c>
      <ns0:c r="M112" s="53">
        <ns0:f>IF(A112="","",UPPER(TRIM(A112)))</ns0:f>
      </ns0:c>
      <ns0:c r="N112" s="53">
        <ns0:f>IF(B112="","",UPPER(TRIM(B112)))</ns0:f>
      </ns0:c>
      <ns0:c r="O112" s="53">
        <ns0:f>IF(C112="","",TRIM(C112))</ns0:f>
      </ns0:c>
      <ns0:c r="P112" s="53">
        <ns0:f>IF(D112="","",UPPER(TRIM(D112)))</ns0:f>
      </ns0:c>
      <ns0:c r="Q112" s="53">
        <ns0:f>IF(M112="",0,COUNTIF($M$2:$M$201,M112))</ns0:f>
      </ns0:c>
      <ns0:c r="R112" s="53">
        <ns0:f>IF(T112="",0,COUNTIF('Evidence Register'!$BN$2:$BN$101,T112))</ns0:f>
      </ns0:c>
      <ns0:c r="S112" s="53">
        <ns0:f>IF(P112="",0,COUNTIF('Evidence Items'!$AG$2:$AG$101,P112))</ns0:f>
      </ns0:c>
      <ns0:c r="T112" s="53">
        <ns0:f>IF(OR(N112="",O112=""),"",N112&amp;"|"&amp;O112)</ns0:f>
      </ns0:c>
    </ns0:row>
    <ns0:row r="113">
      <ns0:c r="A113" s="65"/>
      <ns0:c r="B113" s="65"/>
      <ns0:c r="C113" s="65"/>
      <ns0:c r="D113" s="65"/>
      <ns0:c r="E113" s="66"/>
      <ns0:c r="F113" s="66"/>
      <ns0:c r="G113" s="66"/>
      <ns0:c r="H113" s="66"/>
      <ns0:c r="I113" s="45">
        <ns0:f>IF(A113="","",IFERROR(VLOOKUP(J113,'Controlled Vocabulary'!$AA$2:$AD$200,2,FALSE),"Record structurally complete"))</ns0:f>
      </ns0:c>
      <ns0:c r="J113" s="45">
        <ns0:f>IF(A113="","",IF(M113="","MISSING_LINK_ID",IF(Q113&gt;1,"DUPLICATE_LINK_ID",IF(OR(N113="",O113=""),"ORPHAN_CLAIM_LINK",IF(R113=0,"ORPHAN_CLAIM_LINK",IF(P113="","ORPHAN_EVIDENCE_LINK",IF(S113=0,"ORPHAN_EVIDENCE_LINK",IF(COUNTIF('Controlled Vocabulary'!$O$2:$O$4,E113)=0,"INVALID_RELATIONSHIP_ROLE",IF(COUNTIF('Controlled Vocabulary'!$P$2:$P$3,H113)=0,"INVALID_ACTIVE_STATUS","NONE")))))))))</ns0:f>
      </ns0:c>
      <ns0:c r="K113" s="45">
        <ns0:f>IF(A113="","",IFERROR(VLOOKUP(J113,'Controlled Vocabulary'!$AA$2:$AD$200,3,FALSE),"Continue"))</ns0:f>
      </ns0:c>
      <ns0:c r="L113" s="45">
        <ns0:f>IF(A113="","",IFERROR(VLOOKUP(J113,'Controlled Vocabulary'!$AA$2:$AD$200,4,FALSE),"Evaluate remaining controls."))</ns0:f>
      </ns0:c>
      <ns0:c r="M113" s="53">
        <ns0:f>IF(A113="","",UPPER(TRIM(A113)))</ns0:f>
      </ns0:c>
      <ns0:c r="N113" s="53">
        <ns0:f>IF(B113="","",UPPER(TRIM(B113)))</ns0:f>
      </ns0:c>
      <ns0:c r="O113" s="53">
        <ns0:f>IF(C113="","",TRIM(C113))</ns0:f>
      </ns0:c>
      <ns0:c r="P113" s="53">
        <ns0:f>IF(D113="","",UPPER(TRIM(D113)))</ns0:f>
      </ns0:c>
      <ns0:c r="Q113" s="53">
        <ns0:f>IF(M113="",0,COUNTIF($M$2:$M$201,M113))</ns0:f>
      </ns0:c>
      <ns0:c r="R113" s="53">
        <ns0:f>IF(T113="",0,COUNTIF('Evidence Register'!$BN$2:$BN$101,T113))</ns0:f>
      </ns0:c>
      <ns0:c r="S113" s="53">
        <ns0:f>IF(P113="",0,COUNTIF('Evidence Items'!$AG$2:$AG$101,P113))</ns0:f>
      </ns0:c>
      <ns0:c r="T113" s="53">
        <ns0:f>IF(OR(N113="",O113=""),"",N113&amp;"|"&amp;O113)</ns0:f>
      </ns0:c>
    </ns0:row>
    <ns0:row r="114">
      <ns0:c r="A114" s="65"/>
      <ns0:c r="B114" s="65"/>
      <ns0:c r="C114" s="65"/>
      <ns0:c r="D114" s="65"/>
      <ns0:c r="E114" s="66"/>
      <ns0:c r="F114" s="66"/>
      <ns0:c r="G114" s="66"/>
      <ns0:c r="H114" s="66"/>
      <ns0:c r="I114" s="45">
        <ns0:f>IF(A114="","",IFERROR(VLOOKUP(J114,'Controlled Vocabulary'!$AA$2:$AD$200,2,FALSE),"Record structurally complete"))</ns0:f>
      </ns0:c>
      <ns0:c r="J114" s="45">
        <ns0:f>IF(A114="","",IF(M114="","MISSING_LINK_ID",IF(Q114&gt;1,"DUPLICATE_LINK_ID",IF(OR(N114="",O114=""),"ORPHAN_CLAIM_LINK",IF(R114=0,"ORPHAN_CLAIM_LINK",IF(P114="","ORPHAN_EVIDENCE_LINK",IF(S114=0,"ORPHAN_EVIDENCE_LINK",IF(COUNTIF('Controlled Vocabulary'!$O$2:$O$4,E114)=0,"INVALID_RELATIONSHIP_ROLE",IF(COUNTIF('Controlled Vocabulary'!$P$2:$P$3,H114)=0,"INVALID_ACTIVE_STATUS","NONE")))))))))</ns0:f>
      </ns0:c>
      <ns0:c r="K114" s="45">
        <ns0:f>IF(A114="","",IFERROR(VLOOKUP(J114,'Controlled Vocabulary'!$AA$2:$AD$200,3,FALSE),"Continue"))</ns0:f>
      </ns0:c>
      <ns0:c r="L114" s="45">
        <ns0:f>IF(A114="","",IFERROR(VLOOKUP(J114,'Controlled Vocabulary'!$AA$2:$AD$200,4,FALSE),"Evaluate remaining controls."))</ns0:f>
      </ns0:c>
      <ns0:c r="M114" s="53">
        <ns0:f>IF(A114="","",UPPER(TRIM(A114)))</ns0:f>
      </ns0:c>
      <ns0:c r="N114" s="53">
        <ns0:f>IF(B114="","",UPPER(TRIM(B114)))</ns0:f>
      </ns0:c>
      <ns0:c r="O114" s="53">
        <ns0:f>IF(C114="","",TRIM(C114))</ns0:f>
      </ns0:c>
      <ns0:c r="P114" s="53">
        <ns0:f>IF(D114="","",UPPER(TRIM(D114)))</ns0:f>
      </ns0:c>
      <ns0:c r="Q114" s="53">
        <ns0:f>IF(M114="",0,COUNTIF($M$2:$M$201,M114))</ns0:f>
      </ns0:c>
      <ns0:c r="R114" s="53">
        <ns0:f>IF(T114="",0,COUNTIF('Evidence Register'!$BN$2:$BN$101,T114))</ns0:f>
      </ns0:c>
      <ns0:c r="S114" s="53">
        <ns0:f>IF(P114="",0,COUNTIF('Evidence Items'!$AG$2:$AG$101,P114))</ns0:f>
      </ns0:c>
      <ns0:c r="T114" s="53">
        <ns0:f>IF(OR(N114="",O114=""),"",N114&amp;"|"&amp;O114)</ns0:f>
      </ns0:c>
    </ns0:row>
    <ns0:row r="115">
      <ns0:c r="A115" s="65"/>
      <ns0:c r="B115" s="65"/>
      <ns0:c r="C115" s="65"/>
      <ns0:c r="D115" s="65"/>
      <ns0:c r="E115" s="66"/>
      <ns0:c r="F115" s="66"/>
      <ns0:c r="G115" s="66"/>
      <ns0:c r="H115" s="66"/>
      <ns0:c r="I115" s="45">
        <ns0:f>IF(A115="","",IFERROR(VLOOKUP(J115,'Controlled Vocabulary'!$AA$2:$AD$200,2,FALSE),"Record structurally complete"))</ns0:f>
      </ns0:c>
      <ns0:c r="J115" s="45">
        <ns0:f>IF(A115="","",IF(M115="","MISSING_LINK_ID",IF(Q115&gt;1,"DUPLICATE_LINK_ID",IF(OR(N115="",O115=""),"ORPHAN_CLAIM_LINK",IF(R115=0,"ORPHAN_CLAIM_LINK",IF(P115="","ORPHAN_EVIDENCE_LINK",IF(S115=0,"ORPHAN_EVIDENCE_LINK",IF(COUNTIF('Controlled Vocabulary'!$O$2:$O$4,E115)=0,"INVALID_RELATIONSHIP_ROLE",IF(COUNTIF('Controlled Vocabulary'!$P$2:$P$3,H115)=0,"INVALID_ACTIVE_STATUS","NONE")))))))))</ns0:f>
      </ns0:c>
      <ns0:c r="K115" s="45">
        <ns0:f>IF(A115="","",IFERROR(VLOOKUP(J115,'Controlled Vocabulary'!$AA$2:$AD$200,3,FALSE),"Continue"))</ns0:f>
      </ns0:c>
      <ns0:c r="L115" s="45">
        <ns0:f>IF(A115="","",IFERROR(VLOOKUP(J115,'Controlled Vocabulary'!$AA$2:$AD$200,4,FALSE),"Evaluate remaining controls."))</ns0:f>
      </ns0:c>
      <ns0:c r="M115" s="53">
        <ns0:f>IF(A115="","",UPPER(TRIM(A115)))</ns0:f>
      </ns0:c>
      <ns0:c r="N115" s="53">
        <ns0:f>IF(B115="","",UPPER(TRIM(B115)))</ns0:f>
      </ns0:c>
      <ns0:c r="O115" s="53">
        <ns0:f>IF(C115="","",TRIM(C115))</ns0:f>
      </ns0:c>
      <ns0:c r="P115" s="53">
        <ns0:f>IF(D115="","",UPPER(TRIM(D115)))</ns0:f>
      </ns0:c>
      <ns0:c r="Q115" s="53">
        <ns0:f>IF(M115="",0,COUNTIF($M$2:$M$201,M115))</ns0:f>
      </ns0:c>
      <ns0:c r="R115" s="53">
        <ns0:f>IF(T115="",0,COUNTIF('Evidence Register'!$BN$2:$BN$101,T115))</ns0:f>
      </ns0:c>
      <ns0:c r="S115" s="53">
        <ns0:f>IF(P115="",0,COUNTIF('Evidence Items'!$AG$2:$AG$101,P115))</ns0:f>
      </ns0:c>
      <ns0:c r="T115" s="53">
        <ns0:f>IF(OR(N115="",O115=""),"",N115&amp;"|"&amp;O115)</ns0:f>
      </ns0:c>
    </ns0:row>
    <ns0:row r="116">
      <ns0:c r="A116" s="65"/>
      <ns0:c r="B116" s="65"/>
      <ns0:c r="C116" s="65"/>
      <ns0:c r="D116" s="65"/>
      <ns0:c r="E116" s="66"/>
      <ns0:c r="F116" s="66"/>
      <ns0:c r="G116" s="66"/>
      <ns0:c r="H116" s="66"/>
      <ns0:c r="I116" s="45">
        <ns0:f>IF(A116="","",IFERROR(VLOOKUP(J116,'Controlled Vocabulary'!$AA$2:$AD$200,2,FALSE),"Record structurally complete"))</ns0:f>
      </ns0:c>
      <ns0:c r="J116" s="45">
        <ns0:f>IF(A116="","",IF(M116="","MISSING_LINK_ID",IF(Q116&gt;1,"DUPLICATE_LINK_ID",IF(OR(N116="",O116=""),"ORPHAN_CLAIM_LINK",IF(R116=0,"ORPHAN_CLAIM_LINK",IF(P116="","ORPHAN_EVIDENCE_LINK",IF(S116=0,"ORPHAN_EVIDENCE_LINK",IF(COUNTIF('Controlled Vocabulary'!$O$2:$O$4,E116)=0,"INVALID_RELATIONSHIP_ROLE",IF(COUNTIF('Controlled Vocabulary'!$P$2:$P$3,H116)=0,"INVALID_ACTIVE_STATUS","NONE")))))))))</ns0:f>
      </ns0:c>
      <ns0:c r="K116" s="45">
        <ns0:f>IF(A116="","",IFERROR(VLOOKUP(J116,'Controlled Vocabulary'!$AA$2:$AD$200,3,FALSE),"Continue"))</ns0:f>
      </ns0:c>
      <ns0:c r="L116" s="45">
        <ns0:f>IF(A116="","",IFERROR(VLOOKUP(J116,'Controlled Vocabulary'!$AA$2:$AD$200,4,FALSE),"Evaluate remaining controls."))</ns0:f>
      </ns0:c>
      <ns0:c r="M116" s="53">
        <ns0:f>IF(A116="","",UPPER(TRIM(A116)))</ns0:f>
      </ns0:c>
      <ns0:c r="N116" s="53">
        <ns0:f>IF(B116="","",UPPER(TRIM(B116)))</ns0:f>
      </ns0:c>
      <ns0:c r="O116" s="53">
        <ns0:f>IF(C116="","",TRIM(C116))</ns0:f>
      </ns0:c>
      <ns0:c r="P116" s="53">
        <ns0:f>IF(D116="","",UPPER(TRIM(D116)))</ns0:f>
      </ns0:c>
      <ns0:c r="Q116" s="53">
        <ns0:f>IF(M116="",0,COUNTIF($M$2:$M$201,M116))</ns0:f>
      </ns0:c>
      <ns0:c r="R116" s="53">
        <ns0:f>IF(T116="",0,COUNTIF('Evidence Register'!$BN$2:$BN$101,T116))</ns0:f>
      </ns0:c>
      <ns0:c r="S116" s="53">
        <ns0:f>IF(P116="",0,COUNTIF('Evidence Items'!$AG$2:$AG$101,P116))</ns0:f>
      </ns0:c>
      <ns0:c r="T116" s="53">
        <ns0:f>IF(OR(N116="",O116=""),"",N116&amp;"|"&amp;O116)</ns0:f>
      </ns0:c>
    </ns0:row>
    <ns0:row r="117">
      <ns0:c r="A117" s="65"/>
      <ns0:c r="B117" s="65"/>
      <ns0:c r="C117" s="65"/>
      <ns0:c r="D117" s="65"/>
      <ns0:c r="E117" s="66"/>
      <ns0:c r="F117" s="66"/>
      <ns0:c r="G117" s="66"/>
      <ns0:c r="H117" s="66"/>
      <ns0:c r="I117" s="45">
        <ns0:f>IF(A117="","",IFERROR(VLOOKUP(J117,'Controlled Vocabulary'!$AA$2:$AD$200,2,FALSE),"Record structurally complete"))</ns0:f>
      </ns0:c>
      <ns0:c r="J117" s="45">
        <ns0:f>IF(A117="","",IF(M117="","MISSING_LINK_ID",IF(Q117&gt;1,"DUPLICATE_LINK_ID",IF(OR(N117="",O117=""),"ORPHAN_CLAIM_LINK",IF(R117=0,"ORPHAN_CLAIM_LINK",IF(P117="","ORPHAN_EVIDENCE_LINK",IF(S117=0,"ORPHAN_EVIDENCE_LINK",IF(COUNTIF('Controlled Vocabulary'!$O$2:$O$4,E117)=0,"INVALID_RELATIONSHIP_ROLE",IF(COUNTIF('Controlled Vocabulary'!$P$2:$P$3,H117)=0,"INVALID_ACTIVE_STATUS","NONE")))))))))</ns0:f>
      </ns0:c>
      <ns0:c r="K117" s="45">
        <ns0:f>IF(A117="","",IFERROR(VLOOKUP(J117,'Controlled Vocabulary'!$AA$2:$AD$200,3,FALSE),"Continue"))</ns0:f>
      </ns0:c>
      <ns0:c r="L117" s="45">
        <ns0:f>IF(A117="","",IFERROR(VLOOKUP(J117,'Controlled Vocabulary'!$AA$2:$AD$200,4,FALSE),"Evaluate remaining controls."))</ns0:f>
      </ns0:c>
      <ns0:c r="M117" s="53">
        <ns0:f>IF(A117="","",UPPER(TRIM(A117)))</ns0:f>
      </ns0:c>
      <ns0:c r="N117" s="53">
        <ns0:f>IF(B117="","",UPPER(TRIM(B117)))</ns0:f>
      </ns0:c>
      <ns0:c r="O117" s="53">
        <ns0:f>IF(C117="","",TRIM(C117))</ns0:f>
      </ns0:c>
      <ns0:c r="P117" s="53">
        <ns0:f>IF(D117="","",UPPER(TRIM(D117)))</ns0:f>
      </ns0:c>
      <ns0:c r="Q117" s="53">
        <ns0:f>IF(M117="",0,COUNTIF($M$2:$M$201,M117))</ns0:f>
      </ns0:c>
      <ns0:c r="R117" s="53">
        <ns0:f>IF(T117="",0,COUNTIF('Evidence Register'!$BN$2:$BN$101,T117))</ns0:f>
      </ns0:c>
      <ns0:c r="S117" s="53">
        <ns0:f>IF(P117="",0,COUNTIF('Evidence Items'!$AG$2:$AG$101,P117))</ns0:f>
      </ns0:c>
      <ns0:c r="T117" s="53">
        <ns0:f>IF(OR(N117="",O117=""),"",N117&amp;"|"&amp;O117)</ns0:f>
      </ns0:c>
    </ns0:row>
    <ns0:row r="118">
      <ns0:c r="A118" s="65"/>
      <ns0:c r="B118" s="65"/>
      <ns0:c r="C118" s="65"/>
      <ns0:c r="D118" s="65"/>
      <ns0:c r="E118" s="66"/>
      <ns0:c r="F118" s="66"/>
      <ns0:c r="G118" s="66"/>
      <ns0:c r="H118" s="66"/>
      <ns0:c r="I118" s="45">
        <ns0:f>IF(A118="","",IFERROR(VLOOKUP(J118,'Controlled Vocabulary'!$AA$2:$AD$200,2,FALSE),"Record structurally complete"))</ns0:f>
      </ns0:c>
      <ns0:c r="J118" s="45">
        <ns0:f>IF(A118="","",IF(M118="","MISSING_LINK_ID",IF(Q118&gt;1,"DUPLICATE_LINK_ID",IF(OR(N118="",O118=""),"ORPHAN_CLAIM_LINK",IF(R118=0,"ORPHAN_CLAIM_LINK",IF(P118="","ORPHAN_EVIDENCE_LINK",IF(S118=0,"ORPHAN_EVIDENCE_LINK",IF(COUNTIF('Controlled Vocabulary'!$O$2:$O$4,E118)=0,"INVALID_RELATIONSHIP_ROLE",IF(COUNTIF('Controlled Vocabulary'!$P$2:$P$3,H118)=0,"INVALID_ACTIVE_STATUS","NONE")))))))))</ns0:f>
      </ns0:c>
      <ns0:c r="K118" s="45">
        <ns0:f>IF(A118="","",IFERROR(VLOOKUP(J118,'Controlled Vocabulary'!$AA$2:$AD$200,3,FALSE),"Continue"))</ns0:f>
      </ns0:c>
      <ns0:c r="L118" s="45">
        <ns0:f>IF(A118="","",IFERROR(VLOOKUP(J118,'Controlled Vocabulary'!$AA$2:$AD$200,4,FALSE),"Evaluate remaining controls."))</ns0:f>
      </ns0:c>
      <ns0:c r="M118" s="53">
        <ns0:f>IF(A118="","",UPPER(TRIM(A118)))</ns0:f>
      </ns0:c>
      <ns0:c r="N118" s="53">
        <ns0:f>IF(B118="","",UPPER(TRIM(B118)))</ns0:f>
      </ns0:c>
      <ns0:c r="O118" s="53">
        <ns0:f>IF(C118="","",TRIM(C118))</ns0:f>
      </ns0:c>
      <ns0:c r="P118" s="53">
        <ns0:f>IF(D118="","",UPPER(TRIM(D118)))</ns0:f>
      </ns0:c>
      <ns0:c r="Q118" s="53">
        <ns0:f>IF(M118="",0,COUNTIF($M$2:$M$201,M118))</ns0:f>
      </ns0:c>
      <ns0:c r="R118" s="53">
        <ns0:f>IF(T118="",0,COUNTIF('Evidence Register'!$BN$2:$BN$101,T118))</ns0:f>
      </ns0:c>
      <ns0:c r="S118" s="53">
        <ns0:f>IF(P118="",0,COUNTIF('Evidence Items'!$AG$2:$AG$101,P118))</ns0:f>
      </ns0:c>
      <ns0:c r="T118" s="53">
        <ns0:f>IF(OR(N118="",O118=""),"",N118&amp;"|"&amp;O118)</ns0:f>
      </ns0:c>
    </ns0:row>
    <ns0:row r="119">
      <ns0:c r="A119" s="65"/>
      <ns0:c r="B119" s="65"/>
      <ns0:c r="C119" s="65"/>
      <ns0:c r="D119" s="65"/>
      <ns0:c r="E119" s="66"/>
      <ns0:c r="F119" s="66"/>
      <ns0:c r="G119" s="66"/>
      <ns0:c r="H119" s="66"/>
      <ns0:c r="I119" s="45">
        <ns0:f>IF(A119="","",IFERROR(VLOOKUP(J119,'Controlled Vocabulary'!$AA$2:$AD$200,2,FALSE),"Record structurally complete"))</ns0:f>
      </ns0:c>
      <ns0:c r="J119" s="45">
        <ns0:f>IF(A119="","",IF(M119="","MISSING_LINK_ID",IF(Q119&gt;1,"DUPLICATE_LINK_ID",IF(OR(N119="",O119=""),"ORPHAN_CLAIM_LINK",IF(R119=0,"ORPHAN_CLAIM_LINK",IF(P119="","ORPHAN_EVIDENCE_LINK",IF(S119=0,"ORPHAN_EVIDENCE_LINK",IF(COUNTIF('Controlled Vocabulary'!$O$2:$O$4,E119)=0,"INVALID_RELATIONSHIP_ROLE",IF(COUNTIF('Controlled Vocabulary'!$P$2:$P$3,H119)=0,"INVALID_ACTIVE_STATUS","NONE")))))))))</ns0:f>
      </ns0:c>
      <ns0:c r="K119" s="45">
        <ns0:f>IF(A119="","",IFERROR(VLOOKUP(J119,'Controlled Vocabulary'!$AA$2:$AD$200,3,FALSE),"Continue"))</ns0:f>
      </ns0:c>
      <ns0:c r="L119" s="45">
        <ns0:f>IF(A119="","",IFERROR(VLOOKUP(J119,'Controlled Vocabulary'!$AA$2:$AD$200,4,FALSE),"Evaluate remaining controls."))</ns0:f>
      </ns0:c>
      <ns0:c r="M119" s="53">
        <ns0:f>IF(A119="","",UPPER(TRIM(A119)))</ns0:f>
      </ns0:c>
      <ns0:c r="N119" s="53">
        <ns0:f>IF(B119="","",UPPER(TRIM(B119)))</ns0:f>
      </ns0:c>
      <ns0:c r="O119" s="53">
        <ns0:f>IF(C119="","",TRIM(C119))</ns0:f>
      </ns0:c>
      <ns0:c r="P119" s="53">
        <ns0:f>IF(D119="","",UPPER(TRIM(D119)))</ns0:f>
      </ns0:c>
      <ns0:c r="Q119" s="53">
        <ns0:f>IF(M119="",0,COUNTIF($M$2:$M$201,M119))</ns0:f>
      </ns0:c>
      <ns0:c r="R119" s="53">
        <ns0:f>IF(T119="",0,COUNTIF('Evidence Register'!$BN$2:$BN$101,T119))</ns0:f>
      </ns0:c>
      <ns0:c r="S119" s="53">
        <ns0:f>IF(P119="",0,COUNTIF('Evidence Items'!$AG$2:$AG$101,P119))</ns0:f>
      </ns0:c>
      <ns0:c r="T119" s="53">
        <ns0:f>IF(OR(N119="",O119=""),"",N119&amp;"|"&amp;O119)</ns0:f>
      </ns0:c>
    </ns0:row>
    <ns0:row r="120">
      <ns0:c r="A120" s="65"/>
      <ns0:c r="B120" s="65"/>
      <ns0:c r="C120" s="65"/>
      <ns0:c r="D120" s="65"/>
      <ns0:c r="E120" s="66"/>
      <ns0:c r="F120" s="66"/>
      <ns0:c r="G120" s="66"/>
      <ns0:c r="H120" s="66"/>
      <ns0:c r="I120" s="45">
        <ns0:f>IF(A120="","",IFERROR(VLOOKUP(J120,'Controlled Vocabulary'!$AA$2:$AD$200,2,FALSE),"Record structurally complete"))</ns0:f>
      </ns0:c>
      <ns0:c r="J120" s="45">
        <ns0:f>IF(A120="","",IF(M120="","MISSING_LINK_ID",IF(Q120&gt;1,"DUPLICATE_LINK_ID",IF(OR(N120="",O120=""),"ORPHAN_CLAIM_LINK",IF(R120=0,"ORPHAN_CLAIM_LINK",IF(P120="","ORPHAN_EVIDENCE_LINK",IF(S120=0,"ORPHAN_EVIDENCE_LINK",IF(COUNTIF('Controlled Vocabulary'!$O$2:$O$4,E120)=0,"INVALID_RELATIONSHIP_ROLE",IF(COUNTIF('Controlled Vocabulary'!$P$2:$P$3,H120)=0,"INVALID_ACTIVE_STATUS","NONE")))))))))</ns0:f>
      </ns0:c>
      <ns0:c r="K120" s="45">
        <ns0:f>IF(A120="","",IFERROR(VLOOKUP(J120,'Controlled Vocabulary'!$AA$2:$AD$200,3,FALSE),"Continue"))</ns0:f>
      </ns0:c>
      <ns0:c r="L120" s="45">
        <ns0:f>IF(A120="","",IFERROR(VLOOKUP(J120,'Controlled Vocabulary'!$AA$2:$AD$200,4,FALSE),"Evaluate remaining controls."))</ns0:f>
      </ns0:c>
      <ns0:c r="M120" s="53">
        <ns0:f>IF(A120="","",UPPER(TRIM(A120)))</ns0:f>
      </ns0:c>
      <ns0:c r="N120" s="53">
        <ns0:f>IF(B120="","",UPPER(TRIM(B120)))</ns0:f>
      </ns0:c>
      <ns0:c r="O120" s="53">
        <ns0:f>IF(C120="","",TRIM(C120))</ns0:f>
      </ns0:c>
      <ns0:c r="P120" s="53">
        <ns0:f>IF(D120="","",UPPER(TRIM(D120)))</ns0:f>
      </ns0:c>
      <ns0:c r="Q120" s="53">
        <ns0:f>IF(M120="",0,COUNTIF($M$2:$M$201,M120))</ns0:f>
      </ns0:c>
      <ns0:c r="R120" s="53">
        <ns0:f>IF(T120="",0,COUNTIF('Evidence Register'!$BN$2:$BN$101,T120))</ns0:f>
      </ns0:c>
      <ns0:c r="S120" s="53">
        <ns0:f>IF(P120="",0,COUNTIF('Evidence Items'!$AG$2:$AG$101,P120))</ns0:f>
      </ns0:c>
      <ns0:c r="T120" s="53">
        <ns0:f>IF(OR(N120="",O120=""),"",N120&amp;"|"&amp;O120)</ns0:f>
      </ns0:c>
    </ns0:row>
    <ns0:row r="121">
      <ns0:c r="A121" s="65"/>
      <ns0:c r="B121" s="65"/>
      <ns0:c r="C121" s="65"/>
      <ns0:c r="D121" s="65"/>
      <ns0:c r="E121" s="66"/>
      <ns0:c r="F121" s="66"/>
      <ns0:c r="G121" s="66"/>
      <ns0:c r="H121" s="66"/>
      <ns0:c r="I121" s="45">
        <ns0:f>IF(A121="","",IFERROR(VLOOKUP(J121,'Controlled Vocabulary'!$AA$2:$AD$200,2,FALSE),"Record structurally complete"))</ns0:f>
      </ns0:c>
      <ns0:c r="J121" s="45">
        <ns0:f>IF(A121="","",IF(M121="","MISSING_LINK_ID",IF(Q121&gt;1,"DUPLICATE_LINK_ID",IF(OR(N121="",O121=""),"ORPHAN_CLAIM_LINK",IF(R121=0,"ORPHAN_CLAIM_LINK",IF(P121="","ORPHAN_EVIDENCE_LINK",IF(S121=0,"ORPHAN_EVIDENCE_LINK",IF(COUNTIF('Controlled Vocabulary'!$O$2:$O$4,E121)=0,"INVALID_RELATIONSHIP_ROLE",IF(COUNTIF('Controlled Vocabulary'!$P$2:$P$3,H121)=0,"INVALID_ACTIVE_STATUS","NONE")))))))))</ns0:f>
      </ns0:c>
      <ns0:c r="K121" s="45">
        <ns0:f>IF(A121="","",IFERROR(VLOOKUP(J121,'Controlled Vocabulary'!$AA$2:$AD$200,3,FALSE),"Continue"))</ns0:f>
      </ns0:c>
      <ns0:c r="L121" s="45">
        <ns0:f>IF(A121="","",IFERROR(VLOOKUP(J121,'Controlled Vocabulary'!$AA$2:$AD$200,4,FALSE),"Evaluate remaining controls."))</ns0:f>
      </ns0:c>
      <ns0:c r="M121" s="53">
        <ns0:f>IF(A121="","",UPPER(TRIM(A121)))</ns0:f>
      </ns0:c>
      <ns0:c r="N121" s="53">
        <ns0:f>IF(B121="","",UPPER(TRIM(B121)))</ns0:f>
      </ns0:c>
      <ns0:c r="O121" s="53">
        <ns0:f>IF(C121="","",TRIM(C121))</ns0:f>
      </ns0:c>
      <ns0:c r="P121" s="53">
        <ns0:f>IF(D121="","",UPPER(TRIM(D121)))</ns0:f>
      </ns0:c>
      <ns0:c r="Q121" s="53">
        <ns0:f>IF(M121="",0,COUNTIF($M$2:$M$201,M121))</ns0:f>
      </ns0:c>
      <ns0:c r="R121" s="53">
        <ns0:f>IF(T121="",0,COUNTIF('Evidence Register'!$BN$2:$BN$101,T121))</ns0:f>
      </ns0:c>
      <ns0:c r="S121" s="53">
        <ns0:f>IF(P121="",0,COUNTIF('Evidence Items'!$AG$2:$AG$101,P121))</ns0:f>
      </ns0:c>
      <ns0:c r="T121" s="53">
        <ns0:f>IF(OR(N121="",O121=""),"",N121&amp;"|"&amp;O121)</ns0:f>
      </ns0:c>
    </ns0:row>
    <ns0:row r="122">
      <ns0:c r="A122" s="65"/>
      <ns0:c r="B122" s="65"/>
      <ns0:c r="C122" s="65"/>
      <ns0:c r="D122" s="65"/>
      <ns0:c r="E122" s="66"/>
      <ns0:c r="F122" s="66"/>
      <ns0:c r="G122" s="66"/>
      <ns0:c r="H122" s="66"/>
      <ns0:c r="I122" s="45">
        <ns0:f>IF(A122="","",IFERROR(VLOOKUP(J122,'Controlled Vocabulary'!$AA$2:$AD$200,2,FALSE),"Record structurally complete"))</ns0:f>
      </ns0:c>
      <ns0:c r="J122" s="45">
        <ns0:f>IF(A122="","",IF(M122="","MISSING_LINK_ID",IF(Q122&gt;1,"DUPLICATE_LINK_ID",IF(OR(N122="",O122=""),"ORPHAN_CLAIM_LINK",IF(R122=0,"ORPHAN_CLAIM_LINK",IF(P122="","ORPHAN_EVIDENCE_LINK",IF(S122=0,"ORPHAN_EVIDENCE_LINK",IF(COUNTIF('Controlled Vocabulary'!$O$2:$O$4,E122)=0,"INVALID_RELATIONSHIP_ROLE",IF(COUNTIF('Controlled Vocabulary'!$P$2:$P$3,H122)=0,"INVALID_ACTIVE_STATUS","NONE")))))))))</ns0:f>
      </ns0:c>
      <ns0:c r="K122" s="45">
        <ns0:f>IF(A122="","",IFERROR(VLOOKUP(J122,'Controlled Vocabulary'!$AA$2:$AD$200,3,FALSE),"Continue"))</ns0:f>
      </ns0:c>
      <ns0:c r="L122" s="45">
        <ns0:f>IF(A122="","",IFERROR(VLOOKUP(J122,'Controlled Vocabulary'!$AA$2:$AD$200,4,FALSE),"Evaluate remaining controls."))</ns0:f>
      </ns0:c>
      <ns0:c r="M122" s="53">
        <ns0:f>IF(A122="","",UPPER(TRIM(A122)))</ns0:f>
      </ns0:c>
      <ns0:c r="N122" s="53">
        <ns0:f>IF(B122="","",UPPER(TRIM(B122)))</ns0:f>
      </ns0:c>
      <ns0:c r="O122" s="53">
        <ns0:f>IF(C122="","",TRIM(C122))</ns0:f>
      </ns0:c>
      <ns0:c r="P122" s="53">
        <ns0:f>IF(D122="","",UPPER(TRIM(D122)))</ns0:f>
      </ns0:c>
      <ns0:c r="Q122" s="53">
        <ns0:f>IF(M122="",0,COUNTIF($M$2:$M$201,M122))</ns0:f>
      </ns0:c>
      <ns0:c r="R122" s="53">
        <ns0:f>IF(T122="",0,COUNTIF('Evidence Register'!$BN$2:$BN$101,T122))</ns0:f>
      </ns0:c>
      <ns0:c r="S122" s="53">
        <ns0:f>IF(P122="",0,COUNTIF('Evidence Items'!$AG$2:$AG$101,P122))</ns0:f>
      </ns0:c>
      <ns0:c r="T122" s="53">
        <ns0:f>IF(OR(N122="",O122=""),"",N122&amp;"|"&amp;O122)</ns0:f>
      </ns0:c>
    </ns0:row>
    <ns0:row r="123">
      <ns0:c r="A123" s="65"/>
      <ns0:c r="B123" s="65"/>
      <ns0:c r="C123" s="65"/>
      <ns0:c r="D123" s="65"/>
      <ns0:c r="E123" s="66"/>
      <ns0:c r="F123" s="66"/>
      <ns0:c r="G123" s="66"/>
      <ns0:c r="H123" s="66"/>
      <ns0:c r="I123" s="45">
        <ns0:f>IF(A123="","",IFERROR(VLOOKUP(J123,'Controlled Vocabulary'!$AA$2:$AD$200,2,FALSE),"Record structurally complete"))</ns0:f>
      </ns0:c>
      <ns0:c r="J123" s="45">
        <ns0:f>IF(A123="","",IF(M123="","MISSING_LINK_ID",IF(Q123&gt;1,"DUPLICATE_LINK_ID",IF(OR(N123="",O123=""),"ORPHAN_CLAIM_LINK",IF(R123=0,"ORPHAN_CLAIM_LINK",IF(P123="","ORPHAN_EVIDENCE_LINK",IF(S123=0,"ORPHAN_EVIDENCE_LINK",IF(COUNTIF('Controlled Vocabulary'!$O$2:$O$4,E123)=0,"INVALID_RELATIONSHIP_ROLE",IF(COUNTIF('Controlled Vocabulary'!$P$2:$P$3,H123)=0,"INVALID_ACTIVE_STATUS","NONE")))))))))</ns0:f>
      </ns0:c>
      <ns0:c r="K123" s="45">
        <ns0:f>IF(A123="","",IFERROR(VLOOKUP(J123,'Controlled Vocabulary'!$AA$2:$AD$200,3,FALSE),"Continue"))</ns0:f>
      </ns0:c>
      <ns0:c r="L123" s="45">
        <ns0:f>IF(A123="","",IFERROR(VLOOKUP(J123,'Controlled Vocabulary'!$AA$2:$AD$200,4,FALSE),"Evaluate remaining controls."))</ns0:f>
      </ns0:c>
      <ns0:c r="M123" s="53">
        <ns0:f>IF(A123="","",UPPER(TRIM(A123)))</ns0:f>
      </ns0:c>
      <ns0:c r="N123" s="53">
        <ns0:f>IF(B123="","",UPPER(TRIM(B123)))</ns0:f>
      </ns0:c>
      <ns0:c r="O123" s="53">
        <ns0:f>IF(C123="","",TRIM(C123))</ns0:f>
      </ns0:c>
      <ns0:c r="P123" s="53">
        <ns0:f>IF(D123="","",UPPER(TRIM(D123)))</ns0:f>
      </ns0:c>
      <ns0:c r="Q123" s="53">
        <ns0:f>IF(M123="",0,COUNTIF($M$2:$M$201,M123))</ns0:f>
      </ns0:c>
      <ns0:c r="R123" s="53">
        <ns0:f>IF(T123="",0,COUNTIF('Evidence Register'!$BN$2:$BN$101,T123))</ns0:f>
      </ns0:c>
      <ns0:c r="S123" s="53">
        <ns0:f>IF(P123="",0,COUNTIF('Evidence Items'!$AG$2:$AG$101,P123))</ns0:f>
      </ns0:c>
      <ns0:c r="T123" s="53">
        <ns0:f>IF(OR(N123="",O123=""),"",N123&amp;"|"&amp;O123)</ns0:f>
      </ns0:c>
    </ns0:row>
    <ns0:row r="124">
      <ns0:c r="A124" s="65"/>
      <ns0:c r="B124" s="65"/>
      <ns0:c r="C124" s="65"/>
      <ns0:c r="D124" s="65"/>
      <ns0:c r="E124" s="66"/>
      <ns0:c r="F124" s="66"/>
      <ns0:c r="G124" s="66"/>
      <ns0:c r="H124" s="66"/>
      <ns0:c r="I124" s="45">
        <ns0:f>IF(A124="","",IFERROR(VLOOKUP(J124,'Controlled Vocabulary'!$AA$2:$AD$200,2,FALSE),"Record structurally complete"))</ns0:f>
      </ns0:c>
      <ns0:c r="J124" s="45">
        <ns0:f>IF(A124="","",IF(M124="","MISSING_LINK_ID",IF(Q124&gt;1,"DUPLICATE_LINK_ID",IF(OR(N124="",O124=""),"ORPHAN_CLAIM_LINK",IF(R124=0,"ORPHAN_CLAIM_LINK",IF(P124="","ORPHAN_EVIDENCE_LINK",IF(S124=0,"ORPHAN_EVIDENCE_LINK",IF(COUNTIF('Controlled Vocabulary'!$O$2:$O$4,E124)=0,"INVALID_RELATIONSHIP_ROLE",IF(COUNTIF('Controlled Vocabulary'!$P$2:$P$3,H124)=0,"INVALID_ACTIVE_STATUS","NONE")))))))))</ns0:f>
      </ns0:c>
      <ns0:c r="K124" s="45">
        <ns0:f>IF(A124="","",IFERROR(VLOOKUP(J124,'Controlled Vocabulary'!$AA$2:$AD$200,3,FALSE),"Continue"))</ns0:f>
      </ns0:c>
      <ns0:c r="L124" s="45">
        <ns0:f>IF(A124="","",IFERROR(VLOOKUP(J124,'Controlled Vocabulary'!$AA$2:$AD$200,4,FALSE),"Evaluate remaining controls."))</ns0:f>
      </ns0:c>
      <ns0:c r="M124" s="53">
        <ns0:f>IF(A124="","",UPPER(TRIM(A124)))</ns0:f>
      </ns0:c>
      <ns0:c r="N124" s="53">
        <ns0:f>IF(B124="","",UPPER(TRIM(B124)))</ns0:f>
      </ns0:c>
      <ns0:c r="O124" s="53">
        <ns0:f>IF(C124="","",TRIM(C124))</ns0:f>
      </ns0:c>
      <ns0:c r="P124" s="53">
        <ns0:f>IF(D124="","",UPPER(TRIM(D124)))</ns0:f>
      </ns0:c>
      <ns0:c r="Q124" s="53">
        <ns0:f>IF(M124="",0,COUNTIF($M$2:$M$201,M124))</ns0:f>
      </ns0:c>
      <ns0:c r="R124" s="53">
        <ns0:f>IF(T124="",0,COUNTIF('Evidence Register'!$BN$2:$BN$101,T124))</ns0:f>
      </ns0:c>
      <ns0:c r="S124" s="53">
        <ns0:f>IF(P124="",0,COUNTIF('Evidence Items'!$AG$2:$AG$101,P124))</ns0:f>
      </ns0:c>
      <ns0:c r="T124" s="53">
        <ns0:f>IF(OR(N124="",O124=""),"",N124&amp;"|"&amp;O124)</ns0:f>
      </ns0:c>
    </ns0:row>
    <ns0:row r="125">
      <ns0:c r="A125" s="65"/>
      <ns0:c r="B125" s="65"/>
      <ns0:c r="C125" s="65"/>
      <ns0:c r="D125" s="65"/>
      <ns0:c r="E125" s="66"/>
      <ns0:c r="F125" s="66"/>
      <ns0:c r="G125" s="66"/>
      <ns0:c r="H125" s="66"/>
      <ns0:c r="I125" s="45">
        <ns0:f>IF(A125="","",IFERROR(VLOOKUP(J125,'Controlled Vocabulary'!$AA$2:$AD$200,2,FALSE),"Record structurally complete"))</ns0:f>
      </ns0:c>
      <ns0:c r="J125" s="45">
        <ns0:f>IF(A125="","",IF(M125="","MISSING_LINK_ID",IF(Q125&gt;1,"DUPLICATE_LINK_ID",IF(OR(N125="",O125=""),"ORPHAN_CLAIM_LINK",IF(R125=0,"ORPHAN_CLAIM_LINK",IF(P125="","ORPHAN_EVIDENCE_LINK",IF(S125=0,"ORPHAN_EVIDENCE_LINK",IF(COUNTIF('Controlled Vocabulary'!$O$2:$O$4,E125)=0,"INVALID_RELATIONSHIP_ROLE",IF(COUNTIF('Controlled Vocabulary'!$P$2:$P$3,H125)=0,"INVALID_ACTIVE_STATUS","NONE")))))))))</ns0:f>
      </ns0:c>
      <ns0:c r="K125" s="45">
        <ns0:f>IF(A125="","",IFERROR(VLOOKUP(J125,'Controlled Vocabulary'!$AA$2:$AD$200,3,FALSE),"Continue"))</ns0:f>
      </ns0:c>
      <ns0:c r="L125" s="45">
        <ns0:f>IF(A125="","",IFERROR(VLOOKUP(J125,'Controlled Vocabulary'!$AA$2:$AD$200,4,FALSE),"Evaluate remaining controls."))</ns0:f>
      </ns0:c>
      <ns0:c r="M125" s="53">
        <ns0:f>IF(A125="","",UPPER(TRIM(A125)))</ns0:f>
      </ns0:c>
      <ns0:c r="N125" s="53">
        <ns0:f>IF(B125="","",UPPER(TRIM(B125)))</ns0:f>
      </ns0:c>
      <ns0:c r="O125" s="53">
        <ns0:f>IF(C125="","",TRIM(C125))</ns0:f>
      </ns0:c>
      <ns0:c r="P125" s="53">
        <ns0:f>IF(D125="","",UPPER(TRIM(D125)))</ns0:f>
      </ns0:c>
      <ns0:c r="Q125" s="53">
        <ns0:f>IF(M125="",0,COUNTIF($M$2:$M$201,M125))</ns0:f>
      </ns0:c>
      <ns0:c r="R125" s="53">
        <ns0:f>IF(T125="",0,COUNTIF('Evidence Register'!$BN$2:$BN$101,T125))</ns0:f>
      </ns0:c>
      <ns0:c r="S125" s="53">
        <ns0:f>IF(P125="",0,COUNTIF('Evidence Items'!$AG$2:$AG$101,P125))</ns0:f>
      </ns0:c>
      <ns0:c r="T125" s="53">
        <ns0:f>IF(OR(N125="",O125=""),"",N125&amp;"|"&amp;O125)</ns0:f>
      </ns0:c>
    </ns0:row>
    <ns0:row r="126">
      <ns0:c r="A126" s="65"/>
      <ns0:c r="B126" s="65"/>
      <ns0:c r="C126" s="65"/>
      <ns0:c r="D126" s="65"/>
      <ns0:c r="E126" s="66"/>
      <ns0:c r="F126" s="66"/>
      <ns0:c r="G126" s="66"/>
      <ns0:c r="H126" s="66"/>
      <ns0:c r="I126" s="45">
        <ns0:f>IF(A126="","",IFERROR(VLOOKUP(J126,'Controlled Vocabulary'!$AA$2:$AD$200,2,FALSE),"Record structurally complete"))</ns0:f>
      </ns0:c>
      <ns0:c r="J126" s="45">
        <ns0:f>IF(A126="","",IF(M126="","MISSING_LINK_ID",IF(Q126&gt;1,"DUPLICATE_LINK_ID",IF(OR(N126="",O126=""),"ORPHAN_CLAIM_LINK",IF(R126=0,"ORPHAN_CLAIM_LINK",IF(P126="","ORPHAN_EVIDENCE_LINK",IF(S126=0,"ORPHAN_EVIDENCE_LINK",IF(COUNTIF('Controlled Vocabulary'!$O$2:$O$4,E126)=0,"INVALID_RELATIONSHIP_ROLE",IF(COUNTIF('Controlled Vocabulary'!$P$2:$P$3,H126)=0,"INVALID_ACTIVE_STATUS","NONE")))))))))</ns0:f>
      </ns0:c>
      <ns0:c r="K126" s="45">
        <ns0:f>IF(A126="","",IFERROR(VLOOKUP(J126,'Controlled Vocabulary'!$AA$2:$AD$200,3,FALSE),"Continue"))</ns0:f>
      </ns0:c>
      <ns0:c r="L126" s="45">
        <ns0:f>IF(A126="","",IFERROR(VLOOKUP(J126,'Controlled Vocabulary'!$AA$2:$AD$200,4,FALSE),"Evaluate remaining controls."))</ns0:f>
      </ns0:c>
      <ns0:c r="M126" s="53">
        <ns0:f>IF(A126="","",UPPER(TRIM(A126)))</ns0:f>
      </ns0:c>
      <ns0:c r="N126" s="53">
        <ns0:f>IF(B126="","",UPPER(TRIM(B126)))</ns0:f>
      </ns0:c>
      <ns0:c r="O126" s="53">
        <ns0:f>IF(C126="","",TRIM(C126))</ns0:f>
      </ns0:c>
      <ns0:c r="P126" s="53">
        <ns0:f>IF(D126="","",UPPER(TRIM(D126)))</ns0:f>
      </ns0:c>
      <ns0:c r="Q126" s="53">
        <ns0:f>IF(M126="",0,COUNTIF($M$2:$M$201,M126))</ns0:f>
      </ns0:c>
      <ns0:c r="R126" s="53">
        <ns0:f>IF(T126="",0,COUNTIF('Evidence Register'!$BN$2:$BN$101,T126))</ns0:f>
      </ns0:c>
      <ns0:c r="S126" s="53">
        <ns0:f>IF(P126="",0,COUNTIF('Evidence Items'!$AG$2:$AG$101,P126))</ns0:f>
      </ns0:c>
      <ns0:c r="T126" s="53">
        <ns0:f>IF(OR(N126="",O126=""),"",N126&amp;"|"&amp;O126)</ns0:f>
      </ns0:c>
    </ns0:row>
    <ns0:row r="127">
      <ns0:c r="A127" s="65"/>
      <ns0:c r="B127" s="65"/>
      <ns0:c r="C127" s="65"/>
      <ns0:c r="D127" s="65"/>
      <ns0:c r="E127" s="66"/>
      <ns0:c r="F127" s="66"/>
      <ns0:c r="G127" s="66"/>
      <ns0:c r="H127" s="66"/>
      <ns0:c r="I127" s="45">
        <ns0:f>IF(A127="","",IFERROR(VLOOKUP(J127,'Controlled Vocabulary'!$AA$2:$AD$200,2,FALSE),"Record structurally complete"))</ns0:f>
      </ns0:c>
      <ns0:c r="J127" s="45">
        <ns0:f>IF(A127="","",IF(M127="","MISSING_LINK_ID",IF(Q127&gt;1,"DUPLICATE_LINK_ID",IF(OR(N127="",O127=""),"ORPHAN_CLAIM_LINK",IF(R127=0,"ORPHAN_CLAIM_LINK",IF(P127="","ORPHAN_EVIDENCE_LINK",IF(S127=0,"ORPHAN_EVIDENCE_LINK",IF(COUNTIF('Controlled Vocabulary'!$O$2:$O$4,E127)=0,"INVALID_RELATIONSHIP_ROLE",IF(COUNTIF('Controlled Vocabulary'!$P$2:$P$3,H127)=0,"INVALID_ACTIVE_STATUS","NONE")))))))))</ns0:f>
      </ns0:c>
      <ns0:c r="K127" s="45">
        <ns0:f>IF(A127="","",IFERROR(VLOOKUP(J127,'Controlled Vocabulary'!$AA$2:$AD$200,3,FALSE),"Continue"))</ns0:f>
      </ns0:c>
      <ns0:c r="L127" s="45">
        <ns0:f>IF(A127="","",IFERROR(VLOOKUP(J127,'Controlled Vocabulary'!$AA$2:$AD$200,4,FALSE),"Evaluate remaining controls."))</ns0:f>
      </ns0:c>
      <ns0:c r="M127" s="53">
        <ns0:f>IF(A127="","",UPPER(TRIM(A127)))</ns0:f>
      </ns0:c>
      <ns0:c r="N127" s="53">
        <ns0:f>IF(B127="","",UPPER(TRIM(B127)))</ns0:f>
      </ns0:c>
      <ns0:c r="O127" s="53">
        <ns0:f>IF(C127="","",TRIM(C127))</ns0:f>
      </ns0:c>
      <ns0:c r="P127" s="53">
        <ns0:f>IF(D127="","",UPPER(TRIM(D127)))</ns0:f>
      </ns0:c>
      <ns0:c r="Q127" s="53">
        <ns0:f>IF(M127="",0,COUNTIF($M$2:$M$201,M127))</ns0:f>
      </ns0:c>
      <ns0:c r="R127" s="53">
        <ns0:f>IF(T127="",0,COUNTIF('Evidence Register'!$BN$2:$BN$101,T127))</ns0:f>
      </ns0:c>
      <ns0:c r="S127" s="53">
        <ns0:f>IF(P127="",0,COUNTIF('Evidence Items'!$AG$2:$AG$101,P127))</ns0:f>
      </ns0:c>
      <ns0:c r="T127" s="53">
        <ns0:f>IF(OR(N127="",O127=""),"",N127&amp;"|"&amp;O127)</ns0:f>
      </ns0:c>
    </ns0:row>
    <ns0:row r="128">
      <ns0:c r="A128" s="65"/>
      <ns0:c r="B128" s="65"/>
      <ns0:c r="C128" s="65"/>
      <ns0:c r="D128" s="65"/>
      <ns0:c r="E128" s="66"/>
      <ns0:c r="F128" s="66"/>
      <ns0:c r="G128" s="66"/>
      <ns0:c r="H128" s="66"/>
      <ns0:c r="I128" s="45">
        <ns0:f>IF(A128="","",IFERROR(VLOOKUP(J128,'Controlled Vocabulary'!$AA$2:$AD$200,2,FALSE),"Record structurally complete"))</ns0:f>
      </ns0:c>
      <ns0:c r="J128" s="45">
        <ns0:f>IF(A128="","",IF(M128="","MISSING_LINK_ID",IF(Q128&gt;1,"DUPLICATE_LINK_ID",IF(OR(N128="",O128=""),"ORPHAN_CLAIM_LINK",IF(R128=0,"ORPHAN_CLAIM_LINK",IF(P128="","ORPHAN_EVIDENCE_LINK",IF(S128=0,"ORPHAN_EVIDENCE_LINK",IF(COUNTIF('Controlled Vocabulary'!$O$2:$O$4,E128)=0,"INVALID_RELATIONSHIP_ROLE",IF(COUNTIF('Controlled Vocabulary'!$P$2:$P$3,H128)=0,"INVALID_ACTIVE_STATUS","NONE")))))))))</ns0:f>
      </ns0:c>
      <ns0:c r="K128" s="45">
        <ns0:f>IF(A128="","",IFERROR(VLOOKUP(J128,'Controlled Vocabulary'!$AA$2:$AD$200,3,FALSE),"Continue"))</ns0:f>
      </ns0:c>
      <ns0:c r="L128" s="45">
        <ns0:f>IF(A128="","",IFERROR(VLOOKUP(J128,'Controlled Vocabulary'!$AA$2:$AD$200,4,FALSE),"Evaluate remaining controls."))</ns0:f>
      </ns0:c>
      <ns0:c r="M128" s="53">
        <ns0:f>IF(A128="","",UPPER(TRIM(A128)))</ns0:f>
      </ns0:c>
      <ns0:c r="N128" s="53">
        <ns0:f>IF(B128="","",UPPER(TRIM(B128)))</ns0:f>
      </ns0:c>
      <ns0:c r="O128" s="53">
        <ns0:f>IF(C128="","",TRIM(C128))</ns0:f>
      </ns0:c>
      <ns0:c r="P128" s="53">
        <ns0:f>IF(D128="","",UPPER(TRIM(D128)))</ns0:f>
      </ns0:c>
      <ns0:c r="Q128" s="53">
        <ns0:f>IF(M128="",0,COUNTIF($M$2:$M$201,M128))</ns0:f>
      </ns0:c>
      <ns0:c r="R128" s="53">
        <ns0:f>IF(T128="",0,COUNTIF('Evidence Register'!$BN$2:$BN$101,T128))</ns0:f>
      </ns0:c>
      <ns0:c r="S128" s="53">
        <ns0:f>IF(P128="",0,COUNTIF('Evidence Items'!$AG$2:$AG$101,P128))</ns0:f>
      </ns0:c>
      <ns0:c r="T128" s="53">
        <ns0:f>IF(OR(N128="",O128=""),"",N128&amp;"|"&amp;O128)</ns0:f>
      </ns0:c>
    </ns0:row>
    <ns0:row r="129">
      <ns0:c r="A129" s="65"/>
      <ns0:c r="B129" s="65"/>
      <ns0:c r="C129" s="65"/>
      <ns0:c r="D129" s="65"/>
      <ns0:c r="E129" s="66"/>
      <ns0:c r="F129" s="66"/>
      <ns0:c r="G129" s="66"/>
      <ns0:c r="H129" s="66"/>
      <ns0:c r="I129" s="45">
        <ns0:f>IF(A129="","",IFERROR(VLOOKUP(J129,'Controlled Vocabulary'!$AA$2:$AD$200,2,FALSE),"Record structurally complete"))</ns0:f>
      </ns0:c>
      <ns0:c r="J129" s="45">
        <ns0:f>IF(A129="","",IF(M129="","MISSING_LINK_ID",IF(Q129&gt;1,"DUPLICATE_LINK_ID",IF(OR(N129="",O129=""),"ORPHAN_CLAIM_LINK",IF(R129=0,"ORPHAN_CLAIM_LINK",IF(P129="","ORPHAN_EVIDENCE_LINK",IF(S129=0,"ORPHAN_EVIDENCE_LINK",IF(COUNTIF('Controlled Vocabulary'!$O$2:$O$4,E129)=0,"INVALID_RELATIONSHIP_ROLE",IF(COUNTIF('Controlled Vocabulary'!$P$2:$P$3,H129)=0,"INVALID_ACTIVE_STATUS","NONE")))))))))</ns0:f>
      </ns0:c>
      <ns0:c r="K129" s="45">
        <ns0:f>IF(A129="","",IFERROR(VLOOKUP(J129,'Controlled Vocabulary'!$AA$2:$AD$200,3,FALSE),"Continue"))</ns0:f>
      </ns0:c>
      <ns0:c r="L129" s="45">
        <ns0:f>IF(A129="","",IFERROR(VLOOKUP(J129,'Controlled Vocabulary'!$AA$2:$AD$200,4,FALSE),"Evaluate remaining controls."))</ns0:f>
      </ns0:c>
      <ns0:c r="M129" s="53">
        <ns0:f>IF(A129="","",UPPER(TRIM(A129)))</ns0:f>
      </ns0:c>
      <ns0:c r="N129" s="53">
        <ns0:f>IF(B129="","",UPPER(TRIM(B129)))</ns0:f>
      </ns0:c>
      <ns0:c r="O129" s="53">
        <ns0:f>IF(C129="","",TRIM(C129))</ns0:f>
      </ns0:c>
      <ns0:c r="P129" s="53">
        <ns0:f>IF(D129="","",UPPER(TRIM(D129)))</ns0:f>
      </ns0:c>
      <ns0:c r="Q129" s="53">
        <ns0:f>IF(M129="",0,COUNTIF($M$2:$M$201,M129))</ns0:f>
      </ns0:c>
      <ns0:c r="R129" s="53">
        <ns0:f>IF(T129="",0,COUNTIF('Evidence Register'!$BN$2:$BN$101,T129))</ns0:f>
      </ns0:c>
      <ns0:c r="S129" s="53">
        <ns0:f>IF(P129="",0,COUNTIF('Evidence Items'!$AG$2:$AG$101,P129))</ns0:f>
      </ns0:c>
      <ns0:c r="T129" s="53">
        <ns0:f>IF(OR(N129="",O129=""),"",N129&amp;"|"&amp;O129)</ns0:f>
      </ns0:c>
    </ns0:row>
    <ns0:row r="130">
      <ns0:c r="A130" s="65"/>
      <ns0:c r="B130" s="65"/>
      <ns0:c r="C130" s="65"/>
      <ns0:c r="D130" s="65"/>
      <ns0:c r="E130" s="66"/>
      <ns0:c r="F130" s="66"/>
      <ns0:c r="G130" s="66"/>
      <ns0:c r="H130" s="66"/>
      <ns0:c r="I130" s="45">
        <ns0:f>IF(A130="","",IFERROR(VLOOKUP(J130,'Controlled Vocabulary'!$AA$2:$AD$200,2,FALSE),"Record structurally complete"))</ns0:f>
      </ns0:c>
      <ns0:c r="J130" s="45">
        <ns0:f>IF(A130="","",IF(M130="","MISSING_LINK_ID",IF(Q130&gt;1,"DUPLICATE_LINK_ID",IF(OR(N130="",O130=""),"ORPHAN_CLAIM_LINK",IF(R130=0,"ORPHAN_CLAIM_LINK",IF(P130="","ORPHAN_EVIDENCE_LINK",IF(S130=0,"ORPHAN_EVIDENCE_LINK",IF(COUNTIF('Controlled Vocabulary'!$O$2:$O$4,E130)=0,"INVALID_RELATIONSHIP_ROLE",IF(COUNTIF('Controlled Vocabulary'!$P$2:$P$3,H130)=0,"INVALID_ACTIVE_STATUS","NONE")))))))))</ns0:f>
      </ns0:c>
      <ns0:c r="K130" s="45">
        <ns0:f>IF(A130="","",IFERROR(VLOOKUP(J130,'Controlled Vocabulary'!$AA$2:$AD$200,3,FALSE),"Continue"))</ns0:f>
      </ns0:c>
      <ns0:c r="L130" s="45">
        <ns0:f>IF(A130="","",IFERROR(VLOOKUP(J130,'Controlled Vocabulary'!$AA$2:$AD$200,4,FALSE),"Evaluate remaining controls."))</ns0:f>
      </ns0:c>
      <ns0:c r="M130" s="53">
        <ns0:f>IF(A130="","",UPPER(TRIM(A130)))</ns0:f>
      </ns0:c>
      <ns0:c r="N130" s="53">
        <ns0:f>IF(B130="","",UPPER(TRIM(B130)))</ns0:f>
      </ns0:c>
      <ns0:c r="O130" s="53">
        <ns0:f>IF(C130="","",TRIM(C130))</ns0:f>
      </ns0:c>
      <ns0:c r="P130" s="53">
        <ns0:f>IF(D130="","",UPPER(TRIM(D130)))</ns0:f>
      </ns0:c>
      <ns0:c r="Q130" s="53">
        <ns0:f>IF(M130="",0,COUNTIF($M$2:$M$201,M130))</ns0:f>
      </ns0:c>
      <ns0:c r="R130" s="53">
        <ns0:f>IF(T130="",0,COUNTIF('Evidence Register'!$BN$2:$BN$101,T130))</ns0:f>
      </ns0:c>
      <ns0:c r="S130" s="53">
        <ns0:f>IF(P130="",0,COUNTIF('Evidence Items'!$AG$2:$AG$101,P130))</ns0:f>
      </ns0:c>
      <ns0:c r="T130" s="53">
        <ns0:f>IF(OR(N130="",O130=""),"",N130&amp;"|"&amp;O130)</ns0:f>
      </ns0:c>
    </ns0:row>
    <ns0:row r="131">
      <ns0:c r="A131" s="65"/>
      <ns0:c r="B131" s="65"/>
      <ns0:c r="C131" s="65"/>
      <ns0:c r="D131" s="65"/>
      <ns0:c r="E131" s="66"/>
      <ns0:c r="F131" s="66"/>
      <ns0:c r="G131" s="66"/>
      <ns0:c r="H131" s="66"/>
      <ns0:c r="I131" s="45">
        <ns0:f>IF(A131="","",IFERROR(VLOOKUP(J131,'Controlled Vocabulary'!$AA$2:$AD$200,2,FALSE),"Record structurally complete"))</ns0:f>
      </ns0:c>
      <ns0:c r="J131" s="45">
        <ns0:f>IF(A131="","",IF(M131="","MISSING_LINK_ID",IF(Q131&gt;1,"DUPLICATE_LINK_ID",IF(OR(N131="",O131=""),"ORPHAN_CLAIM_LINK",IF(R131=0,"ORPHAN_CLAIM_LINK",IF(P131="","ORPHAN_EVIDENCE_LINK",IF(S131=0,"ORPHAN_EVIDENCE_LINK",IF(COUNTIF('Controlled Vocabulary'!$O$2:$O$4,E131)=0,"INVALID_RELATIONSHIP_ROLE",IF(COUNTIF('Controlled Vocabulary'!$P$2:$P$3,H131)=0,"INVALID_ACTIVE_STATUS","NONE")))))))))</ns0:f>
      </ns0:c>
      <ns0:c r="K131" s="45">
        <ns0:f>IF(A131="","",IFERROR(VLOOKUP(J131,'Controlled Vocabulary'!$AA$2:$AD$200,3,FALSE),"Continue"))</ns0:f>
      </ns0:c>
      <ns0:c r="L131" s="45">
        <ns0:f>IF(A131="","",IFERROR(VLOOKUP(J131,'Controlled Vocabulary'!$AA$2:$AD$200,4,FALSE),"Evaluate remaining controls."))</ns0:f>
      </ns0:c>
      <ns0:c r="M131" s="53">
        <ns0:f>IF(A131="","",UPPER(TRIM(A131)))</ns0:f>
      </ns0:c>
      <ns0:c r="N131" s="53">
        <ns0:f>IF(B131="","",UPPER(TRIM(B131)))</ns0:f>
      </ns0:c>
      <ns0:c r="O131" s="53">
        <ns0:f>IF(C131="","",TRIM(C131))</ns0:f>
      </ns0:c>
      <ns0:c r="P131" s="53">
        <ns0:f>IF(D131="","",UPPER(TRIM(D131)))</ns0:f>
      </ns0:c>
      <ns0:c r="Q131" s="53">
        <ns0:f>IF(M131="",0,COUNTIF($M$2:$M$201,M131))</ns0:f>
      </ns0:c>
      <ns0:c r="R131" s="53">
        <ns0:f>IF(T131="",0,COUNTIF('Evidence Register'!$BN$2:$BN$101,T131))</ns0:f>
      </ns0:c>
      <ns0:c r="S131" s="53">
        <ns0:f>IF(P131="",0,COUNTIF('Evidence Items'!$AG$2:$AG$101,P131))</ns0:f>
      </ns0:c>
      <ns0:c r="T131" s="53">
        <ns0:f>IF(OR(N131="",O131=""),"",N131&amp;"|"&amp;O131)</ns0:f>
      </ns0:c>
    </ns0:row>
    <ns0:row r="132">
      <ns0:c r="A132" s="65"/>
      <ns0:c r="B132" s="65"/>
      <ns0:c r="C132" s="65"/>
      <ns0:c r="D132" s="65"/>
      <ns0:c r="E132" s="66"/>
      <ns0:c r="F132" s="66"/>
      <ns0:c r="G132" s="66"/>
      <ns0:c r="H132" s="66"/>
      <ns0:c r="I132" s="45">
        <ns0:f>IF(A132="","",IFERROR(VLOOKUP(J132,'Controlled Vocabulary'!$AA$2:$AD$200,2,FALSE),"Record structurally complete"))</ns0:f>
      </ns0:c>
      <ns0:c r="J132" s="45">
        <ns0:f>IF(A132="","",IF(M132="","MISSING_LINK_ID",IF(Q132&gt;1,"DUPLICATE_LINK_ID",IF(OR(N132="",O132=""),"ORPHAN_CLAIM_LINK",IF(R132=0,"ORPHAN_CLAIM_LINK",IF(P132="","ORPHAN_EVIDENCE_LINK",IF(S132=0,"ORPHAN_EVIDENCE_LINK",IF(COUNTIF('Controlled Vocabulary'!$O$2:$O$4,E132)=0,"INVALID_RELATIONSHIP_ROLE",IF(COUNTIF('Controlled Vocabulary'!$P$2:$P$3,H132)=0,"INVALID_ACTIVE_STATUS","NONE")))))))))</ns0:f>
      </ns0:c>
      <ns0:c r="K132" s="45">
        <ns0:f>IF(A132="","",IFERROR(VLOOKUP(J132,'Controlled Vocabulary'!$AA$2:$AD$200,3,FALSE),"Continue"))</ns0:f>
      </ns0:c>
      <ns0:c r="L132" s="45">
        <ns0:f>IF(A132="","",IFERROR(VLOOKUP(J132,'Controlled Vocabulary'!$AA$2:$AD$200,4,FALSE),"Evaluate remaining controls."))</ns0:f>
      </ns0:c>
      <ns0:c r="M132" s="53">
        <ns0:f>IF(A132="","",UPPER(TRIM(A132)))</ns0:f>
      </ns0:c>
      <ns0:c r="N132" s="53">
        <ns0:f>IF(B132="","",UPPER(TRIM(B132)))</ns0:f>
      </ns0:c>
      <ns0:c r="O132" s="53">
        <ns0:f>IF(C132="","",TRIM(C132))</ns0:f>
      </ns0:c>
      <ns0:c r="P132" s="53">
        <ns0:f>IF(D132="","",UPPER(TRIM(D132)))</ns0:f>
      </ns0:c>
      <ns0:c r="Q132" s="53">
        <ns0:f>IF(M132="",0,COUNTIF($M$2:$M$201,M132))</ns0:f>
      </ns0:c>
      <ns0:c r="R132" s="53">
        <ns0:f>IF(T132="",0,COUNTIF('Evidence Register'!$BN$2:$BN$101,T132))</ns0:f>
      </ns0:c>
      <ns0:c r="S132" s="53">
        <ns0:f>IF(P132="",0,COUNTIF('Evidence Items'!$AG$2:$AG$101,P132))</ns0:f>
      </ns0:c>
      <ns0:c r="T132" s="53">
        <ns0:f>IF(OR(N132="",O132=""),"",N132&amp;"|"&amp;O132)</ns0:f>
      </ns0:c>
    </ns0:row>
    <ns0:row r="133">
      <ns0:c r="A133" s="65"/>
      <ns0:c r="B133" s="65"/>
      <ns0:c r="C133" s="65"/>
      <ns0:c r="D133" s="65"/>
      <ns0:c r="E133" s="66"/>
      <ns0:c r="F133" s="66"/>
      <ns0:c r="G133" s="66"/>
      <ns0:c r="H133" s="66"/>
      <ns0:c r="I133" s="45">
        <ns0:f>IF(A133="","",IFERROR(VLOOKUP(J133,'Controlled Vocabulary'!$AA$2:$AD$200,2,FALSE),"Record structurally complete"))</ns0:f>
      </ns0:c>
      <ns0:c r="J133" s="45">
        <ns0:f>IF(A133="","",IF(M133="","MISSING_LINK_ID",IF(Q133&gt;1,"DUPLICATE_LINK_ID",IF(OR(N133="",O133=""),"ORPHAN_CLAIM_LINK",IF(R133=0,"ORPHAN_CLAIM_LINK",IF(P133="","ORPHAN_EVIDENCE_LINK",IF(S133=0,"ORPHAN_EVIDENCE_LINK",IF(COUNTIF('Controlled Vocabulary'!$O$2:$O$4,E133)=0,"INVALID_RELATIONSHIP_ROLE",IF(COUNTIF('Controlled Vocabulary'!$P$2:$P$3,H133)=0,"INVALID_ACTIVE_STATUS","NONE")))))))))</ns0:f>
      </ns0:c>
      <ns0:c r="K133" s="45">
        <ns0:f>IF(A133="","",IFERROR(VLOOKUP(J133,'Controlled Vocabulary'!$AA$2:$AD$200,3,FALSE),"Continue"))</ns0:f>
      </ns0:c>
      <ns0:c r="L133" s="45">
        <ns0:f>IF(A133="","",IFERROR(VLOOKUP(J133,'Controlled Vocabulary'!$AA$2:$AD$200,4,FALSE),"Evaluate remaining controls."))</ns0:f>
      </ns0:c>
      <ns0:c r="M133" s="53">
        <ns0:f>IF(A133="","",UPPER(TRIM(A133)))</ns0:f>
      </ns0:c>
      <ns0:c r="N133" s="53">
        <ns0:f>IF(B133="","",UPPER(TRIM(B133)))</ns0:f>
      </ns0:c>
      <ns0:c r="O133" s="53">
        <ns0:f>IF(C133="","",TRIM(C133))</ns0:f>
      </ns0:c>
      <ns0:c r="P133" s="53">
        <ns0:f>IF(D133="","",UPPER(TRIM(D133)))</ns0:f>
      </ns0:c>
      <ns0:c r="Q133" s="53">
        <ns0:f>IF(M133="",0,COUNTIF($M$2:$M$201,M133))</ns0:f>
      </ns0:c>
      <ns0:c r="R133" s="53">
        <ns0:f>IF(T133="",0,COUNTIF('Evidence Register'!$BN$2:$BN$101,T133))</ns0:f>
      </ns0:c>
      <ns0:c r="S133" s="53">
        <ns0:f>IF(P133="",0,COUNTIF('Evidence Items'!$AG$2:$AG$101,P133))</ns0:f>
      </ns0:c>
      <ns0:c r="T133" s="53">
        <ns0:f>IF(OR(N133="",O133=""),"",N133&amp;"|"&amp;O133)</ns0:f>
      </ns0:c>
    </ns0:row>
    <ns0:row r="134">
      <ns0:c r="A134" s="65"/>
      <ns0:c r="B134" s="65"/>
      <ns0:c r="C134" s="65"/>
      <ns0:c r="D134" s="65"/>
      <ns0:c r="E134" s="66"/>
      <ns0:c r="F134" s="66"/>
      <ns0:c r="G134" s="66"/>
      <ns0:c r="H134" s="66"/>
      <ns0:c r="I134" s="45">
        <ns0:f>IF(A134="","",IFERROR(VLOOKUP(J134,'Controlled Vocabulary'!$AA$2:$AD$200,2,FALSE),"Record structurally complete"))</ns0:f>
      </ns0:c>
      <ns0:c r="J134" s="45">
        <ns0:f>IF(A134="","",IF(M134="","MISSING_LINK_ID",IF(Q134&gt;1,"DUPLICATE_LINK_ID",IF(OR(N134="",O134=""),"ORPHAN_CLAIM_LINK",IF(R134=0,"ORPHAN_CLAIM_LINK",IF(P134="","ORPHAN_EVIDENCE_LINK",IF(S134=0,"ORPHAN_EVIDENCE_LINK",IF(COUNTIF('Controlled Vocabulary'!$O$2:$O$4,E134)=0,"INVALID_RELATIONSHIP_ROLE",IF(COUNTIF('Controlled Vocabulary'!$P$2:$P$3,H134)=0,"INVALID_ACTIVE_STATUS","NONE")))))))))</ns0:f>
      </ns0:c>
      <ns0:c r="K134" s="45">
        <ns0:f>IF(A134="","",IFERROR(VLOOKUP(J134,'Controlled Vocabulary'!$AA$2:$AD$200,3,FALSE),"Continue"))</ns0:f>
      </ns0:c>
      <ns0:c r="L134" s="45">
        <ns0:f>IF(A134="","",IFERROR(VLOOKUP(J134,'Controlled Vocabulary'!$AA$2:$AD$200,4,FALSE),"Evaluate remaining controls."))</ns0:f>
      </ns0:c>
      <ns0:c r="M134" s="53">
        <ns0:f>IF(A134="","",UPPER(TRIM(A134)))</ns0:f>
      </ns0:c>
      <ns0:c r="N134" s="53">
        <ns0:f>IF(B134="","",UPPER(TRIM(B134)))</ns0:f>
      </ns0:c>
      <ns0:c r="O134" s="53">
        <ns0:f>IF(C134="","",TRIM(C134))</ns0:f>
      </ns0:c>
      <ns0:c r="P134" s="53">
        <ns0:f>IF(D134="","",UPPER(TRIM(D134)))</ns0:f>
      </ns0:c>
      <ns0:c r="Q134" s="53">
        <ns0:f>IF(M134="",0,COUNTIF($M$2:$M$201,M134))</ns0:f>
      </ns0:c>
      <ns0:c r="R134" s="53">
        <ns0:f>IF(T134="",0,COUNTIF('Evidence Register'!$BN$2:$BN$101,T134))</ns0:f>
      </ns0:c>
      <ns0:c r="S134" s="53">
        <ns0:f>IF(P134="",0,COUNTIF('Evidence Items'!$AG$2:$AG$101,P134))</ns0:f>
      </ns0:c>
      <ns0:c r="T134" s="53">
        <ns0:f>IF(OR(N134="",O134=""),"",N134&amp;"|"&amp;O134)</ns0:f>
      </ns0:c>
    </ns0:row>
    <ns0:row r="135">
      <ns0:c r="A135" s="65"/>
      <ns0:c r="B135" s="65"/>
      <ns0:c r="C135" s="65"/>
      <ns0:c r="D135" s="65"/>
      <ns0:c r="E135" s="66"/>
      <ns0:c r="F135" s="66"/>
      <ns0:c r="G135" s="66"/>
      <ns0:c r="H135" s="66"/>
      <ns0:c r="I135" s="45">
        <ns0:f>IF(A135="","",IFERROR(VLOOKUP(J135,'Controlled Vocabulary'!$AA$2:$AD$200,2,FALSE),"Record structurally complete"))</ns0:f>
      </ns0:c>
      <ns0:c r="J135" s="45">
        <ns0:f>IF(A135="","",IF(M135="","MISSING_LINK_ID",IF(Q135&gt;1,"DUPLICATE_LINK_ID",IF(OR(N135="",O135=""),"ORPHAN_CLAIM_LINK",IF(R135=0,"ORPHAN_CLAIM_LINK",IF(P135="","ORPHAN_EVIDENCE_LINK",IF(S135=0,"ORPHAN_EVIDENCE_LINK",IF(COUNTIF('Controlled Vocabulary'!$O$2:$O$4,E135)=0,"INVALID_RELATIONSHIP_ROLE",IF(COUNTIF('Controlled Vocabulary'!$P$2:$P$3,H135)=0,"INVALID_ACTIVE_STATUS","NONE")))))))))</ns0:f>
      </ns0:c>
      <ns0:c r="K135" s="45">
        <ns0:f>IF(A135="","",IFERROR(VLOOKUP(J135,'Controlled Vocabulary'!$AA$2:$AD$200,3,FALSE),"Continue"))</ns0:f>
      </ns0:c>
      <ns0:c r="L135" s="45">
        <ns0:f>IF(A135="","",IFERROR(VLOOKUP(J135,'Controlled Vocabulary'!$AA$2:$AD$200,4,FALSE),"Evaluate remaining controls."))</ns0:f>
      </ns0:c>
      <ns0:c r="M135" s="53">
        <ns0:f>IF(A135="","",UPPER(TRIM(A135)))</ns0:f>
      </ns0:c>
      <ns0:c r="N135" s="53">
        <ns0:f>IF(B135="","",UPPER(TRIM(B135)))</ns0:f>
      </ns0:c>
      <ns0:c r="O135" s="53">
        <ns0:f>IF(C135="","",TRIM(C135))</ns0:f>
      </ns0:c>
      <ns0:c r="P135" s="53">
        <ns0:f>IF(D135="","",UPPER(TRIM(D135)))</ns0:f>
      </ns0:c>
      <ns0:c r="Q135" s="53">
        <ns0:f>IF(M135="",0,COUNTIF($M$2:$M$201,M135))</ns0:f>
      </ns0:c>
      <ns0:c r="R135" s="53">
        <ns0:f>IF(T135="",0,COUNTIF('Evidence Register'!$BN$2:$BN$101,T135))</ns0:f>
      </ns0:c>
      <ns0:c r="S135" s="53">
        <ns0:f>IF(P135="",0,COUNTIF('Evidence Items'!$AG$2:$AG$101,P135))</ns0:f>
      </ns0:c>
      <ns0:c r="T135" s="53">
        <ns0:f>IF(OR(N135="",O135=""),"",N135&amp;"|"&amp;O135)</ns0:f>
      </ns0:c>
    </ns0:row>
    <ns0:row r="136">
      <ns0:c r="A136" s="65"/>
      <ns0:c r="B136" s="65"/>
      <ns0:c r="C136" s="65"/>
      <ns0:c r="D136" s="65"/>
      <ns0:c r="E136" s="66"/>
      <ns0:c r="F136" s="66"/>
      <ns0:c r="G136" s="66"/>
      <ns0:c r="H136" s="66"/>
      <ns0:c r="I136" s="45">
        <ns0:f>IF(A136="","",IFERROR(VLOOKUP(J136,'Controlled Vocabulary'!$AA$2:$AD$200,2,FALSE),"Record structurally complete"))</ns0:f>
      </ns0:c>
      <ns0:c r="J136" s="45">
        <ns0:f>IF(A136="","",IF(M136="","MISSING_LINK_ID",IF(Q136&gt;1,"DUPLICATE_LINK_ID",IF(OR(N136="",O136=""),"ORPHAN_CLAIM_LINK",IF(R136=0,"ORPHAN_CLAIM_LINK",IF(P136="","ORPHAN_EVIDENCE_LINK",IF(S136=0,"ORPHAN_EVIDENCE_LINK",IF(COUNTIF('Controlled Vocabulary'!$O$2:$O$4,E136)=0,"INVALID_RELATIONSHIP_ROLE",IF(COUNTIF('Controlled Vocabulary'!$P$2:$P$3,H136)=0,"INVALID_ACTIVE_STATUS","NONE")))))))))</ns0:f>
      </ns0:c>
      <ns0:c r="K136" s="45">
        <ns0:f>IF(A136="","",IFERROR(VLOOKUP(J136,'Controlled Vocabulary'!$AA$2:$AD$200,3,FALSE),"Continue"))</ns0:f>
      </ns0:c>
      <ns0:c r="L136" s="45">
        <ns0:f>IF(A136="","",IFERROR(VLOOKUP(J136,'Controlled Vocabulary'!$AA$2:$AD$200,4,FALSE),"Evaluate remaining controls."))</ns0:f>
      </ns0:c>
      <ns0:c r="M136" s="53">
        <ns0:f>IF(A136="","",UPPER(TRIM(A136)))</ns0:f>
      </ns0:c>
      <ns0:c r="N136" s="53">
        <ns0:f>IF(B136="","",UPPER(TRIM(B136)))</ns0:f>
      </ns0:c>
      <ns0:c r="O136" s="53">
        <ns0:f>IF(C136="","",TRIM(C136))</ns0:f>
      </ns0:c>
      <ns0:c r="P136" s="53">
        <ns0:f>IF(D136="","",UPPER(TRIM(D136)))</ns0:f>
      </ns0:c>
      <ns0:c r="Q136" s="53">
        <ns0:f>IF(M136="",0,COUNTIF($M$2:$M$201,M136))</ns0:f>
      </ns0:c>
      <ns0:c r="R136" s="53">
        <ns0:f>IF(T136="",0,COUNTIF('Evidence Register'!$BN$2:$BN$101,T136))</ns0:f>
      </ns0:c>
      <ns0:c r="S136" s="53">
        <ns0:f>IF(P136="",0,COUNTIF('Evidence Items'!$AG$2:$AG$101,P136))</ns0:f>
      </ns0:c>
      <ns0:c r="T136" s="53">
        <ns0:f>IF(OR(N136="",O136=""),"",N136&amp;"|"&amp;O136)</ns0:f>
      </ns0:c>
    </ns0:row>
    <ns0:row r="137">
      <ns0:c r="A137" s="65"/>
      <ns0:c r="B137" s="65"/>
      <ns0:c r="C137" s="65"/>
      <ns0:c r="D137" s="65"/>
      <ns0:c r="E137" s="66"/>
      <ns0:c r="F137" s="66"/>
      <ns0:c r="G137" s="66"/>
      <ns0:c r="H137" s="66"/>
      <ns0:c r="I137" s="45">
        <ns0:f>IF(A137="","",IFERROR(VLOOKUP(J137,'Controlled Vocabulary'!$AA$2:$AD$200,2,FALSE),"Record structurally complete"))</ns0:f>
      </ns0:c>
      <ns0:c r="J137" s="45">
        <ns0:f>IF(A137="","",IF(M137="","MISSING_LINK_ID",IF(Q137&gt;1,"DUPLICATE_LINK_ID",IF(OR(N137="",O137=""),"ORPHAN_CLAIM_LINK",IF(R137=0,"ORPHAN_CLAIM_LINK",IF(P137="","ORPHAN_EVIDENCE_LINK",IF(S137=0,"ORPHAN_EVIDENCE_LINK",IF(COUNTIF('Controlled Vocabulary'!$O$2:$O$4,E137)=0,"INVALID_RELATIONSHIP_ROLE",IF(COUNTIF('Controlled Vocabulary'!$P$2:$P$3,H137)=0,"INVALID_ACTIVE_STATUS","NONE")))))))))</ns0:f>
      </ns0:c>
      <ns0:c r="K137" s="45">
        <ns0:f>IF(A137="","",IFERROR(VLOOKUP(J137,'Controlled Vocabulary'!$AA$2:$AD$200,3,FALSE),"Continue"))</ns0:f>
      </ns0:c>
      <ns0:c r="L137" s="45">
        <ns0:f>IF(A137="","",IFERROR(VLOOKUP(J137,'Controlled Vocabulary'!$AA$2:$AD$200,4,FALSE),"Evaluate remaining controls."))</ns0:f>
      </ns0:c>
      <ns0:c r="M137" s="53">
        <ns0:f>IF(A137="","",UPPER(TRIM(A137)))</ns0:f>
      </ns0:c>
      <ns0:c r="N137" s="53">
        <ns0:f>IF(B137="","",UPPER(TRIM(B137)))</ns0:f>
      </ns0:c>
      <ns0:c r="O137" s="53">
        <ns0:f>IF(C137="","",TRIM(C137))</ns0:f>
      </ns0:c>
      <ns0:c r="P137" s="53">
        <ns0:f>IF(D137="","",UPPER(TRIM(D137)))</ns0:f>
      </ns0:c>
      <ns0:c r="Q137" s="53">
        <ns0:f>IF(M137="",0,COUNTIF($M$2:$M$201,M137))</ns0:f>
      </ns0:c>
      <ns0:c r="R137" s="53">
        <ns0:f>IF(T137="",0,COUNTIF('Evidence Register'!$BN$2:$BN$101,T137))</ns0:f>
      </ns0:c>
      <ns0:c r="S137" s="53">
        <ns0:f>IF(P137="",0,COUNTIF('Evidence Items'!$AG$2:$AG$101,P137))</ns0:f>
      </ns0:c>
      <ns0:c r="T137" s="53">
        <ns0:f>IF(OR(N137="",O137=""),"",N137&amp;"|"&amp;O137)</ns0:f>
      </ns0:c>
    </ns0:row>
    <ns0:row r="138">
      <ns0:c r="A138" s="65"/>
      <ns0:c r="B138" s="65"/>
      <ns0:c r="C138" s="65"/>
      <ns0:c r="D138" s="65"/>
      <ns0:c r="E138" s="66"/>
      <ns0:c r="F138" s="66"/>
      <ns0:c r="G138" s="66"/>
      <ns0:c r="H138" s="66"/>
      <ns0:c r="I138" s="45">
        <ns0:f>IF(A138="","",IFERROR(VLOOKUP(J138,'Controlled Vocabulary'!$AA$2:$AD$200,2,FALSE),"Record structurally complete"))</ns0:f>
      </ns0:c>
      <ns0:c r="J138" s="45">
        <ns0:f>IF(A138="","",IF(M138="","MISSING_LINK_ID",IF(Q138&gt;1,"DUPLICATE_LINK_ID",IF(OR(N138="",O138=""),"ORPHAN_CLAIM_LINK",IF(R138=0,"ORPHAN_CLAIM_LINK",IF(P138="","ORPHAN_EVIDENCE_LINK",IF(S138=0,"ORPHAN_EVIDENCE_LINK",IF(COUNTIF('Controlled Vocabulary'!$O$2:$O$4,E138)=0,"INVALID_RELATIONSHIP_ROLE",IF(COUNTIF('Controlled Vocabulary'!$P$2:$P$3,H138)=0,"INVALID_ACTIVE_STATUS","NONE")))))))))</ns0:f>
      </ns0:c>
      <ns0:c r="K138" s="45">
        <ns0:f>IF(A138="","",IFERROR(VLOOKUP(J138,'Controlled Vocabulary'!$AA$2:$AD$200,3,FALSE),"Continue"))</ns0:f>
      </ns0:c>
      <ns0:c r="L138" s="45">
        <ns0:f>IF(A138="","",IFERROR(VLOOKUP(J138,'Controlled Vocabulary'!$AA$2:$AD$200,4,FALSE),"Evaluate remaining controls."))</ns0:f>
      </ns0:c>
      <ns0:c r="M138" s="53">
        <ns0:f>IF(A138="","",UPPER(TRIM(A138)))</ns0:f>
      </ns0:c>
      <ns0:c r="N138" s="53">
        <ns0:f>IF(B138="","",UPPER(TRIM(B138)))</ns0:f>
      </ns0:c>
      <ns0:c r="O138" s="53">
        <ns0:f>IF(C138="","",TRIM(C138))</ns0:f>
      </ns0:c>
      <ns0:c r="P138" s="53">
        <ns0:f>IF(D138="","",UPPER(TRIM(D138)))</ns0:f>
      </ns0:c>
      <ns0:c r="Q138" s="53">
        <ns0:f>IF(M138="",0,COUNTIF($M$2:$M$201,M138))</ns0:f>
      </ns0:c>
      <ns0:c r="R138" s="53">
        <ns0:f>IF(T138="",0,COUNTIF('Evidence Register'!$BN$2:$BN$101,T138))</ns0:f>
      </ns0:c>
      <ns0:c r="S138" s="53">
        <ns0:f>IF(P138="",0,COUNTIF('Evidence Items'!$AG$2:$AG$101,P138))</ns0:f>
      </ns0:c>
      <ns0:c r="T138" s="53">
        <ns0:f>IF(OR(N138="",O138=""),"",N138&amp;"|"&amp;O138)</ns0:f>
      </ns0:c>
    </ns0:row>
    <ns0:row r="139">
      <ns0:c r="A139" s="65"/>
      <ns0:c r="B139" s="65"/>
      <ns0:c r="C139" s="65"/>
      <ns0:c r="D139" s="65"/>
      <ns0:c r="E139" s="66"/>
      <ns0:c r="F139" s="66"/>
      <ns0:c r="G139" s="66"/>
      <ns0:c r="H139" s="66"/>
      <ns0:c r="I139" s="45">
        <ns0:f>IF(A139="","",IFERROR(VLOOKUP(J139,'Controlled Vocabulary'!$AA$2:$AD$200,2,FALSE),"Record structurally complete"))</ns0:f>
      </ns0:c>
      <ns0:c r="J139" s="45">
        <ns0:f>IF(A139="","",IF(M139="","MISSING_LINK_ID",IF(Q139&gt;1,"DUPLICATE_LINK_ID",IF(OR(N139="",O139=""),"ORPHAN_CLAIM_LINK",IF(R139=0,"ORPHAN_CLAIM_LINK",IF(P139="","ORPHAN_EVIDENCE_LINK",IF(S139=0,"ORPHAN_EVIDENCE_LINK",IF(COUNTIF('Controlled Vocabulary'!$O$2:$O$4,E139)=0,"INVALID_RELATIONSHIP_ROLE",IF(COUNTIF('Controlled Vocabulary'!$P$2:$P$3,H139)=0,"INVALID_ACTIVE_STATUS","NONE")))))))))</ns0:f>
      </ns0:c>
      <ns0:c r="K139" s="45">
        <ns0:f>IF(A139="","",IFERROR(VLOOKUP(J139,'Controlled Vocabulary'!$AA$2:$AD$200,3,FALSE),"Continue"))</ns0:f>
      </ns0:c>
      <ns0:c r="L139" s="45">
        <ns0:f>IF(A139="","",IFERROR(VLOOKUP(J139,'Controlled Vocabulary'!$AA$2:$AD$200,4,FALSE),"Evaluate remaining controls."))</ns0:f>
      </ns0:c>
      <ns0:c r="M139" s="53">
        <ns0:f>IF(A139="","",UPPER(TRIM(A139)))</ns0:f>
      </ns0:c>
      <ns0:c r="N139" s="53">
        <ns0:f>IF(B139="","",UPPER(TRIM(B139)))</ns0:f>
      </ns0:c>
      <ns0:c r="O139" s="53">
        <ns0:f>IF(C139="","",TRIM(C139))</ns0:f>
      </ns0:c>
      <ns0:c r="P139" s="53">
        <ns0:f>IF(D139="","",UPPER(TRIM(D139)))</ns0:f>
      </ns0:c>
      <ns0:c r="Q139" s="53">
        <ns0:f>IF(M139="",0,COUNTIF($M$2:$M$201,M139))</ns0:f>
      </ns0:c>
      <ns0:c r="R139" s="53">
        <ns0:f>IF(T139="",0,COUNTIF('Evidence Register'!$BN$2:$BN$101,T139))</ns0:f>
      </ns0:c>
      <ns0:c r="S139" s="53">
        <ns0:f>IF(P139="",0,COUNTIF('Evidence Items'!$AG$2:$AG$101,P139))</ns0:f>
      </ns0:c>
      <ns0:c r="T139" s="53">
        <ns0:f>IF(OR(N139="",O139=""),"",N139&amp;"|"&amp;O139)</ns0:f>
      </ns0:c>
    </ns0:row>
    <ns0:row r="140">
      <ns0:c r="A140" s="65"/>
      <ns0:c r="B140" s="65"/>
      <ns0:c r="C140" s="65"/>
      <ns0:c r="D140" s="65"/>
      <ns0:c r="E140" s="66"/>
      <ns0:c r="F140" s="66"/>
      <ns0:c r="G140" s="66"/>
      <ns0:c r="H140" s="66"/>
      <ns0:c r="I140" s="45">
        <ns0:f>IF(A140="","",IFERROR(VLOOKUP(J140,'Controlled Vocabulary'!$AA$2:$AD$200,2,FALSE),"Record structurally complete"))</ns0:f>
      </ns0:c>
      <ns0:c r="J140" s="45">
        <ns0:f>IF(A140="","",IF(M140="","MISSING_LINK_ID",IF(Q140&gt;1,"DUPLICATE_LINK_ID",IF(OR(N140="",O140=""),"ORPHAN_CLAIM_LINK",IF(R140=0,"ORPHAN_CLAIM_LINK",IF(P140="","ORPHAN_EVIDENCE_LINK",IF(S140=0,"ORPHAN_EVIDENCE_LINK",IF(COUNTIF('Controlled Vocabulary'!$O$2:$O$4,E140)=0,"INVALID_RELATIONSHIP_ROLE",IF(COUNTIF('Controlled Vocabulary'!$P$2:$P$3,H140)=0,"INVALID_ACTIVE_STATUS","NONE")))))))))</ns0:f>
      </ns0:c>
      <ns0:c r="K140" s="45">
        <ns0:f>IF(A140="","",IFERROR(VLOOKUP(J140,'Controlled Vocabulary'!$AA$2:$AD$200,3,FALSE),"Continue"))</ns0:f>
      </ns0:c>
      <ns0:c r="L140" s="45">
        <ns0:f>IF(A140="","",IFERROR(VLOOKUP(J140,'Controlled Vocabulary'!$AA$2:$AD$200,4,FALSE),"Evaluate remaining controls."))</ns0:f>
      </ns0:c>
      <ns0:c r="M140" s="53">
        <ns0:f>IF(A140="","",UPPER(TRIM(A140)))</ns0:f>
      </ns0:c>
      <ns0:c r="N140" s="53">
        <ns0:f>IF(B140="","",UPPER(TRIM(B140)))</ns0:f>
      </ns0:c>
      <ns0:c r="O140" s="53">
        <ns0:f>IF(C140="","",TRIM(C140))</ns0:f>
      </ns0:c>
      <ns0:c r="P140" s="53">
        <ns0:f>IF(D140="","",UPPER(TRIM(D140)))</ns0:f>
      </ns0:c>
      <ns0:c r="Q140" s="53">
        <ns0:f>IF(M140="",0,COUNTIF($M$2:$M$201,M140))</ns0:f>
      </ns0:c>
      <ns0:c r="R140" s="53">
        <ns0:f>IF(T140="",0,COUNTIF('Evidence Register'!$BN$2:$BN$101,T140))</ns0:f>
      </ns0:c>
      <ns0:c r="S140" s="53">
        <ns0:f>IF(P140="",0,COUNTIF('Evidence Items'!$AG$2:$AG$101,P140))</ns0:f>
      </ns0:c>
      <ns0:c r="T140" s="53">
        <ns0:f>IF(OR(N140="",O140=""),"",N140&amp;"|"&amp;O140)</ns0:f>
      </ns0:c>
    </ns0:row>
    <ns0:row r="141">
      <ns0:c r="A141" s="65"/>
      <ns0:c r="B141" s="65"/>
      <ns0:c r="C141" s="65"/>
      <ns0:c r="D141" s="65"/>
      <ns0:c r="E141" s="66"/>
      <ns0:c r="F141" s="66"/>
      <ns0:c r="G141" s="66"/>
      <ns0:c r="H141" s="66"/>
      <ns0:c r="I141" s="45">
        <ns0:f>IF(A141="","",IFERROR(VLOOKUP(J141,'Controlled Vocabulary'!$AA$2:$AD$200,2,FALSE),"Record structurally complete"))</ns0:f>
      </ns0:c>
      <ns0:c r="J141" s="45">
        <ns0:f>IF(A141="","",IF(M141="","MISSING_LINK_ID",IF(Q141&gt;1,"DUPLICATE_LINK_ID",IF(OR(N141="",O141=""),"ORPHAN_CLAIM_LINK",IF(R141=0,"ORPHAN_CLAIM_LINK",IF(P141="","ORPHAN_EVIDENCE_LINK",IF(S141=0,"ORPHAN_EVIDENCE_LINK",IF(COUNTIF('Controlled Vocabulary'!$O$2:$O$4,E141)=0,"INVALID_RELATIONSHIP_ROLE",IF(COUNTIF('Controlled Vocabulary'!$P$2:$P$3,H141)=0,"INVALID_ACTIVE_STATUS","NONE")))))))))</ns0:f>
      </ns0:c>
      <ns0:c r="K141" s="45">
        <ns0:f>IF(A141="","",IFERROR(VLOOKUP(J141,'Controlled Vocabulary'!$AA$2:$AD$200,3,FALSE),"Continue"))</ns0:f>
      </ns0:c>
      <ns0:c r="L141" s="45">
        <ns0:f>IF(A141="","",IFERROR(VLOOKUP(J141,'Controlled Vocabulary'!$AA$2:$AD$200,4,FALSE),"Evaluate remaining controls."))</ns0:f>
      </ns0:c>
      <ns0:c r="M141" s="53">
        <ns0:f>IF(A141="","",UPPER(TRIM(A141)))</ns0:f>
      </ns0:c>
      <ns0:c r="N141" s="53">
        <ns0:f>IF(B141="","",UPPER(TRIM(B141)))</ns0:f>
      </ns0:c>
      <ns0:c r="O141" s="53">
        <ns0:f>IF(C141="","",TRIM(C141))</ns0:f>
      </ns0:c>
      <ns0:c r="P141" s="53">
        <ns0:f>IF(D141="","",UPPER(TRIM(D141)))</ns0:f>
      </ns0:c>
      <ns0:c r="Q141" s="53">
        <ns0:f>IF(M141="",0,COUNTIF($M$2:$M$201,M141))</ns0:f>
      </ns0:c>
      <ns0:c r="R141" s="53">
        <ns0:f>IF(T141="",0,COUNTIF('Evidence Register'!$BN$2:$BN$101,T141))</ns0:f>
      </ns0:c>
      <ns0:c r="S141" s="53">
        <ns0:f>IF(P141="",0,COUNTIF('Evidence Items'!$AG$2:$AG$101,P141))</ns0:f>
      </ns0:c>
      <ns0:c r="T141" s="53">
        <ns0:f>IF(OR(N141="",O141=""),"",N141&amp;"|"&amp;O141)</ns0:f>
      </ns0:c>
    </ns0:row>
    <ns0:row r="142">
      <ns0:c r="A142" s="65"/>
      <ns0:c r="B142" s="65"/>
      <ns0:c r="C142" s="65"/>
      <ns0:c r="D142" s="65"/>
      <ns0:c r="E142" s="66"/>
      <ns0:c r="F142" s="66"/>
      <ns0:c r="G142" s="66"/>
      <ns0:c r="H142" s="66"/>
      <ns0:c r="I142" s="45">
        <ns0:f>IF(A142="","",IFERROR(VLOOKUP(J142,'Controlled Vocabulary'!$AA$2:$AD$200,2,FALSE),"Record structurally complete"))</ns0:f>
      </ns0:c>
      <ns0:c r="J142" s="45">
        <ns0:f>IF(A142="","",IF(M142="","MISSING_LINK_ID",IF(Q142&gt;1,"DUPLICATE_LINK_ID",IF(OR(N142="",O142=""),"ORPHAN_CLAIM_LINK",IF(R142=0,"ORPHAN_CLAIM_LINK",IF(P142="","ORPHAN_EVIDENCE_LINK",IF(S142=0,"ORPHAN_EVIDENCE_LINK",IF(COUNTIF('Controlled Vocabulary'!$O$2:$O$4,E142)=0,"INVALID_RELATIONSHIP_ROLE",IF(COUNTIF('Controlled Vocabulary'!$P$2:$P$3,H142)=0,"INVALID_ACTIVE_STATUS","NONE")))))))))</ns0:f>
      </ns0:c>
      <ns0:c r="K142" s="45">
        <ns0:f>IF(A142="","",IFERROR(VLOOKUP(J142,'Controlled Vocabulary'!$AA$2:$AD$200,3,FALSE),"Continue"))</ns0:f>
      </ns0:c>
      <ns0:c r="L142" s="45">
        <ns0:f>IF(A142="","",IFERROR(VLOOKUP(J142,'Controlled Vocabulary'!$AA$2:$AD$200,4,FALSE),"Evaluate remaining controls."))</ns0:f>
      </ns0:c>
      <ns0:c r="M142" s="53">
        <ns0:f>IF(A142="","",UPPER(TRIM(A142)))</ns0:f>
      </ns0:c>
      <ns0:c r="N142" s="53">
        <ns0:f>IF(B142="","",UPPER(TRIM(B142)))</ns0:f>
      </ns0:c>
      <ns0:c r="O142" s="53">
        <ns0:f>IF(C142="","",TRIM(C142))</ns0:f>
      </ns0:c>
      <ns0:c r="P142" s="53">
        <ns0:f>IF(D142="","",UPPER(TRIM(D142)))</ns0:f>
      </ns0:c>
      <ns0:c r="Q142" s="53">
        <ns0:f>IF(M142="",0,COUNTIF($M$2:$M$201,M142))</ns0:f>
      </ns0:c>
      <ns0:c r="R142" s="53">
        <ns0:f>IF(T142="",0,COUNTIF('Evidence Register'!$BN$2:$BN$101,T142))</ns0:f>
      </ns0:c>
      <ns0:c r="S142" s="53">
        <ns0:f>IF(P142="",0,COUNTIF('Evidence Items'!$AG$2:$AG$101,P142))</ns0:f>
      </ns0:c>
      <ns0:c r="T142" s="53">
        <ns0:f>IF(OR(N142="",O142=""),"",N142&amp;"|"&amp;O142)</ns0:f>
      </ns0:c>
    </ns0:row>
    <ns0:row r="143">
      <ns0:c r="A143" s="65"/>
      <ns0:c r="B143" s="65"/>
      <ns0:c r="C143" s="65"/>
      <ns0:c r="D143" s="65"/>
      <ns0:c r="E143" s="66"/>
      <ns0:c r="F143" s="66"/>
      <ns0:c r="G143" s="66"/>
      <ns0:c r="H143" s="66"/>
      <ns0:c r="I143" s="45">
        <ns0:f>IF(A143="","",IFERROR(VLOOKUP(J143,'Controlled Vocabulary'!$AA$2:$AD$200,2,FALSE),"Record structurally complete"))</ns0:f>
      </ns0:c>
      <ns0:c r="J143" s="45">
        <ns0:f>IF(A143="","",IF(M143="","MISSING_LINK_ID",IF(Q143&gt;1,"DUPLICATE_LINK_ID",IF(OR(N143="",O143=""),"ORPHAN_CLAIM_LINK",IF(R143=0,"ORPHAN_CLAIM_LINK",IF(P143="","ORPHAN_EVIDENCE_LINK",IF(S143=0,"ORPHAN_EVIDENCE_LINK",IF(COUNTIF('Controlled Vocabulary'!$O$2:$O$4,E143)=0,"INVALID_RELATIONSHIP_ROLE",IF(COUNTIF('Controlled Vocabulary'!$P$2:$P$3,H143)=0,"INVALID_ACTIVE_STATUS","NONE")))))))))</ns0:f>
      </ns0:c>
      <ns0:c r="K143" s="45">
        <ns0:f>IF(A143="","",IFERROR(VLOOKUP(J143,'Controlled Vocabulary'!$AA$2:$AD$200,3,FALSE),"Continue"))</ns0:f>
      </ns0:c>
      <ns0:c r="L143" s="45">
        <ns0:f>IF(A143="","",IFERROR(VLOOKUP(J143,'Controlled Vocabulary'!$AA$2:$AD$200,4,FALSE),"Evaluate remaining controls."))</ns0:f>
      </ns0:c>
      <ns0:c r="M143" s="53">
        <ns0:f>IF(A143="","",UPPER(TRIM(A143)))</ns0:f>
      </ns0:c>
      <ns0:c r="N143" s="53">
        <ns0:f>IF(B143="","",UPPER(TRIM(B143)))</ns0:f>
      </ns0:c>
      <ns0:c r="O143" s="53">
        <ns0:f>IF(C143="","",TRIM(C143))</ns0:f>
      </ns0:c>
      <ns0:c r="P143" s="53">
        <ns0:f>IF(D143="","",UPPER(TRIM(D143)))</ns0:f>
      </ns0:c>
      <ns0:c r="Q143" s="53">
        <ns0:f>IF(M143="",0,COUNTIF($M$2:$M$201,M143))</ns0:f>
      </ns0:c>
      <ns0:c r="R143" s="53">
        <ns0:f>IF(T143="",0,COUNTIF('Evidence Register'!$BN$2:$BN$101,T143))</ns0:f>
      </ns0:c>
      <ns0:c r="S143" s="53">
        <ns0:f>IF(P143="",0,COUNTIF('Evidence Items'!$AG$2:$AG$101,P143))</ns0:f>
      </ns0:c>
      <ns0:c r="T143" s="53">
        <ns0:f>IF(OR(N143="",O143=""),"",N143&amp;"|"&amp;O143)</ns0:f>
      </ns0:c>
    </ns0:row>
    <ns0:row r="144">
      <ns0:c r="A144" s="65"/>
      <ns0:c r="B144" s="65"/>
      <ns0:c r="C144" s="65"/>
      <ns0:c r="D144" s="65"/>
      <ns0:c r="E144" s="66"/>
      <ns0:c r="F144" s="66"/>
      <ns0:c r="G144" s="66"/>
      <ns0:c r="H144" s="66"/>
      <ns0:c r="I144" s="45">
        <ns0:f>IF(A144="","",IFERROR(VLOOKUP(J144,'Controlled Vocabulary'!$AA$2:$AD$200,2,FALSE),"Record structurally complete"))</ns0:f>
      </ns0:c>
      <ns0:c r="J144" s="45">
        <ns0:f>IF(A144="","",IF(M144="","MISSING_LINK_ID",IF(Q144&gt;1,"DUPLICATE_LINK_ID",IF(OR(N144="",O144=""),"ORPHAN_CLAIM_LINK",IF(R144=0,"ORPHAN_CLAIM_LINK",IF(P144="","ORPHAN_EVIDENCE_LINK",IF(S144=0,"ORPHAN_EVIDENCE_LINK",IF(COUNTIF('Controlled Vocabulary'!$O$2:$O$4,E144)=0,"INVALID_RELATIONSHIP_ROLE",IF(COUNTIF('Controlled Vocabulary'!$P$2:$P$3,H144)=0,"INVALID_ACTIVE_STATUS","NONE")))))))))</ns0:f>
      </ns0:c>
      <ns0:c r="K144" s="45">
        <ns0:f>IF(A144="","",IFERROR(VLOOKUP(J144,'Controlled Vocabulary'!$AA$2:$AD$200,3,FALSE),"Continue"))</ns0:f>
      </ns0:c>
      <ns0:c r="L144" s="45">
        <ns0:f>IF(A144="","",IFERROR(VLOOKUP(J144,'Controlled Vocabulary'!$AA$2:$AD$200,4,FALSE),"Evaluate remaining controls."))</ns0:f>
      </ns0:c>
      <ns0:c r="M144" s="53">
        <ns0:f>IF(A144="","",UPPER(TRIM(A144)))</ns0:f>
      </ns0:c>
      <ns0:c r="N144" s="53">
        <ns0:f>IF(B144="","",UPPER(TRIM(B144)))</ns0:f>
      </ns0:c>
      <ns0:c r="O144" s="53">
        <ns0:f>IF(C144="","",TRIM(C144))</ns0:f>
      </ns0:c>
      <ns0:c r="P144" s="53">
        <ns0:f>IF(D144="","",UPPER(TRIM(D144)))</ns0:f>
      </ns0:c>
      <ns0:c r="Q144" s="53">
        <ns0:f>IF(M144="",0,COUNTIF($M$2:$M$201,M144))</ns0:f>
      </ns0:c>
      <ns0:c r="R144" s="53">
        <ns0:f>IF(T144="",0,COUNTIF('Evidence Register'!$BN$2:$BN$101,T144))</ns0:f>
      </ns0:c>
      <ns0:c r="S144" s="53">
        <ns0:f>IF(P144="",0,COUNTIF('Evidence Items'!$AG$2:$AG$101,P144))</ns0:f>
      </ns0:c>
      <ns0:c r="T144" s="53">
        <ns0:f>IF(OR(N144="",O144=""),"",N144&amp;"|"&amp;O144)</ns0:f>
      </ns0:c>
    </ns0:row>
    <ns0:row r="145">
      <ns0:c r="A145" s="65"/>
      <ns0:c r="B145" s="65"/>
      <ns0:c r="C145" s="65"/>
      <ns0:c r="D145" s="65"/>
      <ns0:c r="E145" s="66"/>
      <ns0:c r="F145" s="66"/>
      <ns0:c r="G145" s="66"/>
      <ns0:c r="H145" s="66"/>
      <ns0:c r="I145" s="45">
        <ns0:f>IF(A145="","",IFERROR(VLOOKUP(J145,'Controlled Vocabulary'!$AA$2:$AD$200,2,FALSE),"Record structurally complete"))</ns0:f>
      </ns0:c>
      <ns0:c r="J145" s="45">
        <ns0:f>IF(A145="","",IF(M145="","MISSING_LINK_ID",IF(Q145&gt;1,"DUPLICATE_LINK_ID",IF(OR(N145="",O145=""),"ORPHAN_CLAIM_LINK",IF(R145=0,"ORPHAN_CLAIM_LINK",IF(P145="","ORPHAN_EVIDENCE_LINK",IF(S145=0,"ORPHAN_EVIDENCE_LINK",IF(COUNTIF('Controlled Vocabulary'!$O$2:$O$4,E145)=0,"INVALID_RELATIONSHIP_ROLE",IF(COUNTIF('Controlled Vocabulary'!$P$2:$P$3,H145)=0,"INVALID_ACTIVE_STATUS","NONE")))))))))</ns0:f>
      </ns0:c>
      <ns0:c r="K145" s="45">
        <ns0:f>IF(A145="","",IFERROR(VLOOKUP(J145,'Controlled Vocabulary'!$AA$2:$AD$200,3,FALSE),"Continue"))</ns0:f>
      </ns0:c>
      <ns0:c r="L145" s="45">
        <ns0:f>IF(A145="","",IFERROR(VLOOKUP(J145,'Controlled Vocabulary'!$AA$2:$AD$200,4,FALSE),"Evaluate remaining controls."))</ns0:f>
      </ns0:c>
      <ns0:c r="M145" s="53">
        <ns0:f>IF(A145="","",UPPER(TRIM(A145)))</ns0:f>
      </ns0:c>
      <ns0:c r="N145" s="53">
        <ns0:f>IF(B145="","",UPPER(TRIM(B145)))</ns0:f>
      </ns0:c>
      <ns0:c r="O145" s="53">
        <ns0:f>IF(C145="","",TRIM(C145))</ns0:f>
      </ns0:c>
      <ns0:c r="P145" s="53">
        <ns0:f>IF(D145="","",UPPER(TRIM(D145)))</ns0:f>
      </ns0:c>
      <ns0:c r="Q145" s="53">
        <ns0:f>IF(M145="",0,COUNTIF($M$2:$M$201,M145))</ns0:f>
      </ns0:c>
      <ns0:c r="R145" s="53">
        <ns0:f>IF(T145="",0,COUNTIF('Evidence Register'!$BN$2:$BN$101,T145))</ns0:f>
      </ns0:c>
      <ns0:c r="S145" s="53">
        <ns0:f>IF(P145="",0,COUNTIF('Evidence Items'!$AG$2:$AG$101,P145))</ns0:f>
      </ns0:c>
      <ns0:c r="T145" s="53">
        <ns0:f>IF(OR(N145="",O145=""),"",N145&amp;"|"&amp;O145)</ns0:f>
      </ns0:c>
    </ns0:row>
    <ns0:row r="146">
      <ns0:c r="A146" s="65"/>
      <ns0:c r="B146" s="65"/>
      <ns0:c r="C146" s="65"/>
      <ns0:c r="D146" s="65"/>
      <ns0:c r="E146" s="66"/>
      <ns0:c r="F146" s="66"/>
      <ns0:c r="G146" s="66"/>
      <ns0:c r="H146" s="66"/>
      <ns0:c r="I146" s="45">
        <ns0:f>IF(A146="","",IFERROR(VLOOKUP(J146,'Controlled Vocabulary'!$AA$2:$AD$200,2,FALSE),"Record structurally complete"))</ns0:f>
      </ns0:c>
      <ns0:c r="J146" s="45">
        <ns0:f>IF(A146="","",IF(M146="","MISSING_LINK_ID",IF(Q146&gt;1,"DUPLICATE_LINK_ID",IF(OR(N146="",O146=""),"ORPHAN_CLAIM_LINK",IF(R146=0,"ORPHAN_CLAIM_LINK",IF(P146="","ORPHAN_EVIDENCE_LINK",IF(S146=0,"ORPHAN_EVIDENCE_LINK",IF(COUNTIF('Controlled Vocabulary'!$O$2:$O$4,E146)=0,"INVALID_RELATIONSHIP_ROLE",IF(COUNTIF('Controlled Vocabulary'!$P$2:$P$3,H146)=0,"INVALID_ACTIVE_STATUS","NONE")))))))))</ns0:f>
      </ns0:c>
      <ns0:c r="K146" s="45">
        <ns0:f>IF(A146="","",IFERROR(VLOOKUP(J146,'Controlled Vocabulary'!$AA$2:$AD$200,3,FALSE),"Continue"))</ns0:f>
      </ns0:c>
      <ns0:c r="L146" s="45">
        <ns0:f>IF(A146="","",IFERROR(VLOOKUP(J146,'Controlled Vocabulary'!$AA$2:$AD$200,4,FALSE),"Evaluate remaining controls."))</ns0:f>
      </ns0:c>
      <ns0:c r="M146" s="53">
        <ns0:f>IF(A146="","",UPPER(TRIM(A146)))</ns0:f>
      </ns0:c>
      <ns0:c r="N146" s="53">
        <ns0:f>IF(B146="","",UPPER(TRIM(B146)))</ns0:f>
      </ns0:c>
      <ns0:c r="O146" s="53">
        <ns0:f>IF(C146="","",TRIM(C146))</ns0:f>
      </ns0:c>
      <ns0:c r="P146" s="53">
        <ns0:f>IF(D146="","",UPPER(TRIM(D146)))</ns0:f>
      </ns0:c>
      <ns0:c r="Q146" s="53">
        <ns0:f>IF(M146="",0,COUNTIF($M$2:$M$201,M146))</ns0:f>
      </ns0:c>
      <ns0:c r="R146" s="53">
        <ns0:f>IF(T146="",0,COUNTIF('Evidence Register'!$BN$2:$BN$101,T146))</ns0:f>
      </ns0:c>
      <ns0:c r="S146" s="53">
        <ns0:f>IF(P146="",0,COUNTIF('Evidence Items'!$AG$2:$AG$101,P146))</ns0:f>
      </ns0:c>
      <ns0:c r="T146" s="53">
        <ns0:f>IF(OR(N146="",O146=""),"",N146&amp;"|"&amp;O146)</ns0:f>
      </ns0:c>
    </ns0:row>
    <ns0:row r="147">
      <ns0:c r="A147" s="65"/>
      <ns0:c r="B147" s="65"/>
      <ns0:c r="C147" s="65"/>
      <ns0:c r="D147" s="65"/>
      <ns0:c r="E147" s="66"/>
      <ns0:c r="F147" s="66"/>
      <ns0:c r="G147" s="66"/>
      <ns0:c r="H147" s="66"/>
      <ns0:c r="I147" s="45">
        <ns0:f>IF(A147="","",IFERROR(VLOOKUP(J147,'Controlled Vocabulary'!$AA$2:$AD$200,2,FALSE),"Record structurally complete"))</ns0:f>
      </ns0:c>
      <ns0:c r="J147" s="45">
        <ns0:f>IF(A147="","",IF(M147="","MISSING_LINK_ID",IF(Q147&gt;1,"DUPLICATE_LINK_ID",IF(OR(N147="",O147=""),"ORPHAN_CLAIM_LINK",IF(R147=0,"ORPHAN_CLAIM_LINK",IF(P147="","ORPHAN_EVIDENCE_LINK",IF(S147=0,"ORPHAN_EVIDENCE_LINK",IF(COUNTIF('Controlled Vocabulary'!$O$2:$O$4,E147)=0,"INVALID_RELATIONSHIP_ROLE",IF(COUNTIF('Controlled Vocabulary'!$P$2:$P$3,H147)=0,"INVALID_ACTIVE_STATUS","NONE")))))))))</ns0:f>
      </ns0:c>
      <ns0:c r="K147" s="45">
        <ns0:f>IF(A147="","",IFERROR(VLOOKUP(J147,'Controlled Vocabulary'!$AA$2:$AD$200,3,FALSE),"Continue"))</ns0:f>
      </ns0:c>
      <ns0:c r="L147" s="45">
        <ns0:f>IF(A147="","",IFERROR(VLOOKUP(J147,'Controlled Vocabulary'!$AA$2:$AD$200,4,FALSE),"Evaluate remaining controls."))</ns0:f>
      </ns0:c>
      <ns0:c r="M147" s="53">
        <ns0:f>IF(A147="","",UPPER(TRIM(A147)))</ns0:f>
      </ns0:c>
      <ns0:c r="N147" s="53">
        <ns0:f>IF(B147="","",UPPER(TRIM(B147)))</ns0:f>
      </ns0:c>
      <ns0:c r="O147" s="53">
        <ns0:f>IF(C147="","",TRIM(C147))</ns0:f>
      </ns0:c>
      <ns0:c r="P147" s="53">
        <ns0:f>IF(D147="","",UPPER(TRIM(D147)))</ns0:f>
      </ns0:c>
      <ns0:c r="Q147" s="53">
        <ns0:f>IF(M147="",0,COUNTIF($M$2:$M$201,M147))</ns0:f>
      </ns0:c>
      <ns0:c r="R147" s="53">
        <ns0:f>IF(T147="",0,COUNTIF('Evidence Register'!$BN$2:$BN$101,T147))</ns0:f>
      </ns0:c>
      <ns0:c r="S147" s="53">
        <ns0:f>IF(P147="",0,COUNTIF('Evidence Items'!$AG$2:$AG$101,P147))</ns0:f>
      </ns0:c>
      <ns0:c r="T147" s="53">
        <ns0:f>IF(OR(N147="",O147=""),"",N147&amp;"|"&amp;O147)</ns0:f>
      </ns0:c>
    </ns0:row>
    <ns0:row r="148">
      <ns0:c r="A148" s="65"/>
      <ns0:c r="B148" s="65"/>
      <ns0:c r="C148" s="65"/>
      <ns0:c r="D148" s="65"/>
      <ns0:c r="E148" s="66"/>
      <ns0:c r="F148" s="66"/>
      <ns0:c r="G148" s="66"/>
      <ns0:c r="H148" s="66"/>
      <ns0:c r="I148" s="45">
        <ns0:f>IF(A148="","",IFERROR(VLOOKUP(J148,'Controlled Vocabulary'!$AA$2:$AD$200,2,FALSE),"Record structurally complete"))</ns0:f>
      </ns0:c>
      <ns0:c r="J148" s="45">
        <ns0:f>IF(A148="","",IF(M148="","MISSING_LINK_ID",IF(Q148&gt;1,"DUPLICATE_LINK_ID",IF(OR(N148="",O148=""),"ORPHAN_CLAIM_LINK",IF(R148=0,"ORPHAN_CLAIM_LINK",IF(P148="","ORPHAN_EVIDENCE_LINK",IF(S148=0,"ORPHAN_EVIDENCE_LINK",IF(COUNTIF('Controlled Vocabulary'!$O$2:$O$4,E148)=0,"INVALID_RELATIONSHIP_ROLE",IF(COUNTIF('Controlled Vocabulary'!$P$2:$P$3,H148)=0,"INVALID_ACTIVE_STATUS","NONE")))))))))</ns0:f>
      </ns0:c>
      <ns0:c r="K148" s="45">
        <ns0:f>IF(A148="","",IFERROR(VLOOKUP(J148,'Controlled Vocabulary'!$AA$2:$AD$200,3,FALSE),"Continue"))</ns0:f>
      </ns0:c>
      <ns0:c r="L148" s="45">
        <ns0:f>IF(A148="","",IFERROR(VLOOKUP(J148,'Controlled Vocabulary'!$AA$2:$AD$200,4,FALSE),"Evaluate remaining controls."))</ns0:f>
      </ns0:c>
      <ns0:c r="M148" s="53">
        <ns0:f>IF(A148="","",UPPER(TRIM(A148)))</ns0:f>
      </ns0:c>
      <ns0:c r="N148" s="53">
        <ns0:f>IF(B148="","",UPPER(TRIM(B148)))</ns0:f>
      </ns0:c>
      <ns0:c r="O148" s="53">
        <ns0:f>IF(C148="","",TRIM(C148))</ns0:f>
      </ns0:c>
      <ns0:c r="P148" s="53">
        <ns0:f>IF(D148="","",UPPER(TRIM(D148)))</ns0:f>
      </ns0:c>
      <ns0:c r="Q148" s="53">
        <ns0:f>IF(M148="",0,COUNTIF($M$2:$M$201,M148))</ns0:f>
      </ns0:c>
      <ns0:c r="R148" s="53">
        <ns0:f>IF(T148="",0,COUNTIF('Evidence Register'!$BN$2:$BN$101,T148))</ns0:f>
      </ns0:c>
      <ns0:c r="S148" s="53">
        <ns0:f>IF(P148="",0,COUNTIF('Evidence Items'!$AG$2:$AG$101,P148))</ns0:f>
      </ns0:c>
      <ns0:c r="T148" s="53">
        <ns0:f>IF(OR(N148="",O148=""),"",N148&amp;"|"&amp;O148)</ns0:f>
      </ns0:c>
    </ns0:row>
    <ns0:row r="149">
      <ns0:c r="A149" s="65"/>
      <ns0:c r="B149" s="65"/>
      <ns0:c r="C149" s="65"/>
      <ns0:c r="D149" s="65"/>
      <ns0:c r="E149" s="66"/>
      <ns0:c r="F149" s="66"/>
      <ns0:c r="G149" s="66"/>
      <ns0:c r="H149" s="66"/>
      <ns0:c r="I149" s="45">
        <ns0:f>IF(A149="","",IFERROR(VLOOKUP(J149,'Controlled Vocabulary'!$AA$2:$AD$200,2,FALSE),"Record structurally complete"))</ns0:f>
      </ns0:c>
      <ns0:c r="J149" s="45">
        <ns0:f>IF(A149="","",IF(M149="","MISSING_LINK_ID",IF(Q149&gt;1,"DUPLICATE_LINK_ID",IF(OR(N149="",O149=""),"ORPHAN_CLAIM_LINK",IF(R149=0,"ORPHAN_CLAIM_LINK",IF(P149="","ORPHAN_EVIDENCE_LINK",IF(S149=0,"ORPHAN_EVIDENCE_LINK",IF(COUNTIF('Controlled Vocabulary'!$O$2:$O$4,E149)=0,"INVALID_RELATIONSHIP_ROLE",IF(COUNTIF('Controlled Vocabulary'!$P$2:$P$3,H149)=0,"INVALID_ACTIVE_STATUS","NONE")))))))))</ns0:f>
      </ns0:c>
      <ns0:c r="K149" s="45">
        <ns0:f>IF(A149="","",IFERROR(VLOOKUP(J149,'Controlled Vocabulary'!$AA$2:$AD$200,3,FALSE),"Continue"))</ns0:f>
      </ns0:c>
      <ns0:c r="L149" s="45">
        <ns0:f>IF(A149="","",IFERROR(VLOOKUP(J149,'Controlled Vocabulary'!$AA$2:$AD$200,4,FALSE),"Evaluate remaining controls."))</ns0:f>
      </ns0:c>
      <ns0:c r="M149" s="53">
        <ns0:f>IF(A149="","",UPPER(TRIM(A149)))</ns0:f>
      </ns0:c>
      <ns0:c r="N149" s="53">
        <ns0:f>IF(B149="","",UPPER(TRIM(B149)))</ns0:f>
      </ns0:c>
      <ns0:c r="O149" s="53">
        <ns0:f>IF(C149="","",TRIM(C149))</ns0:f>
      </ns0:c>
      <ns0:c r="P149" s="53">
        <ns0:f>IF(D149="","",UPPER(TRIM(D149)))</ns0:f>
      </ns0:c>
      <ns0:c r="Q149" s="53">
        <ns0:f>IF(M149="",0,COUNTIF($M$2:$M$201,M149))</ns0:f>
      </ns0:c>
      <ns0:c r="R149" s="53">
        <ns0:f>IF(T149="",0,COUNTIF('Evidence Register'!$BN$2:$BN$101,T149))</ns0:f>
      </ns0:c>
      <ns0:c r="S149" s="53">
        <ns0:f>IF(P149="",0,COUNTIF('Evidence Items'!$AG$2:$AG$101,P149))</ns0:f>
      </ns0:c>
      <ns0:c r="T149" s="53">
        <ns0:f>IF(OR(N149="",O149=""),"",N149&amp;"|"&amp;O149)</ns0:f>
      </ns0:c>
    </ns0:row>
    <ns0:row r="150">
      <ns0:c r="A150" s="65"/>
      <ns0:c r="B150" s="65"/>
      <ns0:c r="C150" s="65"/>
      <ns0:c r="D150" s="65"/>
      <ns0:c r="E150" s="66"/>
      <ns0:c r="F150" s="66"/>
      <ns0:c r="G150" s="66"/>
      <ns0:c r="H150" s="66"/>
      <ns0:c r="I150" s="45">
        <ns0:f>IF(A150="","",IFERROR(VLOOKUP(J150,'Controlled Vocabulary'!$AA$2:$AD$200,2,FALSE),"Record structurally complete"))</ns0:f>
      </ns0:c>
      <ns0:c r="J150" s="45">
        <ns0:f>IF(A150="","",IF(M150="","MISSING_LINK_ID",IF(Q150&gt;1,"DUPLICATE_LINK_ID",IF(OR(N150="",O150=""),"ORPHAN_CLAIM_LINK",IF(R150=0,"ORPHAN_CLAIM_LINK",IF(P150="","ORPHAN_EVIDENCE_LINK",IF(S150=0,"ORPHAN_EVIDENCE_LINK",IF(COUNTIF('Controlled Vocabulary'!$O$2:$O$4,E150)=0,"INVALID_RELATIONSHIP_ROLE",IF(COUNTIF('Controlled Vocabulary'!$P$2:$P$3,H150)=0,"INVALID_ACTIVE_STATUS","NONE")))))))))</ns0:f>
      </ns0:c>
      <ns0:c r="K150" s="45">
        <ns0:f>IF(A150="","",IFERROR(VLOOKUP(J150,'Controlled Vocabulary'!$AA$2:$AD$200,3,FALSE),"Continue"))</ns0:f>
      </ns0:c>
      <ns0:c r="L150" s="45">
        <ns0:f>IF(A150="","",IFERROR(VLOOKUP(J150,'Controlled Vocabulary'!$AA$2:$AD$200,4,FALSE),"Evaluate remaining controls."))</ns0:f>
      </ns0:c>
      <ns0:c r="M150" s="53">
        <ns0:f>IF(A150="","",UPPER(TRIM(A150)))</ns0:f>
      </ns0:c>
      <ns0:c r="N150" s="53">
        <ns0:f>IF(B150="","",UPPER(TRIM(B150)))</ns0:f>
      </ns0:c>
      <ns0:c r="O150" s="53">
        <ns0:f>IF(C150="","",TRIM(C150))</ns0:f>
      </ns0:c>
      <ns0:c r="P150" s="53">
        <ns0:f>IF(D150="","",UPPER(TRIM(D150)))</ns0:f>
      </ns0:c>
      <ns0:c r="Q150" s="53">
        <ns0:f>IF(M150="",0,COUNTIF($M$2:$M$201,M150))</ns0:f>
      </ns0:c>
      <ns0:c r="R150" s="53">
        <ns0:f>IF(T150="",0,COUNTIF('Evidence Register'!$BN$2:$BN$101,T150))</ns0:f>
      </ns0:c>
      <ns0:c r="S150" s="53">
        <ns0:f>IF(P150="",0,COUNTIF('Evidence Items'!$AG$2:$AG$101,P150))</ns0:f>
      </ns0:c>
      <ns0:c r="T150" s="53">
        <ns0:f>IF(OR(N150="",O150=""),"",N150&amp;"|"&amp;O150)</ns0:f>
      </ns0:c>
    </ns0:row>
    <ns0:row r="151">
      <ns0:c r="A151" s="65"/>
      <ns0:c r="B151" s="65"/>
      <ns0:c r="C151" s="65"/>
      <ns0:c r="D151" s="65"/>
      <ns0:c r="E151" s="66"/>
      <ns0:c r="F151" s="66"/>
      <ns0:c r="G151" s="66"/>
      <ns0:c r="H151" s="66"/>
      <ns0:c r="I151" s="45">
        <ns0:f>IF(A151="","",IFERROR(VLOOKUP(J151,'Controlled Vocabulary'!$AA$2:$AD$200,2,FALSE),"Record structurally complete"))</ns0:f>
      </ns0:c>
      <ns0:c r="J151" s="45">
        <ns0:f>IF(A151="","",IF(M151="","MISSING_LINK_ID",IF(Q151&gt;1,"DUPLICATE_LINK_ID",IF(OR(N151="",O151=""),"ORPHAN_CLAIM_LINK",IF(R151=0,"ORPHAN_CLAIM_LINK",IF(P151="","ORPHAN_EVIDENCE_LINK",IF(S151=0,"ORPHAN_EVIDENCE_LINK",IF(COUNTIF('Controlled Vocabulary'!$O$2:$O$4,E151)=0,"INVALID_RELATIONSHIP_ROLE",IF(COUNTIF('Controlled Vocabulary'!$P$2:$P$3,H151)=0,"INVALID_ACTIVE_STATUS","NONE")))))))))</ns0:f>
      </ns0:c>
      <ns0:c r="K151" s="45">
        <ns0:f>IF(A151="","",IFERROR(VLOOKUP(J151,'Controlled Vocabulary'!$AA$2:$AD$200,3,FALSE),"Continue"))</ns0:f>
      </ns0:c>
      <ns0:c r="L151" s="45">
        <ns0:f>IF(A151="","",IFERROR(VLOOKUP(J151,'Controlled Vocabulary'!$AA$2:$AD$200,4,FALSE),"Evaluate remaining controls."))</ns0:f>
      </ns0:c>
      <ns0:c r="M151" s="53">
        <ns0:f>IF(A151="","",UPPER(TRIM(A151)))</ns0:f>
      </ns0:c>
      <ns0:c r="N151" s="53">
        <ns0:f>IF(B151="","",UPPER(TRIM(B151)))</ns0:f>
      </ns0:c>
      <ns0:c r="O151" s="53">
        <ns0:f>IF(C151="","",TRIM(C151))</ns0:f>
      </ns0:c>
      <ns0:c r="P151" s="53">
        <ns0:f>IF(D151="","",UPPER(TRIM(D151)))</ns0:f>
      </ns0:c>
      <ns0:c r="Q151" s="53">
        <ns0:f>IF(M151="",0,COUNTIF($M$2:$M$201,M151))</ns0:f>
      </ns0:c>
      <ns0:c r="R151" s="53">
        <ns0:f>IF(T151="",0,COUNTIF('Evidence Register'!$BN$2:$BN$101,T151))</ns0:f>
      </ns0:c>
      <ns0:c r="S151" s="53">
        <ns0:f>IF(P151="",0,COUNTIF('Evidence Items'!$AG$2:$AG$101,P151))</ns0:f>
      </ns0:c>
      <ns0:c r="T151" s="53">
        <ns0:f>IF(OR(N151="",O151=""),"",N151&amp;"|"&amp;O151)</ns0:f>
      </ns0:c>
    </ns0:row>
    <ns0:row r="152">
      <ns0:c r="A152" s="65"/>
      <ns0:c r="B152" s="65"/>
      <ns0:c r="C152" s="65"/>
      <ns0:c r="D152" s="65"/>
      <ns0:c r="E152" s="66"/>
      <ns0:c r="F152" s="66"/>
      <ns0:c r="G152" s="66"/>
      <ns0:c r="H152" s="66"/>
      <ns0:c r="I152" s="45">
        <ns0:f>IF(A152="","",IFERROR(VLOOKUP(J152,'Controlled Vocabulary'!$AA$2:$AD$200,2,FALSE),"Record structurally complete"))</ns0:f>
      </ns0:c>
      <ns0:c r="J152" s="45">
        <ns0:f>IF(A152="","",IF(M152="","MISSING_LINK_ID",IF(Q152&gt;1,"DUPLICATE_LINK_ID",IF(OR(N152="",O152=""),"ORPHAN_CLAIM_LINK",IF(R152=0,"ORPHAN_CLAIM_LINK",IF(P152="","ORPHAN_EVIDENCE_LINK",IF(S152=0,"ORPHAN_EVIDENCE_LINK",IF(COUNTIF('Controlled Vocabulary'!$O$2:$O$4,E152)=0,"INVALID_RELATIONSHIP_ROLE",IF(COUNTIF('Controlled Vocabulary'!$P$2:$P$3,H152)=0,"INVALID_ACTIVE_STATUS","NONE")))))))))</ns0:f>
      </ns0:c>
      <ns0:c r="K152" s="45">
        <ns0:f>IF(A152="","",IFERROR(VLOOKUP(J152,'Controlled Vocabulary'!$AA$2:$AD$200,3,FALSE),"Continue"))</ns0:f>
      </ns0:c>
      <ns0:c r="L152" s="45">
        <ns0:f>IF(A152="","",IFERROR(VLOOKUP(J152,'Controlled Vocabulary'!$AA$2:$AD$200,4,FALSE),"Evaluate remaining controls."))</ns0:f>
      </ns0:c>
      <ns0:c r="M152" s="53">
        <ns0:f>IF(A152="","",UPPER(TRIM(A152)))</ns0:f>
      </ns0:c>
      <ns0:c r="N152" s="53">
        <ns0:f>IF(B152="","",UPPER(TRIM(B152)))</ns0:f>
      </ns0:c>
      <ns0:c r="O152" s="53">
        <ns0:f>IF(C152="","",TRIM(C152))</ns0:f>
      </ns0:c>
      <ns0:c r="P152" s="53">
        <ns0:f>IF(D152="","",UPPER(TRIM(D152)))</ns0:f>
      </ns0:c>
      <ns0:c r="Q152" s="53">
        <ns0:f>IF(M152="",0,COUNTIF($M$2:$M$201,M152))</ns0:f>
      </ns0:c>
      <ns0:c r="R152" s="53">
        <ns0:f>IF(T152="",0,COUNTIF('Evidence Register'!$BN$2:$BN$101,T152))</ns0:f>
      </ns0:c>
      <ns0:c r="S152" s="53">
        <ns0:f>IF(P152="",0,COUNTIF('Evidence Items'!$AG$2:$AG$101,P152))</ns0:f>
      </ns0:c>
      <ns0:c r="T152" s="53">
        <ns0:f>IF(OR(N152="",O152=""),"",N152&amp;"|"&amp;O152)</ns0:f>
      </ns0:c>
    </ns0:row>
    <ns0:row r="153">
      <ns0:c r="A153" s="65"/>
      <ns0:c r="B153" s="65"/>
      <ns0:c r="C153" s="65"/>
      <ns0:c r="D153" s="65"/>
      <ns0:c r="E153" s="66"/>
      <ns0:c r="F153" s="66"/>
      <ns0:c r="G153" s="66"/>
      <ns0:c r="H153" s="66"/>
      <ns0:c r="I153" s="45">
        <ns0:f>IF(A153="","",IFERROR(VLOOKUP(J153,'Controlled Vocabulary'!$AA$2:$AD$200,2,FALSE),"Record structurally complete"))</ns0:f>
      </ns0:c>
      <ns0:c r="J153" s="45">
        <ns0:f>IF(A153="","",IF(M153="","MISSING_LINK_ID",IF(Q153&gt;1,"DUPLICATE_LINK_ID",IF(OR(N153="",O153=""),"ORPHAN_CLAIM_LINK",IF(R153=0,"ORPHAN_CLAIM_LINK",IF(P153="","ORPHAN_EVIDENCE_LINK",IF(S153=0,"ORPHAN_EVIDENCE_LINK",IF(COUNTIF('Controlled Vocabulary'!$O$2:$O$4,E153)=0,"INVALID_RELATIONSHIP_ROLE",IF(COUNTIF('Controlled Vocabulary'!$P$2:$P$3,H153)=0,"INVALID_ACTIVE_STATUS","NONE")))))))))</ns0:f>
      </ns0:c>
      <ns0:c r="K153" s="45">
        <ns0:f>IF(A153="","",IFERROR(VLOOKUP(J153,'Controlled Vocabulary'!$AA$2:$AD$200,3,FALSE),"Continue"))</ns0:f>
      </ns0:c>
      <ns0:c r="L153" s="45">
        <ns0:f>IF(A153="","",IFERROR(VLOOKUP(J153,'Controlled Vocabulary'!$AA$2:$AD$200,4,FALSE),"Evaluate remaining controls."))</ns0:f>
      </ns0:c>
      <ns0:c r="M153" s="53">
        <ns0:f>IF(A153="","",UPPER(TRIM(A153)))</ns0:f>
      </ns0:c>
      <ns0:c r="N153" s="53">
        <ns0:f>IF(B153="","",UPPER(TRIM(B153)))</ns0:f>
      </ns0:c>
      <ns0:c r="O153" s="53">
        <ns0:f>IF(C153="","",TRIM(C153))</ns0:f>
      </ns0:c>
      <ns0:c r="P153" s="53">
        <ns0:f>IF(D153="","",UPPER(TRIM(D153)))</ns0:f>
      </ns0:c>
      <ns0:c r="Q153" s="53">
        <ns0:f>IF(M153="",0,COUNTIF($M$2:$M$201,M153))</ns0:f>
      </ns0:c>
      <ns0:c r="R153" s="53">
        <ns0:f>IF(T153="",0,COUNTIF('Evidence Register'!$BN$2:$BN$101,T153))</ns0:f>
      </ns0:c>
      <ns0:c r="S153" s="53">
        <ns0:f>IF(P153="",0,COUNTIF('Evidence Items'!$AG$2:$AG$101,P153))</ns0:f>
      </ns0:c>
      <ns0:c r="T153" s="53">
        <ns0:f>IF(OR(N153="",O153=""),"",N153&amp;"|"&amp;O153)</ns0:f>
      </ns0:c>
    </ns0:row>
    <ns0:row r="154">
      <ns0:c r="A154" s="65"/>
      <ns0:c r="B154" s="65"/>
      <ns0:c r="C154" s="65"/>
      <ns0:c r="D154" s="65"/>
      <ns0:c r="E154" s="66"/>
      <ns0:c r="F154" s="66"/>
      <ns0:c r="G154" s="66"/>
      <ns0:c r="H154" s="66"/>
      <ns0:c r="I154" s="45">
        <ns0:f>IF(A154="","",IFERROR(VLOOKUP(J154,'Controlled Vocabulary'!$AA$2:$AD$200,2,FALSE),"Record structurally complete"))</ns0:f>
      </ns0:c>
      <ns0:c r="J154" s="45">
        <ns0:f>IF(A154="","",IF(M154="","MISSING_LINK_ID",IF(Q154&gt;1,"DUPLICATE_LINK_ID",IF(OR(N154="",O154=""),"ORPHAN_CLAIM_LINK",IF(R154=0,"ORPHAN_CLAIM_LINK",IF(P154="","ORPHAN_EVIDENCE_LINK",IF(S154=0,"ORPHAN_EVIDENCE_LINK",IF(COUNTIF('Controlled Vocabulary'!$O$2:$O$4,E154)=0,"INVALID_RELATIONSHIP_ROLE",IF(COUNTIF('Controlled Vocabulary'!$P$2:$P$3,H154)=0,"INVALID_ACTIVE_STATUS","NONE")))))))))</ns0:f>
      </ns0:c>
      <ns0:c r="K154" s="45">
        <ns0:f>IF(A154="","",IFERROR(VLOOKUP(J154,'Controlled Vocabulary'!$AA$2:$AD$200,3,FALSE),"Continue"))</ns0:f>
      </ns0:c>
      <ns0:c r="L154" s="45">
        <ns0:f>IF(A154="","",IFERROR(VLOOKUP(J154,'Controlled Vocabulary'!$AA$2:$AD$200,4,FALSE),"Evaluate remaining controls."))</ns0:f>
      </ns0:c>
      <ns0:c r="M154" s="53">
        <ns0:f>IF(A154="","",UPPER(TRIM(A154)))</ns0:f>
      </ns0:c>
      <ns0:c r="N154" s="53">
        <ns0:f>IF(B154="","",UPPER(TRIM(B154)))</ns0:f>
      </ns0:c>
      <ns0:c r="O154" s="53">
        <ns0:f>IF(C154="","",TRIM(C154))</ns0:f>
      </ns0:c>
      <ns0:c r="P154" s="53">
        <ns0:f>IF(D154="","",UPPER(TRIM(D154)))</ns0:f>
      </ns0:c>
      <ns0:c r="Q154" s="53">
        <ns0:f>IF(M154="",0,COUNTIF($M$2:$M$201,M154))</ns0:f>
      </ns0:c>
      <ns0:c r="R154" s="53">
        <ns0:f>IF(T154="",0,COUNTIF('Evidence Register'!$BN$2:$BN$101,T154))</ns0:f>
      </ns0:c>
      <ns0:c r="S154" s="53">
        <ns0:f>IF(P154="",0,COUNTIF('Evidence Items'!$AG$2:$AG$101,P154))</ns0:f>
      </ns0:c>
      <ns0:c r="T154" s="53">
        <ns0:f>IF(OR(N154="",O154=""),"",N154&amp;"|"&amp;O154)</ns0:f>
      </ns0:c>
    </ns0:row>
    <ns0:row r="155">
      <ns0:c r="A155" s="65"/>
      <ns0:c r="B155" s="65"/>
      <ns0:c r="C155" s="65"/>
      <ns0:c r="D155" s="65"/>
      <ns0:c r="E155" s="66"/>
      <ns0:c r="F155" s="66"/>
      <ns0:c r="G155" s="66"/>
      <ns0:c r="H155" s="66"/>
      <ns0:c r="I155" s="45">
        <ns0:f>IF(A155="","",IFERROR(VLOOKUP(J155,'Controlled Vocabulary'!$AA$2:$AD$200,2,FALSE),"Record structurally complete"))</ns0:f>
      </ns0:c>
      <ns0:c r="J155" s="45">
        <ns0:f>IF(A155="","",IF(M155="","MISSING_LINK_ID",IF(Q155&gt;1,"DUPLICATE_LINK_ID",IF(OR(N155="",O155=""),"ORPHAN_CLAIM_LINK",IF(R155=0,"ORPHAN_CLAIM_LINK",IF(P155="","ORPHAN_EVIDENCE_LINK",IF(S155=0,"ORPHAN_EVIDENCE_LINK",IF(COUNTIF('Controlled Vocabulary'!$O$2:$O$4,E155)=0,"INVALID_RELATIONSHIP_ROLE",IF(COUNTIF('Controlled Vocabulary'!$P$2:$P$3,H155)=0,"INVALID_ACTIVE_STATUS","NONE")))))))))</ns0:f>
      </ns0:c>
      <ns0:c r="K155" s="45">
        <ns0:f>IF(A155="","",IFERROR(VLOOKUP(J155,'Controlled Vocabulary'!$AA$2:$AD$200,3,FALSE),"Continue"))</ns0:f>
      </ns0:c>
      <ns0:c r="L155" s="45">
        <ns0:f>IF(A155="","",IFERROR(VLOOKUP(J155,'Controlled Vocabulary'!$AA$2:$AD$200,4,FALSE),"Evaluate remaining controls."))</ns0:f>
      </ns0:c>
      <ns0:c r="M155" s="53">
        <ns0:f>IF(A155="","",UPPER(TRIM(A155)))</ns0:f>
      </ns0:c>
      <ns0:c r="N155" s="53">
        <ns0:f>IF(B155="","",UPPER(TRIM(B155)))</ns0:f>
      </ns0:c>
      <ns0:c r="O155" s="53">
        <ns0:f>IF(C155="","",TRIM(C155))</ns0:f>
      </ns0:c>
      <ns0:c r="P155" s="53">
        <ns0:f>IF(D155="","",UPPER(TRIM(D155)))</ns0:f>
      </ns0:c>
      <ns0:c r="Q155" s="53">
        <ns0:f>IF(M155="",0,COUNTIF($M$2:$M$201,M155))</ns0:f>
      </ns0:c>
      <ns0:c r="R155" s="53">
        <ns0:f>IF(T155="",0,COUNTIF('Evidence Register'!$BN$2:$BN$101,T155))</ns0:f>
      </ns0:c>
      <ns0:c r="S155" s="53">
        <ns0:f>IF(P155="",0,COUNTIF('Evidence Items'!$AG$2:$AG$101,P155))</ns0:f>
      </ns0:c>
      <ns0:c r="T155" s="53">
        <ns0:f>IF(OR(N155="",O155=""),"",N155&amp;"|"&amp;O155)</ns0:f>
      </ns0:c>
    </ns0:row>
    <ns0:row r="156">
      <ns0:c r="A156" s="65"/>
      <ns0:c r="B156" s="65"/>
      <ns0:c r="C156" s="65"/>
      <ns0:c r="D156" s="65"/>
      <ns0:c r="E156" s="66"/>
      <ns0:c r="F156" s="66"/>
      <ns0:c r="G156" s="66"/>
      <ns0:c r="H156" s="66"/>
      <ns0:c r="I156" s="45">
        <ns0:f>IF(A156="","",IFERROR(VLOOKUP(J156,'Controlled Vocabulary'!$AA$2:$AD$200,2,FALSE),"Record structurally complete"))</ns0:f>
      </ns0:c>
      <ns0:c r="J156" s="45">
        <ns0:f>IF(A156="","",IF(M156="","MISSING_LINK_ID",IF(Q156&gt;1,"DUPLICATE_LINK_ID",IF(OR(N156="",O156=""),"ORPHAN_CLAIM_LINK",IF(R156=0,"ORPHAN_CLAIM_LINK",IF(P156="","ORPHAN_EVIDENCE_LINK",IF(S156=0,"ORPHAN_EVIDENCE_LINK",IF(COUNTIF('Controlled Vocabulary'!$O$2:$O$4,E156)=0,"INVALID_RELATIONSHIP_ROLE",IF(COUNTIF('Controlled Vocabulary'!$P$2:$P$3,H156)=0,"INVALID_ACTIVE_STATUS","NONE")))))))))</ns0:f>
      </ns0:c>
      <ns0:c r="K156" s="45">
        <ns0:f>IF(A156="","",IFERROR(VLOOKUP(J156,'Controlled Vocabulary'!$AA$2:$AD$200,3,FALSE),"Continue"))</ns0:f>
      </ns0:c>
      <ns0:c r="L156" s="45">
        <ns0:f>IF(A156="","",IFERROR(VLOOKUP(J156,'Controlled Vocabulary'!$AA$2:$AD$200,4,FALSE),"Evaluate remaining controls."))</ns0:f>
      </ns0:c>
      <ns0:c r="M156" s="53">
        <ns0:f>IF(A156="","",UPPER(TRIM(A156)))</ns0:f>
      </ns0:c>
      <ns0:c r="N156" s="53">
        <ns0:f>IF(B156="","",UPPER(TRIM(B156)))</ns0:f>
      </ns0:c>
      <ns0:c r="O156" s="53">
        <ns0:f>IF(C156="","",TRIM(C156))</ns0:f>
      </ns0:c>
      <ns0:c r="P156" s="53">
        <ns0:f>IF(D156="","",UPPER(TRIM(D156)))</ns0:f>
      </ns0:c>
      <ns0:c r="Q156" s="53">
        <ns0:f>IF(M156="",0,COUNTIF($M$2:$M$201,M156))</ns0:f>
      </ns0:c>
      <ns0:c r="R156" s="53">
        <ns0:f>IF(T156="",0,COUNTIF('Evidence Register'!$BN$2:$BN$101,T156))</ns0:f>
      </ns0:c>
      <ns0:c r="S156" s="53">
        <ns0:f>IF(P156="",0,COUNTIF('Evidence Items'!$AG$2:$AG$101,P156))</ns0:f>
      </ns0:c>
      <ns0:c r="T156" s="53">
        <ns0:f>IF(OR(N156="",O156=""),"",N156&amp;"|"&amp;O156)</ns0:f>
      </ns0:c>
    </ns0:row>
    <ns0:row r="157">
      <ns0:c r="A157" s="65"/>
      <ns0:c r="B157" s="65"/>
      <ns0:c r="C157" s="65"/>
      <ns0:c r="D157" s="65"/>
      <ns0:c r="E157" s="66"/>
      <ns0:c r="F157" s="66"/>
      <ns0:c r="G157" s="66"/>
      <ns0:c r="H157" s="66"/>
      <ns0:c r="I157" s="45">
        <ns0:f>IF(A157="","",IFERROR(VLOOKUP(J157,'Controlled Vocabulary'!$AA$2:$AD$200,2,FALSE),"Record structurally complete"))</ns0:f>
      </ns0:c>
      <ns0:c r="J157" s="45">
        <ns0:f>IF(A157="","",IF(M157="","MISSING_LINK_ID",IF(Q157&gt;1,"DUPLICATE_LINK_ID",IF(OR(N157="",O157=""),"ORPHAN_CLAIM_LINK",IF(R157=0,"ORPHAN_CLAIM_LINK",IF(P157="","ORPHAN_EVIDENCE_LINK",IF(S157=0,"ORPHAN_EVIDENCE_LINK",IF(COUNTIF('Controlled Vocabulary'!$O$2:$O$4,E157)=0,"INVALID_RELATIONSHIP_ROLE",IF(COUNTIF('Controlled Vocabulary'!$P$2:$P$3,H157)=0,"INVALID_ACTIVE_STATUS","NONE")))))))))</ns0:f>
      </ns0:c>
      <ns0:c r="K157" s="45">
        <ns0:f>IF(A157="","",IFERROR(VLOOKUP(J157,'Controlled Vocabulary'!$AA$2:$AD$200,3,FALSE),"Continue"))</ns0:f>
      </ns0:c>
      <ns0:c r="L157" s="45">
        <ns0:f>IF(A157="","",IFERROR(VLOOKUP(J157,'Controlled Vocabulary'!$AA$2:$AD$200,4,FALSE),"Evaluate remaining controls."))</ns0:f>
      </ns0:c>
      <ns0:c r="M157" s="53">
        <ns0:f>IF(A157="","",UPPER(TRIM(A157)))</ns0:f>
      </ns0:c>
      <ns0:c r="N157" s="53">
        <ns0:f>IF(B157="","",UPPER(TRIM(B157)))</ns0:f>
      </ns0:c>
      <ns0:c r="O157" s="53">
        <ns0:f>IF(C157="","",TRIM(C157))</ns0:f>
      </ns0:c>
      <ns0:c r="P157" s="53">
        <ns0:f>IF(D157="","",UPPER(TRIM(D157)))</ns0:f>
      </ns0:c>
      <ns0:c r="Q157" s="53">
        <ns0:f>IF(M157="",0,COUNTIF($M$2:$M$201,M157))</ns0:f>
      </ns0:c>
      <ns0:c r="R157" s="53">
        <ns0:f>IF(T157="",0,COUNTIF('Evidence Register'!$BN$2:$BN$101,T157))</ns0:f>
      </ns0:c>
      <ns0:c r="S157" s="53">
        <ns0:f>IF(P157="",0,COUNTIF('Evidence Items'!$AG$2:$AG$101,P157))</ns0:f>
      </ns0:c>
      <ns0:c r="T157" s="53">
        <ns0:f>IF(OR(N157="",O157=""),"",N157&amp;"|"&amp;O157)</ns0:f>
      </ns0:c>
    </ns0:row>
    <ns0:row r="158">
      <ns0:c r="A158" s="65"/>
      <ns0:c r="B158" s="65"/>
      <ns0:c r="C158" s="65"/>
      <ns0:c r="D158" s="65"/>
      <ns0:c r="E158" s="66"/>
      <ns0:c r="F158" s="66"/>
      <ns0:c r="G158" s="66"/>
      <ns0:c r="H158" s="66"/>
      <ns0:c r="I158" s="45">
        <ns0:f>IF(A158="","",IFERROR(VLOOKUP(J158,'Controlled Vocabulary'!$AA$2:$AD$200,2,FALSE),"Record structurally complete"))</ns0:f>
      </ns0:c>
      <ns0:c r="J158" s="45">
        <ns0:f>IF(A158="","",IF(M158="","MISSING_LINK_ID",IF(Q158&gt;1,"DUPLICATE_LINK_ID",IF(OR(N158="",O158=""),"ORPHAN_CLAIM_LINK",IF(R158=0,"ORPHAN_CLAIM_LINK",IF(P158="","ORPHAN_EVIDENCE_LINK",IF(S158=0,"ORPHAN_EVIDENCE_LINK",IF(COUNTIF('Controlled Vocabulary'!$O$2:$O$4,E158)=0,"INVALID_RELATIONSHIP_ROLE",IF(COUNTIF('Controlled Vocabulary'!$P$2:$P$3,H158)=0,"INVALID_ACTIVE_STATUS","NONE")))))))))</ns0:f>
      </ns0:c>
      <ns0:c r="K158" s="45">
        <ns0:f>IF(A158="","",IFERROR(VLOOKUP(J158,'Controlled Vocabulary'!$AA$2:$AD$200,3,FALSE),"Continue"))</ns0:f>
      </ns0:c>
      <ns0:c r="L158" s="45">
        <ns0:f>IF(A158="","",IFERROR(VLOOKUP(J158,'Controlled Vocabulary'!$AA$2:$AD$200,4,FALSE),"Evaluate remaining controls."))</ns0:f>
      </ns0:c>
      <ns0:c r="M158" s="53">
        <ns0:f>IF(A158="","",UPPER(TRIM(A158)))</ns0:f>
      </ns0:c>
      <ns0:c r="N158" s="53">
        <ns0:f>IF(B158="","",UPPER(TRIM(B158)))</ns0:f>
      </ns0:c>
      <ns0:c r="O158" s="53">
        <ns0:f>IF(C158="","",TRIM(C158))</ns0:f>
      </ns0:c>
      <ns0:c r="P158" s="53">
        <ns0:f>IF(D158="","",UPPER(TRIM(D158)))</ns0:f>
      </ns0:c>
      <ns0:c r="Q158" s="53">
        <ns0:f>IF(M158="",0,COUNTIF($M$2:$M$201,M158))</ns0:f>
      </ns0:c>
      <ns0:c r="R158" s="53">
        <ns0:f>IF(T158="",0,COUNTIF('Evidence Register'!$BN$2:$BN$101,T158))</ns0:f>
      </ns0:c>
      <ns0:c r="S158" s="53">
        <ns0:f>IF(P158="",0,COUNTIF('Evidence Items'!$AG$2:$AG$101,P158))</ns0:f>
      </ns0:c>
      <ns0:c r="T158" s="53">
        <ns0:f>IF(OR(N158="",O158=""),"",N158&amp;"|"&amp;O158)</ns0:f>
      </ns0:c>
    </ns0:row>
    <ns0:row r="159">
      <ns0:c r="A159" s="65"/>
      <ns0:c r="B159" s="65"/>
      <ns0:c r="C159" s="65"/>
      <ns0:c r="D159" s="65"/>
      <ns0:c r="E159" s="66"/>
      <ns0:c r="F159" s="66"/>
      <ns0:c r="G159" s="66"/>
      <ns0:c r="H159" s="66"/>
      <ns0:c r="I159" s="45">
        <ns0:f>IF(A159="","",IFERROR(VLOOKUP(J159,'Controlled Vocabulary'!$AA$2:$AD$200,2,FALSE),"Record structurally complete"))</ns0:f>
      </ns0:c>
      <ns0:c r="J159" s="45">
        <ns0:f>IF(A159="","",IF(M159="","MISSING_LINK_ID",IF(Q159&gt;1,"DUPLICATE_LINK_ID",IF(OR(N159="",O159=""),"ORPHAN_CLAIM_LINK",IF(R159=0,"ORPHAN_CLAIM_LINK",IF(P159="","ORPHAN_EVIDENCE_LINK",IF(S159=0,"ORPHAN_EVIDENCE_LINK",IF(COUNTIF('Controlled Vocabulary'!$O$2:$O$4,E159)=0,"INVALID_RELATIONSHIP_ROLE",IF(COUNTIF('Controlled Vocabulary'!$P$2:$P$3,H159)=0,"INVALID_ACTIVE_STATUS","NONE")))))))))</ns0:f>
      </ns0:c>
      <ns0:c r="K159" s="45">
        <ns0:f>IF(A159="","",IFERROR(VLOOKUP(J159,'Controlled Vocabulary'!$AA$2:$AD$200,3,FALSE),"Continue"))</ns0:f>
      </ns0:c>
      <ns0:c r="L159" s="45">
        <ns0:f>IF(A159="","",IFERROR(VLOOKUP(J159,'Controlled Vocabulary'!$AA$2:$AD$200,4,FALSE),"Evaluate remaining controls."))</ns0:f>
      </ns0:c>
      <ns0:c r="M159" s="53">
        <ns0:f>IF(A159="","",UPPER(TRIM(A159)))</ns0:f>
      </ns0:c>
      <ns0:c r="N159" s="53">
        <ns0:f>IF(B159="","",UPPER(TRIM(B159)))</ns0:f>
      </ns0:c>
      <ns0:c r="O159" s="53">
        <ns0:f>IF(C159="","",TRIM(C159))</ns0:f>
      </ns0:c>
      <ns0:c r="P159" s="53">
        <ns0:f>IF(D159="","",UPPER(TRIM(D159)))</ns0:f>
      </ns0:c>
      <ns0:c r="Q159" s="53">
        <ns0:f>IF(M159="",0,COUNTIF($M$2:$M$201,M159))</ns0:f>
      </ns0:c>
      <ns0:c r="R159" s="53">
        <ns0:f>IF(T159="",0,COUNTIF('Evidence Register'!$BN$2:$BN$101,T159))</ns0:f>
      </ns0:c>
      <ns0:c r="S159" s="53">
        <ns0:f>IF(P159="",0,COUNTIF('Evidence Items'!$AG$2:$AG$101,P159))</ns0:f>
      </ns0:c>
      <ns0:c r="T159" s="53">
        <ns0:f>IF(OR(N159="",O159=""),"",N159&amp;"|"&amp;O159)</ns0:f>
      </ns0:c>
    </ns0:row>
    <ns0:row r="160">
      <ns0:c r="A160" s="65"/>
      <ns0:c r="B160" s="65"/>
      <ns0:c r="C160" s="65"/>
      <ns0:c r="D160" s="65"/>
      <ns0:c r="E160" s="66"/>
      <ns0:c r="F160" s="66"/>
      <ns0:c r="G160" s="66"/>
      <ns0:c r="H160" s="66"/>
      <ns0:c r="I160" s="45">
        <ns0:f>IF(A160="","",IFERROR(VLOOKUP(J160,'Controlled Vocabulary'!$AA$2:$AD$200,2,FALSE),"Record structurally complete"))</ns0:f>
      </ns0:c>
      <ns0:c r="J160" s="45">
        <ns0:f>IF(A160="","",IF(M160="","MISSING_LINK_ID",IF(Q160&gt;1,"DUPLICATE_LINK_ID",IF(OR(N160="",O160=""),"ORPHAN_CLAIM_LINK",IF(R160=0,"ORPHAN_CLAIM_LINK",IF(P160="","ORPHAN_EVIDENCE_LINK",IF(S160=0,"ORPHAN_EVIDENCE_LINK",IF(COUNTIF('Controlled Vocabulary'!$O$2:$O$4,E160)=0,"INVALID_RELATIONSHIP_ROLE",IF(COUNTIF('Controlled Vocabulary'!$P$2:$P$3,H160)=0,"INVALID_ACTIVE_STATUS","NONE")))))))))</ns0:f>
      </ns0:c>
      <ns0:c r="K160" s="45">
        <ns0:f>IF(A160="","",IFERROR(VLOOKUP(J160,'Controlled Vocabulary'!$AA$2:$AD$200,3,FALSE),"Continue"))</ns0:f>
      </ns0:c>
      <ns0:c r="L160" s="45">
        <ns0:f>IF(A160="","",IFERROR(VLOOKUP(J160,'Controlled Vocabulary'!$AA$2:$AD$200,4,FALSE),"Evaluate remaining controls."))</ns0:f>
      </ns0:c>
      <ns0:c r="M160" s="53">
        <ns0:f>IF(A160="","",UPPER(TRIM(A160)))</ns0:f>
      </ns0:c>
      <ns0:c r="N160" s="53">
        <ns0:f>IF(B160="","",UPPER(TRIM(B160)))</ns0:f>
      </ns0:c>
      <ns0:c r="O160" s="53">
        <ns0:f>IF(C160="","",TRIM(C160))</ns0:f>
      </ns0:c>
      <ns0:c r="P160" s="53">
        <ns0:f>IF(D160="","",UPPER(TRIM(D160)))</ns0:f>
      </ns0:c>
      <ns0:c r="Q160" s="53">
        <ns0:f>IF(M160="",0,COUNTIF($M$2:$M$201,M160))</ns0:f>
      </ns0:c>
      <ns0:c r="R160" s="53">
        <ns0:f>IF(T160="",0,COUNTIF('Evidence Register'!$BN$2:$BN$101,T160))</ns0:f>
      </ns0:c>
      <ns0:c r="S160" s="53">
        <ns0:f>IF(P160="",0,COUNTIF('Evidence Items'!$AG$2:$AG$101,P160))</ns0:f>
      </ns0:c>
      <ns0:c r="T160" s="53">
        <ns0:f>IF(OR(N160="",O160=""),"",N160&amp;"|"&amp;O160)</ns0:f>
      </ns0:c>
    </ns0:row>
    <ns0:row r="161">
      <ns0:c r="A161" s="65"/>
      <ns0:c r="B161" s="65"/>
      <ns0:c r="C161" s="65"/>
      <ns0:c r="D161" s="65"/>
      <ns0:c r="E161" s="66"/>
      <ns0:c r="F161" s="66"/>
      <ns0:c r="G161" s="66"/>
      <ns0:c r="H161" s="66"/>
      <ns0:c r="I161" s="45">
        <ns0:f>IF(A161="","",IFERROR(VLOOKUP(J161,'Controlled Vocabulary'!$AA$2:$AD$200,2,FALSE),"Record structurally complete"))</ns0:f>
      </ns0:c>
      <ns0:c r="J161" s="45">
        <ns0:f>IF(A161="","",IF(M161="","MISSING_LINK_ID",IF(Q161&gt;1,"DUPLICATE_LINK_ID",IF(OR(N161="",O161=""),"ORPHAN_CLAIM_LINK",IF(R161=0,"ORPHAN_CLAIM_LINK",IF(P161="","ORPHAN_EVIDENCE_LINK",IF(S161=0,"ORPHAN_EVIDENCE_LINK",IF(COUNTIF('Controlled Vocabulary'!$O$2:$O$4,E161)=0,"INVALID_RELATIONSHIP_ROLE",IF(COUNTIF('Controlled Vocabulary'!$P$2:$P$3,H161)=0,"INVALID_ACTIVE_STATUS","NONE")))))))))</ns0:f>
      </ns0:c>
      <ns0:c r="K161" s="45">
        <ns0:f>IF(A161="","",IFERROR(VLOOKUP(J161,'Controlled Vocabulary'!$AA$2:$AD$200,3,FALSE),"Continue"))</ns0:f>
      </ns0:c>
      <ns0:c r="L161" s="45">
        <ns0:f>IF(A161="","",IFERROR(VLOOKUP(J161,'Controlled Vocabulary'!$AA$2:$AD$200,4,FALSE),"Evaluate remaining controls."))</ns0:f>
      </ns0:c>
      <ns0:c r="M161" s="53">
        <ns0:f>IF(A161="","",UPPER(TRIM(A161)))</ns0:f>
      </ns0:c>
      <ns0:c r="N161" s="53">
        <ns0:f>IF(B161="","",UPPER(TRIM(B161)))</ns0:f>
      </ns0:c>
      <ns0:c r="O161" s="53">
        <ns0:f>IF(C161="","",TRIM(C161))</ns0:f>
      </ns0:c>
      <ns0:c r="P161" s="53">
        <ns0:f>IF(D161="","",UPPER(TRIM(D161)))</ns0:f>
      </ns0:c>
      <ns0:c r="Q161" s="53">
        <ns0:f>IF(M161="",0,COUNTIF($M$2:$M$201,M161))</ns0:f>
      </ns0:c>
      <ns0:c r="R161" s="53">
        <ns0:f>IF(T161="",0,COUNTIF('Evidence Register'!$BN$2:$BN$101,T161))</ns0:f>
      </ns0:c>
      <ns0:c r="S161" s="53">
        <ns0:f>IF(P161="",0,COUNTIF('Evidence Items'!$AG$2:$AG$101,P161))</ns0:f>
      </ns0:c>
      <ns0:c r="T161" s="53">
        <ns0:f>IF(OR(N161="",O161=""),"",N161&amp;"|"&amp;O161)</ns0:f>
      </ns0:c>
    </ns0:row>
    <ns0:row r="162">
      <ns0:c r="A162" s="65"/>
      <ns0:c r="B162" s="65"/>
      <ns0:c r="C162" s="65"/>
      <ns0:c r="D162" s="65"/>
      <ns0:c r="E162" s="66"/>
      <ns0:c r="F162" s="66"/>
      <ns0:c r="G162" s="66"/>
      <ns0:c r="H162" s="66"/>
      <ns0:c r="I162" s="45">
        <ns0:f>IF(A162="","",IFERROR(VLOOKUP(J162,'Controlled Vocabulary'!$AA$2:$AD$200,2,FALSE),"Record structurally complete"))</ns0:f>
      </ns0:c>
      <ns0:c r="J162" s="45">
        <ns0:f>IF(A162="","",IF(M162="","MISSING_LINK_ID",IF(Q162&gt;1,"DUPLICATE_LINK_ID",IF(OR(N162="",O162=""),"ORPHAN_CLAIM_LINK",IF(R162=0,"ORPHAN_CLAIM_LINK",IF(P162="","ORPHAN_EVIDENCE_LINK",IF(S162=0,"ORPHAN_EVIDENCE_LINK",IF(COUNTIF('Controlled Vocabulary'!$O$2:$O$4,E162)=0,"INVALID_RELATIONSHIP_ROLE",IF(COUNTIF('Controlled Vocabulary'!$P$2:$P$3,H162)=0,"INVALID_ACTIVE_STATUS","NONE")))))))))</ns0:f>
      </ns0:c>
      <ns0:c r="K162" s="45">
        <ns0:f>IF(A162="","",IFERROR(VLOOKUP(J162,'Controlled Vocabulary'!$AA$2:$AD$200,3,FALSE),"Continue"))</ns0:f>
      </ns0:c>
      <ns0:c r="L162" s="45">
        <ns0:f>IF(A162="","",IFERROR(VLOOKUP(J162,'Controlled Vocabulary'!$AA$2:$AD$200,4,FALSE),"Evaluate remaining controls."))</ns0:f>
      </ns0:c>
      <ns0:c r="M162" s="53">
        <ns0:f>IF(A162="","",UPPER(TRIM(A162)))</ns0:f>
      </ns0:c>
      <ns0:c r="N162" s="53">
        <ns0:f>IF(B162="","",UPPER(TRIM(B162)))</ns0:f>
      </ns0:c>
      <ns0:c r="O162" s="53">
        <ns0:f>IF(C162="","",TRIM(C162))</ns0:f>
      </ns0:c>
      <ns0:c r="P162" s="53">
        <ns0:f>IF(D162="","",UPPER(TRIM(D162)))</ns0:f>
      </ns0:c>
      <ns0:c r="Q162" s="53">
        <ns0:f>IF(M162="",0,COUNTIF($M$2:$M$201,M162))</ns0:f>
      </ns0:c>
      <ns0:c r="R162" s="53">
        <ns0:f>IF(T162="",0,COUNTIF('Evidence Register'!$BN$2:$BN$101,T162))</ns0:f>
      </ns0:c>
      <ns0:c r="S162" s="53">
        <ns0:f>IF(P162="",0,COUNTIF('Evidence Items'!$AG$2:$AG$101,P162))</ns0:f>
      </ns0:c>
      <ns0:c r="T162" s="53">
        <ns0:f>IF(OR(N162="",O162=""),"",N162&amp;"|"&amp;O162)</ns0:f>
      </ns0:c>
    </ns0:row>
    <ns0:row r="163">
      <ns0:c r="A163" s="65"/>
      <ns0:c r="B163" s="65"/>
      <ns0:c r="C163" s="65"/>
      <ns0:c r="D163" s="65"/>
      <ns0:c r="E163" s="66"/>
      <ns0:c r="F163" s="66"/>
      <ns0:c r="G163" s="66"/>
      <ns0:c r="H163" s="66"/>
      <ns0:c r="I163" s="45">
        <ns0:f>IF(A163="","",IFERROR(VLOOKUP(J163,'Controlled Vocabulary'!$AA$2:$AD$200,2,FALSE),"Record structurally complete"))</ns0:f>
      </ns0:c>
      <ns0:c r="J163" s="45">
        <ns0:f>IF(A163="","",IF(M163="","MISSING_LINK_ID",IF(Q163&gt;1,"DUPLICATE_LINK_ID",IF(OR(N163="",O163=""),"ORPHAN_CLAIM_LINK",IF(R163=0,"ORPHAN_CLAIM_LINK",IF(P163="","ORPHAN_EVIDENCE_LINK",IF(S163=0,"ORPHAN_EVIDENCE_LINK",IF(COUNTIF('Controlled Vocabulary'!$O$2:$O$4,E163)=0,"INVALID_RELATIONSHIP_ROLE",IF(COUNTIF('Controlled Vocabulary'!$P$2:$P$3,H163)=0,"INVALID_ACTIVE_STATUS","NONE")))))))))</ns0:f>
      </ns0:c>
      <ns0:c r="K163" s="45">
        <ns0:f>IF(A163="","",IFERROR(VLOOKUP(J163,'Controlled Vocabulary'!$AA$2:$AD$200,3,FALSE),"Continue"))</ns0:f>
      </ns0:c>
      <ns0:c r="L163" s="45">
        <ns0:f>IF(A163="","",IFERROR(VLOOKUP(J163,'Controlled Vocabulary'!$AA$2:$AD$200,4,FALSE),"Evaluate remaining controls."))</ns0:f>
      </ns0:c>
      <ns0:c r="M163" s="53">
        <ns0:f>IF(A163="","",UPPER(TRIM(A163)))</ns0:f>
      </ns0:c>
      <ns0:c r="N163" s="53">
        <ns0:f>IF(B163="","",UPPER(TRIM(B163)))</ns0:f>
      </ns0:c>
      <ns0:c r="O163" s="53">
        <ns0:f>IF(C163="","",TRIM(C163))</ns0:f>
      </ns0:c>
      <ns0:c r="P163" s="53">
        <ns0:f>IF(D163="","",UPPER(TRIM(D163)))</ns0:f>
      </ns0:c>
      <ns0:c r="Q163" s="53">
        <ns0:f>IF(M163="",0,COUNTIF($M$2:$M$201,M163))</ns0:f>
      </ns0:c>
      <ns0:c r="R163" s="53">
        <ns0:f>IF(T163="",0,COUNTIF('Evidence Register'!$BN$2:$BN$101,T163))</ns0:f>
      </ns0:c>
      <ns0:c r="S163" s="53">
        <ns0:f>IF(P163="",0,COUNTIF('Evidence Items'!$AG$2:$AG$101,P163))</ns0:f>
      </ns0:c>
      <ns0:c r="T163" s="53">
        <ns0:f>IF(OR(N163="",O163=""),"",N163&amp;"|"&amp;O163)</ns0:f>
      </ns0:c>
    </ns0:row>
    <ns0:row r="164">
      <ns0:c r="A164" s="65"/>
      <ns0:c r="B164" s="65"/>
      <ns0:c r="C164" s="65"/>
      <ns0:c r="D164" s="65"/>
      <ns0:c r="E164" s="66"/>
      <ns0:c r="F164" s="66"/>
      <ns0:c r="G164" s="66"/>
      <ns0:c r="H164" s="66"/>
      <ns0:c r="I164" s="45">
        <ns0:f>IF(A164="","",IFERROR(VLOOKUP(J164,'Controlled Vocabulary'!$AA$2:$AD$200,2,FALSE),"Record structurally complete"))</ns0:f>
      </ns0:c>
      <ns0:c r="J164" s="45">
        <ns0:f>IF(A164="","",IF(M164="","MISSING_LINK_ID",IF(Q164&gt;1,"DUPLICATE_LINK_ID",IF(OR(N164="",O164=""),"ORPHAN_CLAIM_LINK",IF(R164=0,"ORPHAN_CLAIM_LINK",IF(P164="","ORPHAN_EVIDENCE_LINK",IF(S164=0,"ORPHAN_EVIDENCE_LINK",IF(COUNTIF('Controlled Vocabulary'!$O$2:$O$4,E164)=0,"INVALID_RELATIONSHIP_ROLE",IF(COUNTIF('Controlled Vocabulary'!$P$2:$P$3,H164)=0,"INVALID_ACTIVE_STATUS","NONE")))))))))</ns0:f>
      </ns0:c>
      <ns0:c r="K164" s="45">
        <ns0:f>IF(A164="","",IFERROR(VLOOKUP(J164,'Controlled Vocabulary'!$AA$2:$AD$200,3,FALSE),"Continue"))</ns0:f>
      </ns0:c>
      <ns0:c r="L164" s="45">
        <ns0:f>IF(A164="","",IFERROR(VLOOKUP(J164,'Controlled Vocabulary'!$AA$2:$AD$200,4,FALSE),"Evaluate remaining controls."))</ns0:f>
      </ns0:c>
      <ns0:c r="M164" s="53">
        <ns0:f>IF(A164="","",UPPER(TRIM(A164)))</ns0:f>
      </ns0:c>
      <ns0:c r="N164" s="53">
        <ns0:f>IF(B164="","",UPPER(TRIM(B164)))</ns0:f>
      </ns0:c>
      <ns0:c r="O164" s="53">
        <ns0:f>IF(C164="","",TRIM(C164))</ns0:f>
      </ns0:c>
      <ns0:c r="P164" s="53">
        <ns0:f>IF(D164="","",UPPER(TRIM(D164)))</ns0:f>
      </ns0:c>
      <ns0:c r="Q164" s="53">
        <ns0:f>IF(M164="",0,COUNTIF($M$2:$M$201,M164))</ns0:f>
      </ns0:c>
      <ns0:c r="R164" s="53">
        <ns0:f>IF(T164="",0,COUNTIF('Evidence Register'!$BN$2:$BN$101,T164))</ns0:f>
      </ns0:c>
      <ns0:c r="S164" s="53">
        <ns0:f>IF(P164="",0,COUNTIF('Evidence Items'!$AG$2:$AG$101,P164))</ns0:f>
      </ns0:c>
      <ns0:c r="T164" s="53">
        <ns0:f>IF(OR(N164="",O164=""),"",N164&amp;"|"&amp;O164)</ns0:f>
      </ns0:c>
    </ns0:row>
    <ns0:row r="165">
      <ns0:c r="A165" s="65"/>
      <ns0:c r="B165" s="65"/>
      <ns0:c r="C165" s="65"/>
      <ns0:c r="D165" s="65"/>
      <ns0:c r="E165" s="66"/>
      <ns0:c r="F165" s="66"/>
      <ns0:c r="G165" s="66"/>
      <ns0:c r="H165" s="66"/>
      <ns0:c r="I165" s="45">
        <ns0:f>IF(A165="","",IFERROR(VLOOKUP(J165,'Controlled Vocabulary'!$AA$2:$AD$200,2,FALSE),"Record structurally complete"))</ns0:f>
      </ns0:c>
      <ns0:c r="J165" s="45">
        <ns0:f>IF(A165="","",IF(M165="","MISSING_LINK_ID",IF(Q165&gt;1,"DUPLICATE_LINK_ID",IF(OR(N165="",O165=""),"ORPHAN_CLAIM_LINK",IF(R165=0,"ORPHAN_CLAIM_LINK",IF(P165="","ORPHAN_EVIDENCE_LINK",IF(S165=0,"ORPHAN_EVIDENCE_LINK",IF(COUNTIF('Controlled Vocabulary'!$O$2:$O$4,E165)=0,"INVALID_RELATIONSHIP_ROLE",IF(COUNTIF('Controlled Vocabulary'!$P$2:$P$3,H165)=0,"INVALID_ACTIVE_STATUS","NONE")))))))))</ns0:f>
      </ns0:c>
      <ns0:c r="K165" s="45">
        <ns0:f>IF(A165="","",IFERROR(VLOOKUP(J165,'Controlled Vocabulary'!$AA$2:$AD$200,3,FALSE),"Continue"))</ns0:f>
      </ns0:c>
      <ns0:c r="L165" s="45">
        <ns0:f>IF(A165="","",IFERROR(VLOOKUP(J165,'Controlled Vocabulary'!$AA$2:$AD$200,4,FALSE),"Evaluate remaining controls."))</ns0:f>
      </ns0:c>
      <ns0:c r="M165" s="53">
        <ns0:f>IF(A165="","",UPPER(TRIM(A165)))</ns0:f>
      </ns0:c>
      <ns0:c r="N165" s="53">
        <ns0:f>IF(B165="","",UPPER(TRIM(B165)))</ns0:f>
      </ns0:c>
      <ns0:c r="O165" s="53">
        <ns0:f>IF(C165="","",TRIM(C165))</ns0:f>
      </ns0:c>
      <ns0:c r="P165" s="53">
        <ns0:f>IF(D165="","",UPPER(TRIM(D165)))</ns0:f>
      </ns0:c>
      <ns0:c r="Q165" s="53">
        <ns0:f>IF(M165="",0,COUNTIF($M$2:$M$201,M165))</ns0:f>
      </ns0:c>
      <ns0:c r="R165" s="53">
        <ns0:f>IF(T165="",0,COUNTIF('Evidence Register'!$BN$2:$BN$101,T165))</ns0:f>
      </ns0:c>
      <ns0:c r="S165" s="53">
        <ns0:f>IF(P165="",0,COUNTIF('Evidence Items'!$AG$2:$AG$101,P165))</ns0:f>
      </ns0:c>
      <ns0:c r="T165" s="53">
        <ns0:f>IF(OR(N165="",O165=""),"",N165&amp;"|"&amp;O165)</ns0:f>
      </ns0:c>
    </ns0:row>
    <ns0:row r="166">
      <ns0:c r="A166" s="65"/>
      <ns0:c r="B166" s="65"/>
      <ns0:c r="C166" s="65"/>
      <ns0:c r="D166" s="65"/>
      <ns0:c r="E166" s="66"/>
      <ns0:c r="F166" s="66"/>
      <ns0:c r="G166" s="66"/>
      <ns0:c r="H166" s="66"/>
      <ns0:c r="I166" s="45">
        <ns0:f>IF(A166="","",IFERROR(VLOOKUP(J166,'Controlled Vocabulary'!$AA$2:$AD$200,2,FALSE),"Record structurally complete"))</ns0:f>
      </ns0:c>
      <ns0:c r="J166" s="45">
        <ns0:f>IF(A166="","",IF(M166="","MISSING_LINK_ID",IF(Q166&gt;1,"DUPLICATE_LINK_ID",IF(OR(N166="",O166=""),"ORPHAN_CLAIM_LINK",IF(R166=0,"ORPHAN_CLAIM_LINK",IF(P166="","ORPHAN_EVIDENCE_LINK",IF(S166=0,"ORPHAN_EVIDENCE_LINK",IF(COUNTIF('Controlled Vocabulary'!$O$2:$O$4,E166)=0,"INVALID_RELATIONSHIP_ROLE",IF(COUNTIF('Controlled Vocabulary'!$P$2:$P$3,H166)=0,"INVALID_ACTIVE_STATUS","NONE")))))))))</ns0:f>
      </ns0:c>
      <ns0:c r="K166" s="45">
        <ns0:f>IF(A166="","",IFERROR(VLOOKUP(J166,'Controlled Vocabulary'!$AA$2:$AD$200,3,FALSE),"Continue"))</ns0:f>
      </ns0:c>
      <ns0:c r="L166" s="45">
        <ns0:f>IF(A166="","",IFERROR(VLOOKUP(J166,'Controlled Vocabulary'!$AA$2:$AD$200,4,FALSE),"Evaluate remaining controls."))</ns0:f>
      </ns0:c>
      <ns0:c r="M166" s="53">
        <ns0:f>IF(A166="","",UPPER(TRIM(A166)))</ns0:f>
      </ns0:c>
      <ns0:c r="N166" s="53">
        <ns0:f>IF(B166="","",UPPER(TRIM(B166)))</ns0:f>
      </ns0:c>
      <ns0:c r="O166" s="53">
        <ns0:f>IF(C166="","",TRIM(C166))</ns0:f>
      </ns0:c>
      <ns0:c r="P166" s="53">
        <ns0:f>IF(D166="","",UPPER(TRIM(D166)))</ns0:f>
      </ns0:c>
      <ns0:c r="Q166" s="53">
        <ns0:f>IF(M166="",0,COUNTIF($M$2:$M$201,M166))</ns0:f>
      </ns0:c>
      <ns0:c r="R166" s="53">
        <ns0:f>IF(T166="",0,COUNTIF('Evidence Register'!$BN$2:$BN$101,T166))</ns0:f>
      </ns0:c>
      <ns0:c r="S166" s="53">
        <ns0:f>IF(P166="",0,COUNTIF('Evidence Items'!$AG$2:$AG$101,P166))</ns0:f>
      </ns0:c>
      <ns0:c r="T166" s="53">
        <ns0:f>IF(OR(N166="",O166=""),"",N166&amp;"|"&amp;O166)</ns0:f>
      </ns0:c>
    </ns0:row>
    <ns0:row r="167">
      <ns0:c r="A167" s="65"/>
      <ns0:c r="B167" s="65"/>
      <ns0:c r="C167" s="65"/>
      <ns0:c r="D167" s="65"/>
      <ns0:c r="E167" s="66"/>
      <ns0:c r="F167" s="66"/>
      <ns0:c r="G167" s="66"/>
      <ns0:c r="H167" s="66"/>
      <ns0:c r="I167" s="45">
        <ns0:f>IF(A167="","",IFERROR(VLOOKUP(J167,'Controlled Vocabulary'!$AA$2:$AD$200,2,FALSE),"Record structurally complete"))</ns0:f>
      </ns0:c>
      <ns0:c r="J167" s="45">
        <ns0:f>IF(A167="","",IF(M167="","MISSING_LINK_ID",IF(Q167&gt;1,"DUPLICATE_LINK_ID",IF(OR(N167="",O167=""),"ORPHAN_CLAIM_LINK",IF(R167=0,"ORPHAN_CLAIM_LINK",IF(P167="","ORPHAN_EVIDENCE_LINK",IF(S167=0,"ORPHAN_EVIDENCE_LINK",IF(COUNTIF('Controlled Vocabulary'!$O$2:$O$4,E167)=0,"INVALID_RELATIONSHIP_ROLE",IF(COUNTIF('Controlled Vocabulary'!$P$2:$P$3,H167)=0,"INVALID_ACTIVE_STATUS","NONE")))))))))</ns0:f>
      </ns0:c>
      <ns0:c r="K167" s="45">
        <ns0:f>IF(A167="","",IFERROR(VLOOKUP(J167,'Controlled Vocabulary'!$AA$2:$AD$200,3,FALSE),"Continue"))</ns0:f>
      </ns0:c>
      <ns0:c r="L167" s="45">
        <ns0:f>IF(A167="","",IFERROR(VLOOKUP(J167,'Controlled Vocabulary'!$AA$2:$AD$200,4,FALSE),"Evaluate remaining controls."))</ns0:f>
      </ns0:c>
      <ns0:c r="M167" s="53">
        <ns0:f>IF(A167="","",UPPER(TRIM(A167)))</ns0:f>
      </ns0:c>
      <ns0:c r="N167" s="53">
        <ns0:f>IF(B167="","",UPPER(TRIM(B167)))</ns0:f>
      </ns0:c>
      <ns0:c r="O167" s="53">
        <ns0:f>IF(C167="","",TRIM(C167))</ns0:f>
      </ns0:c>
      <ns0:c r="P167" s="53">
        <ns0:f>IF(D167="","",UPPER(TRIM(D167)))</ns0:f>
      </ns0:c>
      <ns0:c r="Q167" s="53">
        <ns0:f>IF(M167="",0,COUNTIF($M$2:$M$201,M167))</ns0:f>
      </ns0:c>
      <ns0:c r="R167" s="53">
        <ns0:f>IF(T167="",0,COUNTIF('Evidence Register'!$BN$2:$BN$101,T167))</ns0:f>
      </ns0:c>
      <ns0:c r="S167" s="53">
        <ns0:f>IF(P167="",0,COUNTIF('Evidence Items'!$AG$2:$AG$101,P167))</ns0:f>
      </ns0:c>
      <ns0:c r="T167" s="53">
        <ns0:f>IF(OR(N167="",O167=""),"",N167&amp;"|"&amp;O167)</ns0:f>
      </ns0:c>
    </ns0:row>
    <ns0:row r="168">
      <ns0:c r="A168" s="65"/>
      <ns0:c r="B168" s="65"/>
      <ns0:c r="C168" s="65"/>
      <ns0:c r="D168" s="65"/>
      <ns0:c r="E168" s="66"/>
      <ns0:c r="F168" s="66"/>
      <ns0:c r="G168" s="66"/>
      <ns0:c r="H168" s="66"/>
      <ns0:c r="I168" s="45">
        <ns0:f>IF(A168="","",IFERROR(VLOOKUP(J168,'Controlled Vocabulary'!$AA$2:$AD$200,2,FALSE),"Record structurally complete"))</ns0:f>
      </ns0:c>
      <ns0:c r="J168" s="45">
        <ns0:f>IF(A168="","",IF(M168="","MISSING_LINK_ID",IF(Q168&gt;1,"DUPLICATE_LINK_ID",IF(OR(N168="",O168=""),"ORPHAN_CLAIM_LINK",IF(R168=0,"ORPHAN_CLAIM_LINK",IF(P168="","ORPHAN_EVIDENCE_LINK",IF(S168=0,"ORPHAN_EVIDENCE_LINK",IF(COUNTIF('Controlled Vocabulary'!$O$2:$O$4,E168)=0,"INVALID_RELATIONSHIP_ROLE",IF(COUNTIF('Controlled Vocabulary'!$P$2:$P$3,H168)=0,"INVALID_ACTIVE_STATUS","NONE")))))))))</ns0:f>
      </ns0:c>
      <ns0:c r="K168" s="45">
        <ns0:f>IF(A168="","",IFERROR(VLOOKUP(J168,'Controlled Vocabulary'!$AA$2:$AD$200,3,FALSE),"Continue"))</ns0:f>
      </ns0:c>
      <ns0:c r="L168" s="45">
        <ns0:f>IF(A168="","",IFERROR(VLOOKUP(J168,'Controlled Vocabulary'!$AA$2:$AD$200,4,FALSE),"Evaluate remaining controls."))</ns0:f>
      </ns0:c>
      <ns0:c r="M168" s="53">
        <ns0:f>IF(A168="","",UPPER(TRIM(A168)))</ns0:f>
      </ns0:c>
      <ns0:c r="N168" s="53">
        <ns0:f>IF(B168="","",UPPER(TRIM(B168)))</ns0:f>
      </ns0:c>
      <ns0:c r="O168" s="53">
        <ns0:f>IF(C168="","",TRIM(C168))</ns0:f>
      </ns0:c>
      <ns0:c r="P168" s="53">
        <ns0:f>IF(D168="","",UPPER(TRIM(D168)))</ns0:f>
      </ns0:c>
      <ns0:c r="Q168" s="53">
        <ns0:f>IF(M168="",0,COUNTIF($M$2:$M$201,M168))</ns0:f>
      </ns0:c>
      <ns0:c r="R168" s="53">
        <ns0:f>IF(T168="",0,COUNTIF('Evidence Register'!$BN$2:$BN$101,T168))</ns0:f>
      </ns0:c>
      <ns0:c r="S168" s="53">
        <ns0:f>IF(P168="",0,COUNTIF('Evidence Items'!$AG$2:$AG$101,P168))</ns0:f>
      </ns0:c>
      <ns0:c r="T168" s="53">
        <ns0:f>IF(OR(N168="",O168=""),"",N168&amp;"|"&amp;O168)</ns0:f>
      </ns0:c>
    </ns0:row>
    <ns0:row r="169">
      <ns0:c r="A169" s="65"/>
      <ns0:c r="B169" s="65"/>
      <ns0:c r="C169" s="65"/>
      <ns0:c r="D169" s="65"/>
      <ns0:c r="E169" s="66"/>
      <ns0:c r="F169" s="66"/>
      <ns0:c r="G169" s="66"/>
      <ns0:c r="H169" s="66"/>
      <ns0:c r="I169" s="45">
        <ns0:f>IF(A169="","",IFERROR(VLOOKUP(J169,'Controlled Vocabulary'!$AA$2:$AD$200,2,FALSE),"Record structurally complete"))</ns0:f>
      </ns0:c>
      <ns0:c r="J169" s="45">
        <ns0:f>IF(A169="","",IF(M169="","MISSING_LINK_ID",IF(Q169&gt;1,"DUPLICATE_LINK_ID",IF(OR(N169="",O169=""),"ORPHAN_CLAIM_LINK",IF(R169=0,"ORPHAN_CLAIM_LINK",IF(P169="","ORPHAN_EVIDENCE_LINK",IF(S169=0,"ORPHAN_EVIDENCE_LINK",IF(COUNTIF('Controlled Vocabulary'!$O$2:$O$4,E169)=0,"INVALID_RELATIONSHIP_ROLE",IF(COUNTIF('Controlled Vocabulary'!$P$2:$P$3,H169)=0,"INVALID_ACTIVE_STATUS","NONE")))))))))</ns0:f>
      </ns0:c>
      <ns0:c r="K169" s="45">
        <ns0:f>IF(A169="","",IFERROR(VLOOKUP(J169,'Controlled Vocabulary'!$AA$2:$AD$200,3,FALSE),"Continue"))</ns0:f>
      </ns0:c>
      <ns0:c r="L169" s="45">
        <ns0:f>IF(A169="","",IFERROR(VLOOKUP(J169,'Controlled Vocabulary'!$AA$2:$AD$200,4,FALSE),"Evaluate remaining controls."))</ns0:f>
      </ns0:c>
      <ns0:c r="M169" s="53">
        <ns0:f>IF(A169="","",UPPER(TRIM(A169)))</ns0:f>
      </ns0:c>
      <ns0:c r="N169" s="53">
        <ns0:f>IF(B169="","",UPPER(TRIM(B169)))</ns0:f>
      </ns0:c>
      <ns0:c r="O169" s="53">
        <ns0:f>IF(C169="","",TRIM(C169))</ns0:f>
      </ns0:c>
      <ns0:c r="P169" s="53">
        <ns0:f>IF(D169="","",UPPER(TRIM(D169)))</ns0:f>
      </ns0:c>
      <ns0:c r="Q169" s="53">
        <ns0:f>IF(M169="",0,COUNTIF($M$2:$M$201,M169))</ns0:f>
      </ns0:c>
      <ns0:c r="R169" s="53">
        <ns0:f>IF(T169="",0,COUNTIF('Evidence Register'!$BN$2:$BN$101,T169))</ns0:f>
      </ns0:c>
      <ns0:c r="S169" s="53">
        <ns0:f>IF(P169="",0,COUNTIF('Evidence Items'!$AG$2:$AG$101,P169))</ns0:f>
      </ns0:c>
      <ns0:c r="T169" s="53">
        <ns0:f>IF(OR(N169="",O169=""),"",N169&amp;"|"&amp;O169)</ns0:f>
      </ns0:c>
    </ns0:row>
    <ns0:row r="170">
      <ns0:c r="A170" s="65"/>
      <ns0:c r="B170" s="65"/>
      <ns0:c r="C170" s="65"/>
      <ns0:c r="D170" s="65"/>
      <ns0:c r="E170" s="66"/>
      <ns0:c r="F170" s="66"/>
      <ns0:c r="G170" s="66"/>
      <ns0:c r="H170" s="66"/>
      <ns0:c r="I170" s="45">
        <ns0:f>IF(A170="","",IFERROR(VLOOKUP(J170,'Controlled Vocabulary'!$AA$2:$AD$200,2,FALSE),"Record structurally complete"))</ns0:f>
      </ns0:c>
      <ns0:c r="J170" s="45">
        <ns0:f>IF(A170="","",IF(M170="","MISSING_LINK_ID",IF(Q170&gt;1,"DUPLICATE_LINK_ID",IF(OR(N170="",O170=""),"ORPHAN_CLAIM_LINK",IF(R170=0,"ORPHAN_CLAIM_LINK",IF(P170="","ORPHAN_EVIDENCE_LINK",IF(S170=0,"ORPHAN_EVIDENCE_LINK",IF(COUNTIF('Controlled Vocabulary'!$O$2:$O$4,E170)=0,"INVALID_RELATIONSHIP_ROLE",IF(COUNTIF('Controlled Vocabulary'!$P$2:$P$3,H170)=0,"INVALID_ACTIVE_STATUS","NONE")))))))))</ns0:f>
      </ns0:c>
      <ns0:c r="K170" s="45">
        <ns0:f>IF(A170="","",IFERROR(VLOOKUP(J170,'Controlled Vocabulary'!$AA$2:$AD$200,3,FALSE),"Continue"))</ns0:f>
      </ns0:c>
      <ns0:c r="L170" s="45">
        <ns0:f>IF(A170="","",IFERROR(VLOOKUP(J170,'Controlled Vocabulary'!$AA$2:$AD$200,4,FALSE),"Evaluate remaining controls."))</ns0:f>
      </ns0:c>
      <ns0:c r="M170" s="53">
        <ns0:f>IF(A170="","",UPPER(TRIM(A170)))</ns0:f>
      </ns0:c>
      <ns0:c r="N170" s="53">
        <ns0:f>IF(B170="","",UPPER(TRIM(B170)))</ns0:f>
      </ns0:c>
      <ns0:c r="O170" s="53">
        <ns0:f>IF(C170="","",TRIM(C170))</ns0:f>
      </ns0:c>
      <ns0:c r="P170" s="53">
        <ns0:f>IF(D170="","",UPPER(TRIM(D170)))</ns0:f>
      </ns0:c>
      <ns0:c r="Q170" s="53">
        <ns0:f>IF(M170="",0,COUNTIF($M$2:$M$201,M170))</ns0:f>
      </ns0:c>
      <ns0:c r="R170" s="53">
        <ns0:f>IF(T170="",0,COUNTIF('Evidence Register'!$BN$2:$BN$101,T170))</ns0:f>
      </ns0:c>
      <ns0:c r="S170" s="53">
        <ns0:f>IF(P170="",0,COUNTIF('Evidence Items'!$AG$2:$AG$101,P170))</ns0:f>
      </ns0:c>
      <ns0:c r="T170" s="53">
        <ns0:f>IF(OR(N170="",O170=""),"",N170&amp;"|"&amp;O170)</ns0:f>
      </ns0:c>
    </ns0:row>
    <ns0:row r="171">
      <ns0:c r="A171" s="65"/>
      <ns0:c r="B171" s="65"/>
      <ns0:c r="C171" s="65"/>
      <ns0:c r="D171" s="65"/>
      <ns0:c r="E171" s="66"/>
      <ns0:c r="F171" s="66"/>
      <ns0:c r="G171" s="66"/>
      <ns0:c r="H171" s="66"/>
      <ns0:c r="I171" s="45">
        <ns0:f>IF(A171="","",IFERROR(VLOOKUP(J171,'Controlled Vocabulary'!$AA$2:$AD$200,2,FALSE),"Record structurally complete"))</ns0:f>
      </ns0:c>
      <ns0:c r="J171" s="45">
        <ns0:f>IF(A171="","",IF(M171="","MISSING_LINK_ID",IF(Q171&gt;1,"DUPLICATE_LINK_ID",IF(OR(N171="",O171=""),"ORPHAN_CLAIM_LINK",IF(R171=0,"ORPHAN_CLAIM_LINK",IF(P171="","ORPHAN_EVIDENCE_LINK",IF(S171=0,"ORPHAN_EVIDENCE_LINK",IF(COUNTIF('Controlled Vocabulary'!$O$2:$O$4,E171)=0,"INVALID_RELATIONSHIP_ROLE",IF(COUNTIF('Controlled Vocabulary'!$P$2:$P$3,H171)=0,"INVALID_ACTIVE_STATUS","NONE")))))))))</ns0:f>
      </ns0:c>
      <ns0:c r="K171" s="45">
        <ns0:f>IF(A171="","",IFERROR(VLOOKUP(J171,'Controlled Vocabulary'!$AA$2:$AD$200,3,FALSE),"Continue"))</ns0:f>
      </ns0:c>
      <ns0:c r="L171" s="45">
        <ns0:f>IF(A171="","",IFERROR(VLOOKUP(J171,'Controlled Vocabulary'!$AA$2:$AD$200,4,FALSE),"Evaluate remaining controls."))</ns0:f>
      </ns0:c>
      <ns0:c r="M171" s="53">
        <ns0:f>IF(A171="","",UPPER(TRIM(A171)))</ns0:f>
      </ns0:c>
      <ns0:c r="N171" s="53">
        <ns0:f>IF(B171="","",UPPER(TRIM(B171)))</ns0:f>
      </ns0:c>
      <ns0:c r="O171" s="53">
        <ns0:f>IF(C171="","",TRIM(C171))</ns0:f>
      </ns0:c>
      <ns0:c r="P171" s="53">
        <ns0:f>IF(D171="","",UPPER(TRIM(D171)))</ns0:f>
      </ns0:c>
      <ns0:c r="Q171" s="53">
        <ns0:f>IF(M171="",0,COUNTIF($M$2:$M$201,M171))</ns0:f>
      </ns0:c>
      <ns0:c r="R171" s="53">
        <ns0:f>IF(T171="",0,COUNTIF('Evidence Register'!$BN$2:$BN$101,T171))</ns0:f>
      </ns0:c>
      <ns0:c r="S171" s="53">
        <ns0:f>IF(P171="",0,COUNTIF('Evidence Items'!$AG$2:$AG$101,P171))</ns0:f>
      </ns0:c>
      <ns0:c r="T171" s="53">
        <ns0:f>IF(OR(N171="",O171=""),"",N171&amp;"|"&amp;O171)</ns0:f>
      </ns0:c>
    </ns0:row>
    <ns0:row r="172">
      <ns0:c r="A172" s="65"/>
      <ns0:c r="B172" s="65"/>
      <ns0:c r="C172" s="65"/>
      <ns0:c r="D172" s="65"/>
      <ns0:c r="E172" s="66"/>
      <ns0:c r="F172" s="66"/>
      <ns0:c r="G172" s="66"/>
      <ns0:c r="H172" s="66"/>
      <ns0:c r="I172" s="45">
        <ns0:f>IF(A172="","",IFERROR(VLOOKUP(J172,'Controlled Vocabulary'!$AA$2:$AD$200,2,FALSE),"Record structurally complete"))</ns0:f>
      </ns0:c>
      <ns0:c r="J172" s="45">
        <ns0:f>IF(A172="","",IF(M172="","MISSING_LINK_ID",IF(Q172&gt;1,"DUPLICATE_LINK_ID",IF(OR(N172="",O172=""),"ORPHAN_CLAIM_LINK",IF(R172=0,"ORPHAN_CLAIM_LINK",IF(P172="","ORPHAN_EVIDENCE_LINK",IF(S172=0,"ORPHAN_EVIDENCE_LINK",IF(COUNTIF('Controlled Vocabulary'!$O$2:$O$4,E172)=0,"INVALID_RELATIONSHIP_ROLE",IF(COUNTIF('Controlled Vocabulary'!$P$2:$P$3,H172)=0,"INVALID_ACTIVE_STATUS","NONE")))))))))</ns0:f>
      </ns0:c>
      <ns0:c r="K172" s="45">
        <ns0:f>IF(A172="","",IFERROR(VLOOKUP(J172,'Controlled Vocabulary'!$AA$2:$AD$200,3,FALSE),"Continue"))</ns0:f>
      </ns0:c>
      <ns0:c r="L172" s="45">
        <ns0:f>IF(A172="","",IFERROR(VLOOKUP(J172,'Controlled Vocabulary'!$AA$2:$AD$200,4,FALSE),"Evaluate remaining controls."))</ns0:f>
      </ns0:c>
      <ns0:c r="M172" s="53">
        <ns0:f>IF(A172="","",UPPER(TRIM(A172)))</ns0:f>
      </ns0:c>
      <ns0:c r="N172" s="53">
        <ns0:f>IF(B172="","",UPPER(TRIM(B172)))</ns0:f>
      </ns0:c>
      <ns0:c r="O172" s="53">
        <ns0:f>IF(C172="","",TRIM(C172))</ns0:f>
      </ns0:c>
      <ns0:c r="P172" s="53">
        <ns0:f>IF(D172="","",UPPER(TRIM(D172)))</ns0:f>
      </ns0:c>
      <ns0:c r="Q172" s="53">
        <ns0:f>IF(M172="",0,COUNTIF($M$2:$M$201,M172))</ns0:f>
      </ns0:c>
      <ns0:c r="R172" s="53">
        <ns0:f>IF(T172="",0,COUNTIF('Evidence Register'!$BN$2:$BN$101,T172))</ns0:f>
      </ns0:c>
      <ns0:c r="S172" s="53">
        <ns0:f>IF(P172="",0,COUNTIF('Evidence Items'!$AG$2:$AG$101,P172))</ns0:f>
      </ns0:c>
      <ns0:c r="T172" s="53">
        <ns0:f>IF(OR(N172="",O172=""),"",N172&amp;"|"&amp;O172)</ns0:f>
      </ns0:c>
    </ns0:row>
    <ns0:row r="173">
      <ns0:c r="A173" s="65"/>
      <ns0:c r="B173" s="65"/>
      <ns0:c r="C173" s="65"/>
      <ns0:c r="D173" s="65"/>
      <ns0:c r="E173" s="66"/>
      <ns0:c r="F173" s="66"/>
      <ns0:c r="G173" s="66"/>
      <ns0:c r="H173" s="66"/>
      <ns0:c r="I173" s="45">
        <ns0:f>IF(A173="","",IFERROR(VLOOKUP(J173,'Controlled Vocabulary'!$AA$2:$AD$200,2,FALSE),"Record structurally complete"))</ns0:f>
      </ns0:c>
      <ns0:c r="J173" s="45">
        <ns0:f>IF(A173="","",IF(M173="","MISSING_LINK_ID",IF(Q173&gt;1,"DUPLICATE_LINK_ID",IF(OR(N173="",O173=""),"ORPHAN_CLAIM_LINK",IF(R173=0,"ORPHAN_CLAIM_LINK",IF(P173="","ORPHAN_EVIDENCE_LINK",IF(S173=0,"ORPHAN_EVIDENCE_LINK",IF(COUNTIF('Controlled Vocabulary'!$O$2:$O$4,E173)=0,"INVALID_RELATIONSHIP_ROLE",IF(COUNTIF('Controlled Vocabulary'!$P$2:$P$3,H173)=0,"INVALID_ACTIVE_STATUS","NONE")))))))))</ns0:f>
      </ns0:c>
      <ns0:c r="K173" s="45">
        <ns0:f>IF(A173="","",IFERROR(VLOOKUP(J173,'Controlled Vocabulary'!$AA$2:$AD$200,3,FALSE),"Continue"))</ns0:f>
      </ns0:c>
      <ns0:c r="L173" s="45">
        <ns0:f>IF(A173="","",IFERROR(VLOOKUP(J173,'Controlled Vocabulary'!$AA$2:$AD$200,4,FALSE),"Evaluate remaining controls."))</ns0:f>
      </ns0:c>
      <ns0:c r="M173" s="53">
        <ns0:f>IF(A173="","",UPPER(TRIM(A173)))</ns0:f>
      </ns0:c>
      <ns0:c r="N173" s="53">
        <ns0:f>IF(B173="","",UPPER(TRIM(B173)))</ns0:f>
      </ns0:c>
      <ns0:c r="O173" s="53">
        <ns0:f>IF(C173="","",TRIM(C173))</ns0:f>
      </ns0:c>
      <ns0:c r="P173" s="53">
        <ns0:f>IF(D173="","",UPPER(TRIM(D173)))</ns0:f>
      </ns0:c>
      <ns0:c r="Q173" s="53">
        <ns0:f>IF(M173="",0,COUNTIF($M$2:$M$201,M173))</ns0:f>
      </ns0:c>
      <ns0:c r="R173" s="53">
        <ns0:f>IF(T173="",0,COUNTIF('Evidence Register'!$BN$2:$BN$101,T173))</ns0:f>
      </ns0:c>
      <ns0:c r="S173" s="53">
        <ns0:f>IF(P173="",0,COUNTIF('Evidence Items'!$AG$2:$AG$101,P173))</ns0:f>
      </ns0:c>
      <ns0:c r="T173" s="53">
        <ns0:f>IF(OR(N173="",O173=""),"",N173&amp;"|"&amp;O173)</ns0:f>
      </ns0:c>
    </ns0:row>
    <ns0:row r="174">
      <ns0:c r="A174" s="65"/>
      <ns0:c r="B174" s="65"/>
      <ns0:c r="C174" s="65"/>
      <ns0:c r="D174" s="65"/>
      <ns0:c r="E174" s="66"/>
      <ns0:c r="F174" s="66"/>
      <ns0:c r="G174" s="66"/>
      <ns0:c r="H174" s="66"/>
      <ns0:c r="I174" s="45">
        <ns0:f>IF(A174="","",IFERROR(VLOOKUP(J174,'Controlled Vocabulary'!$AA$2:$AD$200,2,FALSE),"Record structurally complete"))</ns0:f>
      </ns0:c>
      <ns0:c r="J174" s="45">
        <ns0:f>IF(A174="","",IF(M174="","MISSING_LINK_ID",IF(Q174&gt;1,"DUPLICATE_LINK_ID",IF(OR(N174="",O174=""),"ORPHAN_CLAIM_LINK",IF(R174=0,"ORPHAN_CLAIM_LINK",IF(P174="","ORPHAN_EVIDENCE_LINK",IF(S174=0,"ORPHAN_EVIDENCE_LINK",IF(COUNTIF('Controlled Vocabulary'!$O$2:$O$4,E174)=0,"INVALID_RELATIONSHIP_ROLE",IF(COUNTIF('Controlled Vocabulary'!$P$2:$P$3,H174)=0,"INVALID_ACTIVE_STATUS","NONE")))))))))</ns0:f>
      </ns0:c>
      <ns0:c r="K174" s="45">
        <ns0:f>IF(A174="","",IFERROR(VLOOKUP(J174,'Controlled Vocabulary'!$AA$2:$AD$200,3,FALSE),"Continue"))</ns0:f>
      </ns0:c>
      <ns0:c r="L174" s="45">
        <ns0:f>IF(A174="","",IFERROR(VLOOKUP(J174,'Controlled Vocabulary'!$AA$2:$AD$200,4,FALSE),"Evaluate remaining controls."))</ns0:f>
      </ns0:c>
      <ns0:c r="M174" s="53">
        <ns0:f>IF(A174="","",UPPER(TRIM(A174)))</ns0:f>
      </ns0:c>
      <ns0:c r="N174" s="53">
        <ns0:f>IF(B174="","",UPPER(TRIM(B174)))</ns0:f>
      </ns0:c>
      <ns0:c r="O174" s="53">
        <ns0:f>IF(C174="","",TRIM(C174))</ns0:f>
      </ns0:c>
      <ns0:c r="P174" s="53">
        <ns0:f>IF(D174="","",UPPER(TRIM(D174)))</ns0:f>
      </ns0:c>
      <ns0:c r="Q174" s="53">
        <ns0:f>IF(M174="",0,COUNTIF($M$2:$M$201,M174))</ns0:f>
      </ns0:c>
      <ns0:c r="R174" s="53">
        <ns0:f>IF(T174="",0,COUNTIF('Evidence Register'!$BN$2:$BN$101,T174))</ns0:f>
      </ns0:c>
      <ns0:c r="S174" s="53">
        <ns0:f>IF(P174="",0,COUNTIF('Evidence Items'!$AG$2:$AG$101,P174))</ns0:f>
      </ns0:c>
      <ns0:c r="T174" s="53">
        <ns0:f>IF(OR(N174="",O174=""),"",N174&amp;"|"&amp;O174)</ns0:f>
      </ns0:c>
    </ns0:row>
    <ns0:row r="175">
      <ns0:c r="A175" s="65"/>
      <ns0:c r="B175" s="65"/>
      <ns0:c r="C175" s="65"/>
      <ns0:c r="D175" s="65"/>
      <ns0:c r="E175" s="66"/>
      <ns0:c r="F175" s="66"/>
      <ns0:c r="G175" s="66"/>
      <ns0:c r="H175" s="66"/>
      <ns0:c r="I175" s="45">
        <ns0:f>IF(A175="","",IFERROR(VLOOKUP(J175,'Controlled Vocabulary'!$AA$2:$AD$200,2,FALSE),"Record structurally complete"))</ns0:f>
      </ns0:c>
      <ns0:c r="J175" s="45">
        <ns0:f>IF(A175="","",IF(M175="","MISSING_LINK_ID",IF(Q175&gt;1,"DUPLICATE_LINK_ID",IF(OR(N175="",O175=""),"ORPHAN_CLAIM_LINK",IF(R175=0,"ORPHAN_CLAIM_LINK",IF(P175="","ORPHAN_EVIDENCE_LINK",IF(S175=0,"ORPHAN_EVIDENCE_LINK",IF(COUNTIF('Controlled Vocabulary'!$O$2:$O$4,E175)=0,"INVALID_RELATIONSHIP_ROLE",IF(COUNTIF('Controlled Vocabulary'!$P$2:$P$3,H175)=0,"INVALID_ACTIVE_STATUS","NONE")))))))))</ns0:f>
      </ns0:c>
      <ns0:c r="K175" s="45">
        <ns0:f>IF(A175="","",IFERROR(VLOOKUP(J175,'Controlled Vocabulary'!$AA$2:$AD$200,3,FALSE),"Continue"))</ns0:f>
      </ns0:c>
      <ns0:c r="L175" s="45">
        <ns0:f>IF(A175="","",IFERROR(VLOOKUP(J175,'Controlled Vocabulary'!$AA$2:$AD$200,4,FALSE),"Evaluate remaining controls."))</ns0:f>
      </ns0:c>
      <ns0:c r="M175" s="53">
        <ns0:f>IF(A175="","",UPPER(TRIM(A175)))</ns0:f>
      </ns0:c>
      <ns0:c r="N175" s="53">
        <ns0:f>IF(B175="","",UPPER(TRIM(B175)))</ns0:f>
      </ns0:c>
      <ns0:c r="O175" s="53">
        <ns0:f>IF(C175="","",TRIM(C175))</ns0:f>
      </ns0:c>
      <ns0:c r="P175" s="53">
        <ns0:f>IF(D175="","",UPPER(TRIM(D175)))</ns0:f>
      </ns0:c>
      <ns0:c r="Q175" s="53">
        <ns0:f>IF(M175="",0,COUNTIF($M$2:$M$201,M175))</ns0:f>
      </ns0:c>
      <ns0:c r="R175" s="53">
        <ns0:f>IF(T175="",0,COUNTIF('Evidence Register'!$BN$2:$BN$101,T175))</ns0:f>
      </ns0:c>
      <ns0:c r="S175" s="53">
        <ns0:f>IF(P175="",0,COUNTIF('Evidence Items'!$AG$2:$AG$101,P175))</ns0:f>
      </ns0:c>
      <ns0:c r="T175" s="53">
        <ns0:f>IF(OR(N175="",O175=""),"",N175&amp;"|"&amp;O175)</ns0:f>
      </ns0:c>
    </ns0:row>
    <ns0:row r="176">
      <ns0:c r="A176" s="65"/>
      <ns0:c r="B176" s="65"/>
      <ns0:c r="C176" s="65"/>
      <ns0:c r="D176" s="65"/>
      <ns0:c r="E176" s="66"/>
      <ns0:c r="F176" s="66"/>
      <ns0:c r="G176" s="66"/>
      <ns0:c r="H176" s="66"/>
      <ns0:c r="I176" s="45">
        <ns0:f>IF(A176="","",IFERROR(VLOOKUP(J176,'Controlled Vocabulary'!$AA$2:$AD$200,2,FALSE),"Record structurally complete"))</ns0:f>
      </ns0:c>
      <ns0:c r="J176" s="45">
        <ns0:f>IF(A176="","",IF(M176="","MISSING_LINK_ID",IF(Q176&gt;1,"DUPLICATE_LINK_ID",IF(OR(N176="",O176=""),"ORPHAN_CLAIM_LINK",IF(R176=0,"ORPHAN_CLAIM_LINK",IF(P176="","ORPHAN_EVIDENCE_LINK",IF(S176=0,"ORPHAN_EVIDENCE_LINK",IF(COUNTIF('Controlled Vocabulary'!$O$2:$O$4,E176)=0,"INVALID_RELATIONSHIP_ROLE",IF(COUNTIF('Controlled Vocabulary'!$P$2:$P$3,H176)=0,"INVALID_ACTIVE_STATUS","NONE")))))))))</ns0:f>
      </ns0:c>
      <ns0:c r="K176" s="45">
        <ns0:f>IF(A176="","",IFERROR(VLOOKUP(J176,'Controlled Vocabulary'!$AA$2:$AD$200,3,FALSE),"Continue"))</ns0:f>
      </ns0:c>
      <ns0:c r="L176" s="45">
        <ns0:f>IF(A176="","",IFERROR(VLOOKUP(J176,'Controlled Vocabulary'!$AA$2:$AD$200,4,FALSE),"Evaluate remaining controls."))</ns0:f>
      </ns0:c>
      <ns0:c r="M176" s="53">
        <ns0:f>IF(A176="","",UPPER(TRIM(A176)))</ns0:f>
      </ns0:c>
      <ns0:c r="N176" s="53">
        <ns0:f>IF(B176="","",UPPER(TRIM(B176)))</ns0:f>
      </ns0:c>
      <ns0:c r="O176" s="53">
        <ns0:f>IF(C176="","",TRIM(C176))</ns0:f>
      </ns0:c>
      <ns0:c r="P176" s="53">
        <ns0:f>IF(D176="","",UPPER(TRIM(D176)))</ns0:f>
      </ns0:c>
      <ns0:c r="Q176" s="53">
        <ns0:f>IF(M176="",0,COUNTIF($M$2:$M$201,M176))</ns0:f>
      </ns0:c>
      <ns0:c r="R176" s="53">
        <ns0:f>IF(T176="",0,COUNTIF('Evidence Register'!$BN$2:$BN$101,T176))</ns0:f>
      </ns0:c>
      <ns0:c r="S176" s="53">
        <ns0:f>IF(P176="",0,COUNTIF('Evidence Items'!$AG$2:$AG$101,P176))</ns0:f>
      </ns0:c>
      <ns0:c r="T176" s="53">
        <ns0:f>IF(OR(N176="",O176=""),"",N176&amp;"|"&amp;O176)</ns0:f>
      </ns0:c>
    </ns0:row>
    <ns0:row r="177">
      <ns0:c r="A177" s="65"/>
      <ns0:c r="B177" s="65"/>
      <ns0:c r="C177" s="65"/>
      <ns0:c r="D177" s="65"/>
      <ns0:c r="E177" s="66"/>
      <ns0:c r="F177" s="66"/>
      <ns0:c r="G177" s="66"/>
      <ns0:c r="H177" s="66"/>
      <ns0:c r="I177" s="45">
        <ns0:f>IF(A177="","",IFERROR(VLOOKUP(J177,'Controlled Vocabulary'!$AA$2:$AD$200,2,FALSE),"Record structurally complete"))</ns0:f>
      </ns0:c>
      <ns0:c r="J177" s="45">
        <ns0:f>IF(A177="","",IF(M177="","MISSING_LINK_ID",IF(Q177&gt;1,"DUPLICATE_LINK_ID",IF(OR(N177="",O177=""),"ORPHAN_CLAIM_LINK",IF(R177=0,"ORPHAN_CLAIM_LINK",IF(P177="","ORPHAN_EVIDENCE_LINK",IF(S177=0,"ORPHAN_EVIDENCE_LINK",IF(COUNTIF('Controlled Vocabulary'!$O$2:$O$4,E177)=0,"INVALID_RELATIONSHIP_ROLE",IF(COUNTIF('Controlled Vocabulary'!$P$2:$P$3,H177)=0,"INVALID_ACTIVE_STATUS","NONE")))))))))</ns0:f>
      </ns0:c>
      <ns0:c r="K177" s="45">
        <ns0:f>IF(A177="","",IFERROR(VLOOKUP(J177,'Controlled Vocabulary'!$AA$2:$AD$200,3,FALSE),"Continue"))</ns0:f>
      </ns0:c>
      <ns0:c r="L177" s="45">
        <ns0:f>IF(A177="","",IFERROR(VLOOKUP(J177,'Controlled Vocabulary'!$AA$2:$AD$200,4,FALSE),"Evaluate remaining controls."))</ns0:f>
      </ns0:c>
      <ns0:c r="M177" s="53">
        <ns0:f>IF(A177="","",UPPER(TRIM(A177)))</ns0:f>
      </ns0:c>
      <ns0:c r="N177" s="53">
        <ns0:f>IF(B177="","",UPPER(TRIM(B177)))</ns0:f>
      </ns0:c>
      <ns0:c r="O177" s="53">
        <ns0:f>IF(C177="","",TRIM(C177))</ns0:f>
      </ns0:c>
      <ns0:c r="P177" s="53">
        <ns0:f>IF(D177="","",UPPER(TRIM(D177)))</ns0:f>
      </ns0:c>
      <ns0:c r="Q177" s="53">
        <ns0:f>IF(M177="",0,COUNTIF($M$2:$M$201,M177))</ns0:f>
      </ns0:c>
      <ns0:c r="R177" s="53">
        <ns0:f>IF(T177="",0,COUNTIF('Evidence Register'!$BN$2:$BN$101,T177))</ns0:f>
      </ns0:c>
      <ns0:c r="S177" s="53">
        <ns0:f>IF(P177="",0,COUNTIF('Evidence Items'!$AG$2:$AG$101,P177))</ns0:f>
      </ns0:c>
      <ns0:c r="T177" s="53">
        <ns0:f>IF(OR(N177="",O177=""),"",N177&amp;"|"&amp;O177)</ns0:f>
      </ns0:c>
    </ns0:row>
    <ns0:row r="178">
      <ns0:c r="A178" s="65"/>
      <ns0:c r="B178" s="65"/>
      <ns0:c r="C178" s="65"/>
      <ns0:c r="D178" s="65"/>
      <ns0:c r="E178" s="66"/>
      <ns0:c r="F178" s="66"/>
      <ns0:c r="G178" s="66"/>
      <ns0:c r="H178" s="66"/>
      <ns0:c r="I178" s="45">
        <ns0:f>IF(A178="","",IFERROR(VLOOKUP(J178,'Controlled Vocabulary'!$AA$2:$AD$200,2,FALSE),"Record structurally complete"))</ns0:f>
      </ns0:c>
      <ns0:c r="J178" s="45">
        <ns0:f>IF(A178="","",IF(M178="","MISSING_LINK_ID",IF(Q178&gt;1,"DUPLICATE_LINK_ID",IF(OR(N178="",O178=""),"ORPHAN_CLAIM_LINK",IF(R178=0,"ORPHAN_CLAIM_LINK",IF(P178="","ORPHAN_EVIDENCE_LINK",IF(S178=0,"ORPHAN_EVIDENCE_LINK",IF(COUNTIF('Controlled Vocabulary'!$O$2:$O$4,E178)=0,"INVALID_RELATIONSHIP_ROLE",IF(COUNTIF('Controlled Vocabulary'!$P$2:$P$3,H178)=0,"INVALID_ACTIVE_STATUS","NONE")))))))))</ns0:f>
      </ns0:c>
      <ns0:c r="K178" s="45">
        <ns0:f>IF(A178="","",IFERROR(VLOOKUP(J178,'Controlled Vocabulary'!$AA$2:$AD$200,3,FALSE),"Continue"))</ns0:f>
      </ns0:c>
      <ns0:c r="L178" s="45">
        <ns0:f>IF(A178="","",IFERROR(VLOOKUP(J178,'Controlled Vocabulary'!$AA$2:$AD$200,4,FALSE),"Evaluate remaining controls."))</ns0:f>
      </ns0:c>
      <ns0:c r="M178" s="53">
        <ns0:f>IF(A178="","",UPPER(TRIM(A178)))</ns0:f>
      </ns0:c>
      <ns0:c r="N178" s="53">
        <ns0:f>IF(B178="","",UPPER(TRIM(B178)))</ns0:f>
      </ns0:c>
      <ns0:c r="O178" s="53">
        <ns0:f>IF(C178="","",TRIM(C178))</ns0:f>
      </ns0:c>
      <ns0:c r="P178" s="53">
        <ns0:f>IF(D178="","",UPPER(TRIM(D178)))</ns0:f>
      </ns0:c>
      <ns0:c r="Q178" s="53">
        <ns0:f>IF(M178="",0,COUNTIF($M$2:$M$201,M178))</ns0:f>
      </ns0:c>
      <ns0:c r="R178" s="53">
        <ns0:f>IF(T178="",0,COUNTIF('Evidence Register'!$BN$2:$BN$101,T178))</ns0:f>
      </ns0:c>
      <ns0:c r="S178" s="53">
        <ns0:f>IF(P178="",0,COUNTIF('Evidence Items'!$AG$2:$AG$101,P178))</ns0:f>
      </ns0:c>
      <ns0:c r="T178" s="53">
        <ns0:f>IF(OR(N178="",O178=""),"",N178&amp;"|"&amp;O178)</ns0:f>
      </ns0:c>
    </ns0:row>
    <ns0:row r="179">
      <ns0:c r="A179" s="65"/>
      <ns0:c r="B179" s="65"/>
      <ns0:c r="C179" s="65"/>
      <ns0:c r="D179" s="65"/>
      <ns0:c r="E179" s="66"/>
      <ns0:c r="F179" s="66"/>
      <ns0:c r="G179" s="66"/>
      <ns0:c r="H179" s="66"/>
      <ns0:c r="I179" s="45">
        <ns0:f>IF(A179="","",IFERROR(VLOOKUP(J179,'Controlled Vocabulary'!$AA$2:$AD$200,2,FALSE),"Record structurally complete"))</ns0:f>
      </ns0:c>
      <ns0:c r="J179" s="45">
        <ns0:f>IF(A179="","",IF(M179="","MISSING_LINK_ID",IF(Q179&gt;1,"DUPLICATE_LINK_ID",IF(OR(N179="",O179=""),"ORPHAN_CLAIM_LINK",IF(R179=0,"ORPHAN_CLAIM_LINK",IF(P179="","ORPHAN_EVIDENCE_LINK",IF(S179=0,"ORPHAN_EVIDENCE_LINK",IF(COUNTIF('Controlled Vocabulary'!$O$2:$O$4,E179)=0,"INVALID_RELATIONSHIP_ROLE",IF(COUNTIF('Controlled Vocabulary'!$P$2:$P$3,H179)=0,"INVALID_ACTIVE_STATUS","NONE")))))))))</ns0:f>
      </ns0:c>
      <ns0:c r="K179" s="45">
        <ns0:f>IF(A179="","",IFERROR(VLOOKUP(J179,'Controlled Vocabulary'!$AA$2:$AD$200,3,FALSE),"Continue"))</ns0:f>
      </ns0:c>
      <ns0:c r="L179" s="45">
        <ns0:f>IF(A179="","",IFERROR(VLOOKUP(J179,'Controlled Vocabulary'!$AA$2:$AD$200,4,FALSE),"Evaluate remaining controls."))</ns0:f>
      </ns0:c>
      <ns0:c r="M179" s="53">
        <ns0:f>IF(A179="","",UPPER(TRIM(A179)))</ns0:f>
      </ns0:c>
      <ns0:c r="N179" s="53">
        <ns0:f>IF(B179="","",UPPER(TRIM(B179)))</ns0:f>
      </ns0:c>
      <ns0:c r="O179" s="53">
        <ns0:f>IF(C179="","",TRIM(C179))</ns0:f>
      </ns0:c>
      <ns0:c r="P179" s="53">
        <ns0:f>IF(D179="","",UPPER(TRIM(D179)))</ns0:f>
      </ns0:c>
      <ns0:c r="Q179" s="53">
        <ns0:f>IF(M179="",0,COUNTIF($M$2:$M$201,M179))</ns0:f>
      </ns0:c>
      <ns0:c r="R179" s="53">
        <ns0:f>IF(T179="",0,COUNTIF('Evidence Register'!$BN$2:$BN$101,T179))</ns0:f>
      </ns0:c>
      <ns0:c r="S179" s="53">
        <ns0:f>IF(P179="",0,COUNTIF('Evidence Items'!$AG$2:$AG$101,P179))</ns0:f>
      </ns0:c>
      <ns0:c r="T179" s="53">
        <ns0:f>IF(OR(N179="",O179=""),"",N179&amp;"|"&amp;O179)</ns0:f>
      </ns0:c>
    </ns0:row>
    <ns0:row r="180">
      <ns0:c r="A180" s="65"/>
      <ns0:c r="B180" s="65"/>
      <ns0:c r="C180" s="65"/>
      <ns0:c r="D180" s="65"/>
      <ns0:c r="E180" s="66"/>
      <ns0:c r="F180" s="66"/>
      <ns0:c r="G180" s="66"/>
      <ns0:c r="H180" s="66"/>
      <ns0:c r="I180" s="45">
        <ns0:f>IF(A180="","",IFERROR(VLOOKUP(J180,'Controlled Vocabulary'!$AA$2:$AD$200,2,FALSE),"Record structurally complete"))</ns0:f>
      </ns0:c>
      <ns0:c r="J180" s="45">
        <ns0:f>IF(A180="","",IF(M180="","MISSING_LINK_ID",IF(Q180&gt;1,"DUPLICATE_LINK_ID",IF(OR(N180="",O180=""),"ORPHAN_CLAIM_LINK",IF(R180=0,"ORPHAN_CLAIM_LINK",IF(P180="","ORPHAN_EVIDENCE_LINK",IF(S180=0,"ORPHAN_EVIDENCE_LINK",IF(COUNTIF('Controlled Vocabulary'!$O$2:$O$4,E180)=0,"INVALID_RELATIONSHIP_ROLE",IF(COUNTIF('Controlled Vocabulary'!$P$2:$P$3,H180)=0,"INVALID_ACTIVE_STATUS","NONE")))))))))</ns0:f>
      </ns0:c>
      <ns0:c r="K180" s="45">
        <ns0:f>IF(A180="","",IFERROR(VLOOKUP(J180,'Controlled Vocabulary'!$AA$2:$AD$200,3,FALSE),"Continue"))</ns0:f>
      </ns0:c>
      <ns0:c r="L180" s="45">
        <ns0:f>IF(A180="","",IFERROR(VLOOKUP(J180,'Controlled Vocabulary'!$AA$2:$AD$200,4,FALSE),"Evaluate remaining controls."))</ns0:f>
      </ns0:c>
      <ns0:c r="M180" s="53">
        <ns0:f>IF(A180="","",UPPER(TRIM(A180)))</ns0:f>
      </ns0:c>
      <ns0:c r="N180" s="53">
        <ns0:f>IF(B180="","",UPPER(TRIM(B180)))</ns0:f>
      </ns0:c>
      <ns0:c r="O180" s="53">
        <ns0:f>IF(C180="","",TRIM(C180))</ns0:f>
      </ns0:c>
      <ns0:c r="P180" s="53">
        <ns0:f>IF(D180="","",UPPER(TRIM(D180)))</ns0:f>
      </ns0:c>
      <ns0:c r="Q180" s="53">
        <ns0:f>IF(M180="",0,COUNTIF($M$2:$M$201,M180))</ns0:f>
      </ns0:c>
      <ns0:c r="R180" s="53">
        <ns0:f>IF(T180="",0,COUNTIF('Evidence Register'!$BN$2:$BN$101,T180))</ns0:f>
      </ns0:c>
      <ns0:c r="S180" s="53">
        <ns0:f>IF(P180="",0,COUNTIF('Evidence Items'!$AG$2:$AG$101,P180))</ns0:f>
      </ns0:c>
      <ns0:c r="T180" s="53">
        <ns0:f>IF(OR(N180="",O180=""),"",N180&amp;"|"&amp;O180)</ns0:f>
      </ns0:c>
    </ns0:row>
    <ns0:row r="181">
      <ns0:c r="A181" s="65"/>
      <ns0:c r="B181" s="65"/>
      <ns0:c r="C181" s="65"/>
      <ns0:c r="D181" s="65"/>
      <ns0:c r="E181" s="66"/>
      <ns0:c r="F181" s="66"/>
      <ns0:c r="G181" s="66"/>
      <ns0:c r="H181" s="66"/>
      <ns0:c r="I181" s="45">
        <ns0:f>IF(A181="","",IFERROR(VLOOKUP(J181,'Controlled Vocabulary'!$AA$2:$AD$200,2,FALSE),"Record structurally complete"))</ns0:f>
      </ns0:c>
      <ns0:c r="J181" s="45">
        <ns0:f>IF(A181="","",IF(M181="","MISSING_LINK_ID",IF(Q181&gt;1,"DUPLICATE_LINK_ID",IF(OR(N181="",O181=""),"ORPHAN_CLAIM_LINK",IF(R181=0,"ORPHAN_CLAIM_LINK",IF(P181="","ORPHAN_EVIDENCE_LINK",IF(S181=0,"ORPHAN_EVIDENCE_LINK",IF(COUNTIF('Controlled Vocabulary'!$O$2:$O$4,E181)=0,"INVALID_RELATIONSHIP_ROLE",IF(COUNTIF('Controlled Vocabulary'!$P$2:$P$3,H181)=0,"INVALID_ACTIVE_STATUS","NONE")))))))))</ns0:f>
      </ns0:c>
      <ns0:c r="K181" s="45">
        <ns0:f>IF(A181="","",IFERROR(VLOOKUP(J181,'Controlled Vocabulary'!$AA$2:$AD$200,3,FALSE),"Continue"))</ns0:f>
      </ns0:c>
      <ns0:c r="L181" s="45">
        <ns0:f>IF(A181="","",IFERROR(VLOOKUP(J181,'Controlled Vocabulary'!$AA$2:$AD$200,4,FALSE),"Evaluate remaining controls."))</ns0:f>
      </ns0:c>
      <ns0:c r="M181" s="53">
        <ns0:f>IF(A181="","",UPPER(TRIM(A181)))</ns0:f>
      </ns0:c>
      <ns0:c r="N181" s="53">
        <ns0:f>IF(B181="","",UPPER(TRIM(B181)))</ns0:f>
      </ns0:c>
      <ns0:c r="O181" s="53">
        <ns0:f>IF(C181="","",TRIM(C181))</ns0:f>
      </ns0:c>
      <ns0:c r="P181" s="53">
        <ns0:f>IF(D181="","",UPPER(TRIM(D181)))</ns0:f>
      </ns0:c>
      <ns0:c r="Q181" s="53">
        <ns0:f>IF(M181="",0,COUNTIF($M$2:$M$201,M181))</ns0:f>
      </ns0:c>
      <ns0:c r="R181" s="53">
        <ns0:f>IF(T181="",0,COUNTIF('Evidence Register'!$BN$2:$BN$101,T181))</ns0:f>
      </ns0:c>
      <ns0:c r="S181" s="53">
        <ns0:f>IF(P181="",0,COUNTIF('Evidence Items'!$AG$2:$AG$101,P181))</ns0:f>
      </ns0:c>
      <ns0:c r="T181" s="53">
        <ns0:f>IF(OR(N181="",O181=""),"",N181&amp;"|"&amp;O181)</ns0:f>
      </ns0:c>
    </ns0:row>
    <ns0:row r="182">
      <ns0:c r="A182" s="65"/>
      <ns0:c r="B182" s="65"/>
      <ns0:c r="C182" s="65"/>
      <ns0:c r="D182" s="65"/>
      <ns0:c r="E182" s="66"/>
      <ns0:c r="F182" s="66"/>
      <ns0:c r="G182" s="66"/>
      <ns0:c r="H182" s="66"/>
      <ns0:c r="I182" s="45">
        <ns0:f>IF(A182="","",IFERROR(VLOOKUP(J182,'Controlled Vocabulary'!$AA$2:$AD$200,2,FALSE),"Record structurally complete"))</ns0:f>
      </ns0:c>
      <ns0:c r="J182" s="45">
        <ns0:f>IF(A182="","",IF(M182="","MISSING_LINK_ID",IF(Q182&gt;1,"DUPLICATE_LINK_ID",IF(OR(N182="",O182=""),"ORPHAN_CLAIM_LINK",IF(R182=0,"ORPHAN_CLAIM_LINK",IF(P182="","ORPHAN_EVIDENCE_LINK",IF(S182=0,"ORPHAN_EVIDENCE_LINK",IF(COUNTIF('Controlled Vocabulary'!$O$2:$O$4,E182)=0,"INVALID_RELATIONSHIP_ROLE",IF(COUNTIF('Controlled Vocabulary'!$P$2:$P$3,H182)=0,"INVALID_ACTIVE_STATUS","NONE")))))))))</ns0:f>
      </ns0:c>
      <ns0:c r="K182" s="45">
        <ns0:f>IF(A182="","",IFERROR(VLOOKUP(J182,'Controlled Vocabulary'!$AA$2:$AD$200,3,FALSE),"Continue"))</ns0:f>
      </ns0:c>
      <ns0:c r="L182" s="45">
        <ns0:f>IF(A182="","",IFERROR(VLOOKUP(J182,'Controlled Vocabulary'!$AA$2:$AD$200,4,FALSE),"Evaluate remaining controls."))</ns0:f>
      </ns0:c>
      <ns0:c r="M182" s="53">
        <ns0:f>IF(A182="","",UPPER(TRIM(A182)))</ns0:f>
      </ns0:c>
      <ns0:c r="N182" s="53">
        <ns0:f>IF(B182="","",UPPER(TRIM(B182)))</ns0:f>
      </ns0:c>
      <ns0:c r="O182" s="53">
        <ns0:f>IF(C182="","",TRIM(C182))</ns0:f>
      </ns0:c>
      <ns0:c r="P182" s="53">
        <ns0:f>IF(D182="","",UPPER(TRIM(D182)))</ns0:f>
      </ns0:c>
      <ns0:c r="Q182" s="53">
        <ns0:f>IF(M182="",0,COUNTIF($M$2:$M$201,M182))</ns0:f>
      </ns0:c>
      <ns0:c r="R182" s="53">
        <ns0:f>IF(T182="",0,COUNTIF('Evidence Register'!$BN$2:$BN$101,T182))</ns0:f>
      </ns0:c>
      <ns0:c r="S182" s="53">
        <ns0:f>IF(P182="",0,COUNTIF('Evidence Items'!$AG$2:$AG$101,P182))</ns0:f>
      </ns0:c>
      <ns0:c r="T182" s="53">
        <ns0:f>IF(OR(N182="",O182=""),"",N182&amp;"|"&amp;O182)</ns0:f>
      </ns0:c>
    </ns0:row>
    <ns0:row r="183">
      <ns0:c r="A183" s="65"/>
      <ns0:c r="B183" s="65"/>
      <ns0:c r="C183" s="65"/>
      <ns0:c r="D183" s="65"/>
      <ns0:c r="E183" s="66"/>
      <ns0:c r="F183" s="66"/>
      <ns0:c r="G183" s="66"/>
      <ns0:c r="H183" s="66"/>
      <ns0:c r="I183" s="45">
        <ns0:f>IF(A183="","",IFERROR(VLOOKUP(J183,'Controlled Vocabulary'!$AA$2:$AD$200,2,FALSE),"Record structurally complete"))</ns0:f>
      </ns0:c>
      <ns0:c r="J183" s="45">
        <ns0:f>IF(A183="","",IF(M183="","MISSING_LINK_ID",IF(Q183&gt;1,"DUPLICATE_LINK_ID",IF(OR(N183="",O183=""),"ORPHAN_CLAIM_LINK",IF(R183=0,"ORPHAN_CLAIM_LINK",IF(P183="","ORPHAN_EVIDENCE_LINK",IF(S183=0,"ORPHAN_EVIDENCE_LINK",IF(COUNTIF('Controlled Vocabulary'!$O$2:$O$4,E183)=0,"INVALID_RELATIONSHIP_ROLE",IF(COUNTIF('Controlled Vocabulary'!$P$2:$P$3,H183)=0,"INVALID_ACTIVE_STATUS","NONE")))))))))</ns0:f>
      </ns0:c>
      <ns0:c r="K183" s="45">
        <ns0:f>IF(A183="","",IFERROR(VLOOKUP(J183,'Controlled Vocabulary'!$AA$2:$AD$200,3,FALSE),"Continue"))</ns0:f>
      </ns0:c>
      <ns0:c r="L183" s="45">
        <ns0:f>IF(A183="","",IFERROR(VLOOKUP(J183,'Controlled Vocabulary'!$AA$2:$AD$200,4,FALSE),"Evaluate remaining controls."))</ns0:f>
      </ns0:c>
      <ns0:c r="M183" s="53">
        <ns0:f>IF(A183="","",UPPER(TRIM(A183)))</ns0:f>
      </ns0:c>
      <ns0:c r="N183" s="53">
        <ns0:f>IF(B183="","",UPPER(TRIM(B183)))</ns0:f>
      </ns0:c>
      <ns0:c r="O183" s="53">
        <ns0:f>IF(C183="","",TRIM(C183))</ns0:f>
      </ns0:c>
      <ns0:c r="P183" s="53">
        <ns0:f>IF(D183="","",UPPER(TRIM(D183)))</ns0:f>
      </ns0:c>
      <ns0:c r="Q183" s="53">
        <ns0:f>IF(M183="",0,COUNTIF($M$2:$M$201,M183))</ns0:f>
      </ns0:c>
      <ns0:c r="R183" s="53">
        <ns0:f>IF(T183="",0,COUNTIF('Evidence Register'!$BN$2:$BN$101,T183))</ns0:f>
      </ns0:c>
      <ns0:c r="S183" s="53">
        <ns0:f>IF(P183="",0,COUNTIF('Evidence Items'!$AG$2:$AG$101,P183))</ns0:f>
      </ns0:c>
      <ns0:c r="T183" s="53">
        <ns0:f>IF(OR(N183="",O183=""),"",N183&amp;"|"&amp;O183)</ns0:f>
      </ns0:c>
    </ns0:row>
    <ns0:row r="184">
      <ns0:c r="A184" s="65"/>
      <ns0:c r="B184" s="65"/>
      <ns0:c r="C184" s="65"/>
      <ns0:c r="D184" s="65"/>
      <ns0:c r="E184" s="66"/>
      <ns0:c r="F184" s="66"/>
      <ns0:c r="G184" s="66"/>
      <ns0:c r="H184" s="66"/>
      <ns0:c r="I184" s="45">
        <ns0:f>IF(A184="","",IFERROR(VLOOKUP(J184,'Controlled Vocabulary'!$AA$2:$AD$200,2,FALSE),"Record structurally complete"))</ns0:f>
      </ns0:c>
      <ns0:c r="J184" s="45">
        <ns0:f>IF(A184="","",IF(M184="","MISSING_LINK_ID",IF(Q184&gt;1,"DUPLICATE_LINK_ID",IF(OR(N184="",O184=""),"ORPHAN_CLAIM_LINK",IF(R184=0,"ORPHAN_CLAIM_LINK",IF(P184="","ORPHAN_EVIDENCE_LINK",IF(S184=0,"ORPHAN_EVIDENCE_LINK",IF(COUNTIF('Controlled Vocabulary'!$O$2:$O$4,E184)=0,"INVALID_RELATIONSHIP_ROLE",IF(COUNTIF('Controlled Vocabulary'!$P$2:$P$3,H184)=0,"INVALID_ACTIVE_STATUS","NONE")))))))))</ns0:f>
      </ns0:c>
      <ns0:c r="K184" s="45">
        <ns0:f>IF(A184="","",IFERROR(VLOOKUP(J184,'Controlled Vocabulary'!$AA$2:$AD$200,3,FALSE),"Continue"))</ns0:f>
      </ns0:c>
      <ns0:c r="L184" s="45">
        <ns0:f>IF(A184="","",IFERROR(VLOOKUP(J184,'Controlled Vocabulary'!$AA$2:$AD$200,4,FALSE),"Evaluate remaining controls."))</ns0:f>
      </ns0:c>
      <ns0:c r="M184" s="53">
        <ns0:f>IF(A184="","",UPPER(TRIM(A184)))</ns0:f>
      </ns0:c>
      <ns0:c r="N184" s="53">
        <ns0:f>IF(B184="","",UPPER(TRIM(B184)))</ns0:f>
      </ns0:c>
      <ns0:c r="O184" s="53">
        <ns0:f>IF(C184="","",TRIM(C184))</ns0:f>
      </ns0:c>
      <ns0:c r="P184" s="53">
        <ns0:f>IF(D184="","",UPPER(TRIM(D184)))</ns0:f>
      </ns0:c>
      <ns0:c r="Q184" s="53">
        <ns0:f>IF(M184="",0,COUNTIF($M$2:$M$201,M184))</ns0:f>
      </ns0:c>
      <ns0:c r="R184" s="53">
        <ns0:f>IF(T184="",0,COUNTIF('Evidence Register'!$BN$2:$BN$101,T184))</ns0:f>
      </ns0:c>
      <ns0:c r="S184" s="53">
        <ns0:f>IF(P184="",0,COUNTIF('Evidence Items'!$AG$2:$AG$101,P184))</ns0:f>
      </ns0:c>
      <ns0:c r="T184" s="53">
        <ns0:f>IF(OR(N184="",O184=""),"",N184&amp;"|"&amp;O184)</ns0:f>
      </ns0:c>
    </ns0:row>
    <ns0:row r="185">
      <ns0:c r="A185" s="65"/>
      <ns0:c r="B185" s="65"/>
      <ns0:c r="C185" s="65"/>
      <ns0:c r="D185" s="65"/>
      <ns0:c r="E185" s="66"/>
      <ns0:c r="F185" s="66"/>
      <ns0:c r="G185" s="66"/>
      <ns0:c r="H185" s="66"/>
      <ns0:c r="I185" s="45">
        <ns0:f>IF(A185="","",IFERROR(VLOOKUP(J185,'Controlled Vocabulary'!$AA$2:$AD$200,2,FALSE),"Record structurally complete"))</ns0:f>
      </ns0:c>
      <ns0:c r="J185" s="45">
        <ns0:f>IF(A185="","",IF(M185="","MISSING_LINK_ID",IF(Q185&gt;1,"DUPLICATE_LINK_ID",IF(OR(N185="",O185=""),"ORPHAN_CLAIM_LINK",IF(R185=0,"ORPHAN_CLAIM_LINK",IF(P185="","ORPHAN_EVIDENCE_LINK",IF(S185=0,"ORPHAN_EVIDENCE_LINK",IF(COUNTIF('Controlled Vocabulary'!$O$2:$O$4,E185)=0,"INVALID_RELATIONSHIP_ROLE",IF(COUNTIF('Controlled Vocabulary'!$P$2:$P$3,H185)=0,"INVALID_ACTIVE_STATUS","NONE")))))))))</ns0:f>
      </ns0:c>
      <ns0:c r="K185" s="45">
        <ns0:f>IF(A185="","",IFERROR(VLOOKUP(J185,'Controlled Vocabulary'!$AA$2:$AD$200,3,FALSE),"Continue"))</ns0:f>
      </ns0:c>
      <ns0:c r="L185" s="45">
        <ns0:f>IF(A185="","",IFERROR(VLOOKUP(J185,'Controlled Vocabulary'!$AA$2:$AD$200,4,FALSE),"Evaluate remaining controls."))</ns0:f>
      </ns0:c>
      <ns0:c r="M185" s="53">
        <ns0:f>IF(A185="","",UPPER(TRIM(A185)))</ns0:f>
      </ns0:c>
      <ns0:c r="N185" s="53">
        <ns0:f>IF(B185="","",UPPER(TRIM(B185)))</ns0:f>
      </ns0:c>
      <ns0:c r="O185" s="53">
        <ns0:f>IF(C185="","",TRIM(C185))</ns0:f>
      </ns0:c>
      <ns0:c r="P185" s="53">
        <ns0:f>IF(D185="","",UPPER(TRIM(D185)))</ns0:f>
      </ns0:c>
      <ns0:c r="Q185" s="53">
        <ns0:f>IF(M185="",0,COUNTIF($M$2:$M$201,M185))</ns0:f>
      </ns0:c>
      <ns0:c r="R185" s="53">
        <ns0:f>IF(T185="",0,COUNTIF('Evidence Register'!$BN$2:$BN$101,T185))</ns0:f>
      </ns0:c>
      <ns0:c r="S185" s="53">
        <ns0:f>IF(P185="",0,COUNTIF('Evidence Items'!$AG$2:$AG$101,P185))</ns0:f>
      </ns0:c>
      <ns0:c r="T185" s="53">
        <ns0:f>IF(OR(N185="",O185=""),"",N185&amp;"|"&amp;O185)</ns0:f>
      </ns0:c>
    </ns0:row>
    <ns0:row r="186">
      <ns0:c r="A186" s="65"/>
      <ns0:c r="B186" s="65"/>
      <ns0:c r="C186" s="65"/>
      <ns0:c r="D186" s="65"/>
      <ns0:c r="E186" s="66"/>
      <ns0:c r="F186" s="66"/>
      <ns0:c r="G186" s="66"/>
      <ns0:c r="H186" s="66"/>
      <ns0:c r="I186" s="45">
        <ns0:f>IF(A186="","",IFERROR(VLOOKUP(J186,'Controlled Vocabulary'!$AA$2:$AD$200,2,FALSE),"Record structurally complete"))</ns0:f>
      </ns0:c>
      <ns0:c r="J186" s="45">
        <ns0:f>IF(A186="","",IF(M186="","MISSING_LINK_ID",IF(Q186&gt;1,"DUPLICATE_LINK_ID",IF(OR(N186="",O186=""),"ORPHAN_CLAIM_LINK",IF(R186=0,"ORPHAN_CLAIM_LINK",IF(P186="","ORPHAN_EVIDENCE_LINK",IF(S186=0,"ORPHAN_EVIDENCE_LINK",IF(COUNTIF('Controlled Vocabulary'!$O$2:$O$4,E186)=0,"INVALID_RELATIONSHIP_ROLE",IF(COUNTIF('Controlled Vocabulary'!$P$2:$P$3,H186)=0,"INVALID_ACTIVE_STATUS","NONE")))))))))</ns0:f>
      </ns0:c>
      <ns0:c r="K186" s="45">
        <ns0:f>IF(A186="","",IFERROR(VLOOKUP(J186,'Controlled Vocabulary'!$AA$2:$AD$200,3,FALSE),"Continue"))</ns0:f>
      </ns0:c>
      <ns0:c r="L186" s="45">
        <ns0:f>IF(A186="","",IFERROR(VLOOKUP(J186,'Controlled Vocabulary'!$AA$2:$AD$200,4,FALSE),"Evaluate remaining controls."))</ns0:f>
      </ns0:c>
      <ns0:c r="M186" s="53">
        <ns0:f>IF(A186="","",UPPER(TRIM(A186)))</ns0:f>
      </ns0:c>
      <ns0:c r="N186" s="53">
        <ns0:f>IF(B186="","",UPPER(TRIM(B186)))</ns0:f>
      </ns0:c>
      <ns0:c r="O186" s="53">
        <ns0:f>IF(C186="","",TRIM(C186))</ns0:f>
      </ns0:c>
      <ns0:c r="P186" s="53">
        <ns0:f>IF(D186="","",UPPER(TRIM(D186)))</ns0:f>
      </ns0:c>
      <ns0:c r="Q186" s="53">
        <ns0:f>IF(M186="",0,COUNTIF($M$2:$M$201,M186))</ns0:f>
      </ns0:c>
      <ns0:c r="R186" s="53">
        <ns0:f>IF(T186="",0,COUNTIF('Evidence Register'!$BN$2:$BN$101,T186))</ns0:f>
      </ns0:c>
      <ns0:c r="S186" s="53">
        <ns0:f>IF(P186="",0,COUNTIF('Evidence Items'!$AG$2:$AG$101,P186))</ns0:f>
      </ns0:c>
      <ns0:c r="T186" s="53">
        <ns0:f>IF(OR(N186="",O186=""),"",N186&amp;"|"&amp;O186)</ns0:f>
      </ns0:c>
    </ns0:row>
    <ns0:row r="187">
      <ns0:c r="A187" s="65"/>
      <ns0:c r="B187" s="65"/>
      <ns0:c r="C187" s="65"/>
      <ns0:c r="D187" s="65"/>
      <ns0:c r="E187" s="66"/>
      <ns0:c r="F187" s="66"/>
      <ns0:c r="G187" s="66"/>
      <ns0:c r="H187" s="66"/>
      <ns0:c r="I187" s="45">
        <ns0:f>IF(A187="","",IFERROR(VLOOKUP(J187,'Controlled Vocabulary'!$AA$2:$AD$200,2,FALSE),"Record structurally complete"))</ns0:f>
      </ns0:c>
      <ns0:c r="J187" s="45">
        <ns0:f>IF(A187="","",IF(M187="","MISSING_LINK_ID",IF(Q187&gt;1,"DUPLICATE_LINK_ID",IF(OR(N187="",O187=""),"ORPHAN_CLAIM_LINK",IF(R187=0,"ORPHAN_CLAIM_LINK",IF(P187="","ORPHAN_EVIDENCE_LINK",IF(S187=0,"ORPHAN_EVIDENCE_LINK",IF(COUNTIF('Controlled Vocabulary'!$O$2:$O$4,E187)=0,"INVALID_RELATIONSHIP_ROLE",IF(COUNTIF('Controlled Vocabulary'!$P$2:$P$3,H187)=0,"INVALID_ACTIVE_STATUS","NONE")))))))))</ns0:f>
      </ns0:c>
      <ns0:c r="K187" s="45">
        <ns0:f>IF(A187="","",IFERROR(VLOOKUP(J187,'Controlled Vocabulary'!$AA$2:$AD$200,3,FALSE),"Continue"))</ns0:f>
      </ns0:c>
      <ns0:c r="L187" s="45">
        <ns0:f>IF(A187="","",IFERROR(VLOOKUP(J187,'Controlled Vocabulary'!$AA$2:$AD$200,4,FALSE),"Evaluate remaining controls."))</ns0:f>
      </ns0:c>
      <ns0:c r="M187" s="53">
        <ns0:f>IF(A187="","",UPPER(TRIM(A187)))</ns0:f>
      </ns0:c>
      <ns0:c r="N187" s="53">
        <ns0:f>IF(B187="","",UPPER(TRIM(B187)))</ns0:f>
      </ns0:c>
      <ns0:c r="O187" s="53">
        <ns0:f>IF(C187="","",TRIM(C187))</ns0:f>
      </ns0:c>
      <ns0:c r="P187" s="53">
        <ns0:f>IF(D187="","",UPPER(TRIM(D187)))</ns0:f>
      </ns0:c>
      <ns0:c r="Q187" s="53">
        <ns0:f>IF(M187="",0,COUNTIF($M$2:$M$201,M187))</ns0:f>
      </ns0:c>
      <ns0:c r="R187" s="53">
        <ns0:f>IF(T187="",0,COUNTIF('Evidence Register'!$BN$2:$BN$101,T187))</ns0:f>
      </ns0:c>
      <ns0:c r="S187" s="53">
        <ns0:f>IF(P187="",0,COUNTIF('Evidence Items'!$AG$2:$AG$101,P187))</ns0:f>
      </ns0:c>
      <ns0:c r="T187" s="53">
        <ns0:f>IF(OR(N187="",O187=""),"",N187&amp;"|"&amp;O187)</ns0:f>
      </ns0:c>
    </ns0:row>
    <ns0:row r="188">
      <ns0:c r="A188" s="65"/>
      <ns0:c r="B188" s="65"/>
      <ns0:c r="C188" s="65"/>
      <ns0:c r="D188" s="65"/>
      <ns0:c r="E188" s="66"/>
      <ns0:c r="F188" s="66"/>
      <ns0:c r="G188" s="66"/>
      <ns0:c r="H188" s="66"/>
      <ns0:c r="I188" s="45">
        <ns0:f>IF(A188="","",IFERROR(VLOOKUP(J188,'Controlled Vocabulary'!$AA$2:$AD$200,2,FALSE),"Record structurally complete"))</ns0:f>
      </ns0:c>
      <ns0:c r="J188" s="45">
        <ns0:f>IF(A188="","",IF(M188="","MISSING_LINK_ID",IF(Q188&gt;1,"DUPLICATE_LINK_ID",IF(OR(N188="",O188=""),"ORPHAN_CLAIM_LINK",IF(R188=0,"ORPHAN_CLAIM_LINK",IF(P188="","ORPHAN_EVIDENCE_LINK",IF(S188=0,"ORPHAN_EVIDENCE_LINK",IF(COUNTIF('Controlled Vocabulary'!$O$2:$O$4,E188)=0,"INVALID_RELATIONSHIP_ROLE",IF(COUNTIF('Controlled Vocabulary'!$P$2:$P$3,H188)=0,"INVALID_ACTIVE_STATUS","NONE")))))))))</ns0:f>
      </ns0:c>
      <ns0:c r="K188" s="45">
        <ns0:f>IF(A188="","",IFERROR(VLOOKUP(J188,'Controlled Vocabulary'!$AA$2:$AD$200,3,FALSE),"Continue"))</ns0:f>
      </ns0:c>
      <ns0:c r="L188" s="45">
        <ns0:f>IF(A188="","",IFERROR(VLOOKUP(J188,'Controlled Vocabulary'!$AA$2:$AD$200,4,FALSE),"Evaluate remaining controls."))</ns0:f>
      </ns0:c>
      <ns0:c r="M188" s="53">
        <ns0:f>IF(A188="","",UPPER(TRIM(A188)))</ns0:f>
      </ns0:c>
      <ns0:c r="N188" s="53">
        <ns0:f>IF(B188="","",UPPER(TRIM(B188)))</ns0:f>
      </ns0:c>
      <ns0:c r="O188" s="53">
        <ns0:f>IF(C188="","",TRIM(C188))</ns0:f>
      </ns0:c>
      <ns0:c r="P188" s="53">
        <ns0:f>IF(D188="","",UPPER(TRIM(D188)))</ns0:f>
      </ns0:c>
      <ns0:c r="Q188" s="53">
        <ns0:f>IF(M188="",0,COUNTIF($M$2:$M$201,M188))</ns0:f>
      </ns0:c>
      <ns0:c r="R188" s="53">
        <ns0:f>IF(T188="",0,COUNTIF('Evidence Register'!$BN$2:$BN$101,T188))</ns0:f>
      </ns0:c>
      <ns0:c r="S188" s="53">
        <ns0:f>IF(P188="",0,COUNTIF('Evidence Items'!$AG$2:$AG$101,P188))</ns0:f>
      </ns0:c>
      <ns0:c r="T188" s="53">
        <ns0:f>IF(OR(N188="",O188=""),"",N188&amp;"|"&amp;O188)</ns0:f>
      </ns0:c>
    </ns0:row>
    <ns0:row r="189">
      <ns0:c r="A189" s="65"/>
      <ns0:c r="B189" s="65"/>
      <ns0:c r="C189" s="65"/>
      <ns0:c r="D189" s="65"/>
      <ns0:c r="E189" s="66"/>
      <ns0:c r="F189" s="66"/>
      <ns0:c r="G189" s="66"/>
      <ns0:c r="H189" s="66"/>
      <ns0:c r="I189" s="45">
        <ns0:f>IF(A189="","",IFERROR(VLOOKUP(J189,'Controlled Vocabulary'!$AA$2:$AD$200,2,FALSE),"Record structurally complete"))</ns0:f>
      </ns0:c>
      <ns0:c r="J189" s="45">
        <ns0:f>IF(A189="","",IF(M189="","MISSING_LINK_ID",IF(Q189&gt;1,"DUPLICATE_LINK_ID",IF(OR(N189="",O189=""),"ORPHAN_CLAIM_LINK",IF(R189=0,"ORPHAN_CLAIM_LINK",IF(P189="","ORPHAN_EVIDENCE_LINK",IF(S189=0,"ORPHAN_EVIDENCE_LINK",IF(COUNTIF('Controlled Vocabulary'!$O$2:$O$4,E189)=0,"INVALID_RELATIONSHIP_ROLE",IF(COUNTIF('Controlled Vocabulary'!$P$2:$P$3,H189)=0,"INVALID_ACTIVE_STATUS","NONE")))))))))</ns0:f>
      </ns0:c>
      <ns0:c r="K189" s="45">
        <ns0:f>IF(A189="","",IFERROR(VLOOKUP(J189,'Controlled Vocabulary'!$AA$2:$AD$200,3,FALSE),"Continue"))</ns0:f>
      </ns0:c>
      <ns0:c r="L189" s="45">
        <ns0:f>IF(A189="","",IFERROR(VLOOKUP(J189,'Controlled Vocabulary'!$AA$2:$AD$200,4,FALSE),"Evaluate remaining controls."))</ns0:f>
      </ns0:c>
      <ns0:c r="M189" s="53">
        <ns0:f>IF(A189="","",UPPER(TRIM(A189)))</ns0:f>
      </ns0:c>
      <ns0:c r="N189" s="53">
        <ns0:f>IF(B189="","",UPPER(TRIM(B189)))</ns0:f>
      </ns0:c>
      <ns0:c r="O189" s="53">
        <ns0:f>IF(C189="","",TRIM(C189))</ns0:f>
      </ns0:c>
      <ns0:c r="P189" s="53">
        <ns0:f>IF(D189="","",UPPER(TRIM(D189)))</ns0:f>
      </ns0:c>
      <ns0:c r="Q189" s="53">
        <ns0:f>IF(M189="",0,COUNTIF($M$2:$M$201,M189))</ns0:f>
      </ns0:c>
      <ns0:c r="R189" s="53">
        <ns0:f>IF(T189="",0,COUNTIF('Evidence Register'!$BN$2:$BN$101,T189))</ns0:f>
      </ns0:c>
      <ns0:c r="S189" s="53">
        <ns0:f>IF(P189="",0,COUNTIF('Evidence Items'!$AG$2:$AG$101,P189))</ns0:f>
      </ns0:c>
      <ns0:c r="T189" s="53">
        <ns0:f>IF(OR(N189="",O189=""),"",N189&amp;"|"&amp;O189)</ns0:f>
      </ns0:c>
    </ns0:row>
    <ns0:row r="190">
      <ns0:c r="A190" s="65"/>
      <ns0:c r="B190" s="65"/>
      <ns0:c r="C190" s="65"/>
      <ns0:c r="D190" s="65"/>
      <ns0:c r="E190" s="66"/>
      <ns0:c r="F190" s="66"/>
      <ns0:c r="G190" s="66"/>
      <ns0:c r="H190" s="66"/>
      <ns0:c r="I190" s="45">
        <ns0:f>IF(A190="","",IFERROR(VLOOKUP(J190,'Controlled Vocabulary'!$AA$2:$AD$200,2,FALSE),"Record structurally complete"))</ns0:f>
      </ns0:c>
      <ns0:c r="J190" s="45">
        <ns0:f>IF(A190="","",IF(M190="","MISSING_LINK_ID",IF(Q190&gt;1,"DUPLICATE_LINK_ID",IF(OR(N190="",O190=""),"ORPHAN_CLAIM_LINK",IF(R190=0,"ORPHAN_CLAIM_LINK",IF(P190="","ORPHAN_EVIDENCE_LINK",IF(S190=0,"ORPHAN_EVIDENCE_LINK",IF(COUNTIF('Controlled Vocabulary'!$O$2:$O$4,E190)=0,"INVALID_RELATIONSHIP_ROLE",IF(COUNTIF('Controlled Vocabulary'!$P$2:$P$3,H190)=0,"INVALID_ACTIVE_STATUS","NONE")))))))))</ns0:f>
      </ns0:c>
      <ns0:c r="K190" s="45">
        <ns0:f>IF(A190="","",IFERROR(VLOOKUP(J190,'Controlled Vocabulary'!$AA$2:$AD$200,3,FALSE),"Continue"))</ns0:f>
      </ns0:c>
      <ns0:c r="L190" s="45">
        <ns0:f>IF(A190="","",IFERROR(VLOOKUP(J190,'Controlled Vocabulary'!$AA$2:$AD$200,4,FALSE),"Evaluate remaining controls."))</ns0:f>
      </ns0:c>
      <ns0:c r="M190" s="53">
        <ns0:f>IF(A190="","",UPPER(TRIM(A190)))</ns0:f>
      </ns0:c>
      <ns0:c r="N190" s="53">
        <ns0:f>IF(B190="","",UPPER(TRIM(B190)))</ns0:f>
      </ns0:c>
      <ns0:c r="O190" s="53">
        <ns0:f>IF(C190="","",TRIM(C190))</ns0:f>
      </ns0:c>
      <ns0:c r="P190" s="53">
        <ns0:f>IF(D190="","",UPPER(TRIM(D190)))</ns0:f>
      </ns0:c>
      <ns0:c r="Q190" s="53">
        <ns0:f>IF(M190="",0,COUNTIF($M$2:$M$201,M190))</ns0:f>
      </ns0:c>
      <ns0:c r="R190" s="53">
        <ns0:f>IF(T190="",0,COUNTIF('Evidence Register'!$BN$2:$BN$101,T190))</ns0:f>
      </ns0:c>
      <ns0:c r="S190" s="53">
        <ns0:f>IF(P190="",0,COUNTIF('Evidence Items'!$AG$2:$AG$101,P190))</ns0:f>
      </ns0:c>
      <ns0:c r="T190" s="53">
        <ns0:f>IF(OR(N190="",O190=""),"",N190&amp;"|"&amp;O190)</ns0:f>
      </ns0:c>
    </ns0:row>
    <ns0:row r="191">
      <ns0:c r="A191" s="65"/>
      <ns0:c r="B191" s="65"/>
      <ns0:c r="C191" s="65"/>
      <ns0:c r="D191" s="65"/>
      <ns0:c r="E191" s="66"/>
      <ns0:c r="F191" s="66"/>
      <ns0:c r="G191" s="66"/>
      <ns0:c r="H191" s="66"/>
      <ns0:c r="I191" s="45">
        <ns0:f>IF(A191="","",IFERROR(VLOOKUP(J191,'Controlled Vocabulary'!$AA$2:$AD$200,2,FALSE),"Record structurally complete"))</ns0:f>
      </ns0:c>
      <ns0:c r="J191" s="45">
        <ns0:f>IF(A191="","",IF(M191="","MISSING_LINK_ID",IF(Q191&gt;1,"DUPLICATE_LINK_ID",IF(OR(N191="",O191=""),"ORPHAN_CLAIM_LINK",IF(R191=0,"ORPHAN_CLAIM_LINK",IF(P191="","ORPHAN_EVIDENCE_LINK",IF(S191=0,"ORPHAN_EVIDENCE_LINK",IF(COUNTIF('Controlled Vocabulary'!$O$2:$O$4,E191)=0,"INVALID_RELATIONSHIP_ROLE",IF(COUNTIF('Controlled Vocabulary'!$P$2:$P$3,H191)=0,"INVALID_ACTIVE_STATUS","NONE")))))))))</ns0:f>
      </ns0:c>
      <ns0:c r="K191" s="45">
        <ns0:f>IF(A191="","",IFERROR(VLOOKUP(J191,'Controlled Vocabulary'!$AA$2:$AD$200,3,FALSE),"Continue"))</ns0:f>
      </ns0:c>
      <ns0:c r="L191" s="45">
        <ns0:f>IF(A191="","",IFERROR(VLOOKUP(J191,'Controlled Vocabulary'!$AA$2:$AD$200,4,FALSE),"Evaluate remaining controls."))</ns0:f>
      </ns0:c>
      <ns0:c r="M191" s="53">
        <ns0:f>IF(A191="","",UPPER(TRIM(A191)))</ns0:f>
      </ns0:c>
      <ns0:c r="N191" s="53">
        <ns0:f>IF(B191="","",UPPER(TRIM(B191)))</ns0:f>
      </ns0:c>
      <ns0:c r="O191" s="53">
        <ns0:f>IF(C191="","",TRIM(C191))</ns0:f>
      </ns0:c>
      <ns0:c r="P191" s="53">
        <ns0:f>IF(D191="","",UPPER(TRIM(D191)))</ns0:f>
      </ns0:c>
      <ns0:c r="Q191" s="53">
        <ns0:f>IF(M191="",0,COUNTIF($M$2:$M$201,M191))</ns0:f>
      </ns0:c>
      <ns0:c r="R191" s="53">
        <ns0:f>IF(T191="",0,COUNTIF('Evidence Register'!$BN$2:$BN$101,T191))</ns0:f>
      </ns0:c>
      <ns0:c r="S191" s="53">
        <ns0:f>IF(P191="",0,COUNTIF('Evidence Items'!$AG$2:$AG$101,P191))</ns0:f>
      </ns0:c>
      <ns0:c r="T191" s="53">
        <ns0:f>IF(OR(N191="",O191=""),"",N191&amp;"|"&amp;O191)</ns0:f>
      </ns0:c>
    </ns0:row>
    <ns0:row r="192">
      <ns0:c r="A192" s="65"/>
      <ns0:c r="B192" s="65"/>
      <ns0:c r="C192" s="65"/>
      <ns0:c r="D192" s="65"/>
      <ns0:c r="E192" s="66"/>
      <ns0:c r="F192" s="66"/>
      <ns0:c r="G192" s="66"/>
      <ns0:c r="H192" s="66"/>
      <ns0:c r="I192" s="45">
        <ns0:f>IF(A192="","",IFERROR(VLOOKUP(J192,'Controlled Vocabulary'!$AA$2:$AD$200,2,FALSE),"Record structurally complete"))</ns0:f>
      </ns0:c>
      <ns0:c r="J192" s="45">
        <ns0:f>IF(A192="","",IF(M192="","MISSING_LINK_ID",IF(Q192&gt;1,"DUPLICATE_LINK_ID",IF(OR(N192="",O192=""),"ORPHAN_CLAIM_LINK",IF(R192=0,"ORPHAN_CLAIM_LINK",IF(P192="","ORPHAN_EVIDENCE_LINK",IF(S192=0,"ORPHAN_EVIDENCE_LINK",IF(COUNTIF('Controlled Vocabulary'!$O$2:$O$4,E192)=0,"INVALID_RELATIONSHIP_ROLE",IF(COUNTIF('Controlled Vocabulary'!$P$2:$P$3,H192)=0,"INVALID_ACTIVE_STATUS","NONE")))))))))</ns0:f>
      </ns0:c>
      <ns0:c r="K192" s="45">
        <ns0:f>IF(A192="","",IFERROR(VLOOKUP(J192,'Controlled Vocabulary'!$AA$2:$AD$200,3,FALSE),"Continue"))</ns0:f>
      </ns0:c>
      <ns0:c r="L192" s="45">
        <ns0:f>IF(A192="","",IFERROR(VLOOKUP(J192,'Controlled Vocabulary'!$AA$2:$AD$200,4,FALSE),"Evaluate remaining controls."))</ns0:f>
      </ns0:c>
      <ns0:c r="M192" s="53">
        <ns0:f>IF(A192="","",UPPER(TRIM(A192)))</ns0:f>
      </ns0:c>
      <ns0:c r="N192" s="53">
        <ns0:f>IF(B192="","",UPPER(TRIM(B192)))</ns0:f>
      </ns0:c>
      <ns0:c r="O192" s="53">
        <ns0:f>IF(C192="","",TRIM(C192))</ns0:f>
      </ns0:c>
      <ns0:c r="P192" s="53">
        <ns0:f>IF(D192="","",UPPER(TRIM(D192)))</ns0:f>
      </ns0:c>
      <ns0:c r="Q192" s="53">
        <ns0:f>IF(M192="",0,COUNTIF($M$2:$M$201,M192))</ns0:f>
      </ns0:c>
      <ns0:c r="R192" s="53">
        <ns0:f>IF(T192="",0,COUNTIF('Evidence Register'!$BN$2:$BN$101,T192))</ns0:f>
      </ns0:c>
      <ns0:c r="S192" s="53">
        <ns0:f>IF(P192="",0,COUNTIF('Evidence Items'!$AG$2:$AG$101,P192))</ns0:f>
      </ns0:c>
      <ns0:c r="T192" s="53">
        <ns0:f>IF(OR(N192="",O192=""),"",N192&amp;"|"&amp;O192)</ns0:f>
      </ns0:c>
    </ns0:row>
    <ns0:row r="193">
      <ns0:c r="A193" s="65"/>
      <ns0:c r="B193" s="65"/>
      <ns0:c r="C193" s="65"/>
      <ns0:c r="D193" s="65"/>
      <ns0:c r="E193" s="66"/>
      <ns0:c r="F193" s="66"/>
      <ns0:c r="G193" s="66"/>
      <ns0:c r="H193" s="66"/>
      <ns0:c r="I193" s="45">
        <ns0:f>IF(A193="","",IFERROR(VLOOKUP(J193,'Controlled Vocabulary'!$AA$2:$AD$200,2,FALSE),"Record structurally complete"))</ns0:f>
      </ns0:c>
      <ns0:c r="J193" s="45">
        <ns0:f>IF(A193="","",IF(M193="","MISSING_LINK_ID",IF(Q193&gt;1,"DUPLICATE_LINK_ID",IF(OR(N193="",O193=""),"ORPHAN_CLAIM_LINK",IF(R193=0,"ORPHAN_CLAIM_LINK",IF(P193="","ORPHAN_EVIDENCE_LINK",IF(S193=0,"ORPHAN_EVIDENCE_LINK",IF(COUNTIF('Controlled Vocabulary'!$O$2:$O$4,E193)=0,"INVALID_RELATIONSHIP_ROLE",IF(COUNTIF('Controlled Vocabulary'!$P$2:$P$3,H193)=0,"INVALID_ACTIVE_STATUS","NONE")))))))))</ns0:f>
      </ns0:c>
      <ns0:c r="K193" s="45">
        <ns0:f>IF(A193="","",IFERROR(VLOOKUP(J193,'Controlled Vocabulary'!$AA$2:$AD$200,3,FALSE),"Continue"))</ns0:f>
      </ns0:c>
      <ns0:c r="L193" s="45">
        <ns0:f>IF(A193="","",IFERROR(VLOOKUP(J193,'Controlled Vocabulary'!$AA$2:$AD$200,4,FALSE),"Evaluate remaining controls."))</ns0:f>
      </ns0:c>
      <ns0:c r="M193" s="53">
        <ns0:f>IF(A193="","",UPPER(TRIM(A193)))</ns0:f>
      </ns0:c>
      <ns0:c r="N193" s="53">
        <ns0:f>IF(B193="","",UPPER(TRIM(B193)))</ns0:f>
      </ns0:c>
      <ns0:c r="O193" s="53">
        <ns0:f>IF(C193="","",TRIM(C193))</ns0:f>
      </ns0:c>
      <ns0:c r="P193" s="53">
        <ns0:f>IF(D193="","",UPPER(TRIM(D193)))</ns0:f>
      </ns0:c>
      <ns0:c r="Q193" s="53">
        <ns0:f>IF(M193="",0,COUNTIF($M$2:$M$201,M193))</ns0:f>
      </ns0:c>
      <ns0:c r="R193" s="53">
        <ns0:f>IF(T193="",0,COUNTIF('Evidence Register'!$BN$2:$BN$101,T193))</ns0:f>
      </ns0:c>
      <ns0:c r="S193" s="53">
        <ns0:f>IF(P193="",0,COUNTIF('Evidence Items'!$AG$2:$AG$101,P193))</ns0:f>
      </ns0:c>
      <ns0:c r="T193" s="53">
        <ns0:f>IF(OR(N193="",O193=""),"",N193&amp;"|"&amp;O193)</ns0:f>
      </ns0:c>
    </ns0:row>
    <ns0:row r="194">
      <ns0:c r="A194" s="65"/>
      <ns0:c r="B194" s="65"/>
      <ns0:c r="C194" s="65"/>
      <ns0:c r="D194" s="65"/>
      <ns0:c r="E194" s="66"/>
      <ns0:c r="F194" s="66"/>
      <ns0:c r="G194" s="66"/>
      <ns0:c r="H194" s="66"/>
      <ns0:c r="I194" s="45">
        <ns0:f>IF(A194="","",IFERROR(VLOOKUP(J194,'Controlled Vocabulary'!$AA$2:$AD$200,2,FALSE),"Record structurally complete"))</ns0:f>
      </ns0:c>
      <ns0:c r="J194" s="45">
        <ns0:f>IF(A194="","",IF(M194="","MISSING_LINK_ID",IF(Q194&gt;1,"DUPLICATE_LINK_ID",IF(OR(N194="",O194=""),"ORPHAN_CLAIM_LINK",IF(R194=0,"ORPHAN_CLAIM_LINK",IF(P194="","ORPHAN_EVIDENCE_LINK",IF(S194=0,"ORPHAN_EVIDENCE_LINK",IF(COUNTIF('Controlled Vocabulary'!$O$2:$O$4,E194)=0,"INVALID_RELATIONSHIP_ROLE",IF(COUNTIF('Controlled Vocabulary'!$P$2:$P$3,H194)=0,"INVALID_ACTIVE_STATUS","NONE")))))))))</ns0:f>
      </ns0:c>
      <ns0:c r="K194" s="45">
        <ns0:f>IF(A194="","",IFERROR(VLOOKUP(J194,'Controlled Vocabulary'!$AA$2:$AD$200,3,FALSE),"Continue"))</ns0:f>
      </ns0:c>
      <ns0:c r="L194" s="45">
        <ns0:f>IF(A194="","",IFERROR(VLOOKUP(J194,'Controlled Vocabulary'!$AA$2:$AD$200,4,FALSE),"Evaluate remaining controls."))</ns0:f>
      </ns0:c>
      <ns0:c r="M194" s="53">
        <ns0:f>IF(A194="","",UPPER(TRIM(A194)))</ns0:f>
      </ns0:c>
      <ns0:c r="N194" s="53">
        <ns0:f>IF(B194="","",UPPER(TRIM(B194)))</ns0:f>
      </ns0:c>
      <ns0:c r="O194" s="53">
        <ns0:f>IF(C194="","",TRIM(C194))</ns0:f>
      </ns0:c>
      <ns0:c r="P194" s="53">
        <ns0:f>IF(D194="","",UPPER(TRIM(D194)))</ns0:f>
      </ns0:c>
      <ns0:c r="Q194" s="53">
        <ns0:f>IF(M194="",0,COUNTIF($M$2:$M$201,M194))</ns0:f>
      </ns0:c>
      <ns0:c r="R194" s="53">
        <ns0:f>IF(T194="",0,COUNTIF('Evidence Register'!$BN$2:$BN$101,T194))</ns0:f>
      </ns0:c>
      <ns0:c r="S194" s="53">
        <ns0:f>IF(P194="",0,COUNTIF('Evidence Items'!$AG$2:$AG$101,P194))</ns0:f>
      </ns0:c>
      <ns0:c r="T194" s="53">
        <ns0:f>IF(OR(N194="",O194=""),"",N194&amp;"|"&amp;O194)</ns0:f>
      </ns0:c>
    </ns0:row>
    <ns0:row r="195">
      <ns0:c r="A195" s="65"/>
      <ns0:c r="B195" s="65"/>
      <ns0:c r="C195" s="65"/>
      <ns0:c r="D195" s="65"/>
      <ns0:c r="E195" s="66"/>
      <ns0:c r="F195" s="66"/>
      <ns0:c r="G195" s="66"/>
      <ns0:c r="H195" s="66"/>
      <ns0:c r="I195" s="45">
        <ns0:f>IF(A195="","",IFERROR(VLOOKUP(J195,'Controlled Vocabulary'!$AA$2:$AD$200,2,FALSE),"Record structurally complete"))</ns0:f>
      </ns0:c>
      <ns0:c r="J195" s="45">
        <ns0:f>IF(A195="","",IF(M195="","MISSING_LINK_ID",IF(Q195&gt;1,"DUPLICATE_LINK_ID",IF(OR(N195="",O195=""),"ORPHAN_CLAIM_LINK",IF(R195=0,"ORPHAN_CLAIM_LINK",IF(P195="","ORPHAN_EVIDENCE_LINK",IF(S195=0,"ORPHAN_EVIDENCE_LINK",IF(COUNTIF('Controlled Vocabulary'!$O$2:$O$4,E195)=0,"INVALID_RELATIONSHIP_ROLE",IF(COUNTIF('Controlled Vocabulary'!$P$2:$P$3,H195)=0,"INVALID_ACTIVE_STATUS","NONE")))))))))</ns0:f>
      </ns0:c>
      <ns0:c r="K195" s="45">
        <ns0:f>IF(A195="","",IFERROR(VLOOKUP(J195,'Controlled Vocabulary'!$AA$2:$AD$200,3,FALSE),"Continue"))</ns0:f>
      </ns0:c>
      <ns0:c r="L195" s="45">
        <ns0:f>IF(A195="","",IFERROR(VLOOKUP(J195,'Controlled Vocabulary'!$AA$2:$AD$200,4,FALSE),"Evaluate remaining controls."))</ns0:f>
      </ns0:c>
      <ns0:c r="M195" s="53">
        <ns0:f>IF(A195="","",UPPER(TRIM(A195)))</ns0:f>
      </ns0:c>
      <ns0:c r="N195" s="53">
        <ns0:f>IF(B195="","",UPPER(TRIM(B195)))</ns0:f>
      </ns0:c>
      <ns0:c r="O195" s="53">
        <ns0:f>IF(C195="","",TRIM(C195))</ns0:f>
      </ns0:c>
      <ns0:c r="P195" s="53">
        <ns0:f>IF(D195="","",UPPER(TRIM(D195)))</ns0:f>
      </ns0:c>
      <ns0:c r="Q195" s="53">
        <ns0:f>IF(M195="",0,COUNTIF($M$2:$M$201,M195))</ns0:f>
      </ns0:c>
      <ns0:c r="R195" s="53">
        <ns0:f>IF(T195="",0,COUNTIF('Evidence Register'!$BN$2:$BN$101,T195))</ns0:f>
      </ns0:c>
      <ns0:c r="S195" s="53">
        <ns0:f>IF(P195="",0,COUNTIF('Evidence Items'!$AG$2:$AG$101,P195))</ns0:f>
      </ns0:c>
      <ns0:c r="T195" s="53">
        <ns0:f>IF(OR(N195="",O195=""),"",N195&amp;"|"&amp;O195)</ns0:f>
      </ns0:c>
    </ns0:row>
    <ns0:row r="196">
      <ns0:c r="A196" s="65"/>
      <ns0:c r="B196" s="65"/>
      <ns0:c r="C196" s="65"/>
      <ns0:c r="D196" s="65"/>
      <ns0:c r="E196" s="66"/>
      <ns0:c r="F196" s="66"/>
      <ns0:c r="G196" s="66"/>
      <ns0:c r="H196" s="66"/>
      <ns0:c r="I196" s="45">
        <ns0:f>IF(A196="","",IFERROR(VLOOKUP(J196,'Controlled Vocabulary'!$AA$2:$AD$200,2,FALSE),"Record structurally complete"))</ns0:f>
      </ns0:c>
      <ns0:c r="J196" s="45">
        <ns0:f>IF(A196="","",IF(M196="","MISSING_LINK_ID",IF(Q196&gt;1,"DUPLICATE_LINK_ID",IF(OR(N196="",O196=""),"ORPHAN_CLAIM_LINK",IF(R196=0,"ORPHAN_CLAIM_LINK",IF(P196="","ORPHAN_EVIDENCE_LINK",IF(S196=0,"ORPHAN_EVIDENCE_LINK",IF(COUNTIF('Controlled Vocabulary'!$O$2:$O$4,E196)=0,"INVALID_RELATIONSHIP_ROLE",IF(COUNTIF('Controlled Vocabulary'!$P$2:$P$3,H196)=0,"INVALID_ACTIVE_STATUS","NONE")))))))))</ns0:f>
      </ns0:c>
      <ns0:c r="K196" s="45">
        <ns0:f>IF(A196="","",IFERROR(VLOOKUP(J196,'Controlled Vocabulary'!$AA$2:$AD$200,3,FALSE),"Continue"))</ns0:f>
      </ns0:c>
      <ns0:c r="L196" s="45">
        <ns0:f>IF(A196="","",IFERROR(VLOOKUP(J196,'Controlled Vocabulary'!$AA$2:$AD$200,4,FALSE),"Evaluate remaining controls."))</ns0:f>
      </ns0:c>
      <ns0:c r="M196" s="53">
        <ns0:f>IF(A196="","",UPPER(TRIM(A196)))</ns0:f>
      </ns0:c>
      <ns0:c r="N196" s="53">
        <ns0:f>IF(B196="","",UPPER(TRIM(B196)))</ns0:f>
      </ns0:c>
      <ns0:c r="O196" s="53">
        <ns0:f>IF(C196="","",TRIM(C196))</ns0:f>
      </ns0:c>
      <ns0:c r="P196" s="53">
        <ns0:f>IF(D196="","",UPPER(TRIM(D196)))</ns0:f>
      </ns0:c>
      <ns0:c r="Q196" s="53">
        <ns0:f>IF(M196="",0,COUNTIF($M$2:$M$201,M196))</ns0:f>
      </ns0:c>
      <ns0:c r="R196" s="53">
        <ns0:f>IF(T196="",0,COUNTIF('Evidence Register'!$BN$2:$BN$101,T196))</ns0:f>
      </ns0:c>
      <ns0:c r="S196" s="53">
        <ns0:f>IF(P196="",0,COUNTIF('Evidence Items'!$AG$2:$AG$101,P196))</ns0:f>
      </ns0:c>
      <ns0:c r="T196" s="53">
        <ns0:f>IF(OR(N196="",O196=""),"",N196&amp;"|"&amp;O196)</ns0:f>
      </ns0:c>
    </ns0:row>
    <ns0:row r="197">
      <ns0:c r="A197" s="65"/>
      <ns0:c r="B197" s="65"/>
      <ns0:c r="C197" s="65"/>
      <ns0:c r="D197" s="65"/>
      <ns0:c r="E197" s="66"/>
      <ns0:c r="F197" s="66"/>
      <ns0:c r="G197" s="66"/>
      <ns0:c r="H197" s="66"/>
      <ns0:c r="I197" s="45">
        <ns0:f>IF(A197="","",IFERROR(VLOOKUP(J197,'Controlled Vocabulary'!$AA$2:$AD$200,2,FALSE),"Record structurally complete"))</ns0:f>
      </ns0:c>
      <ns0:c r="J197" s="45">
        <ns0:f>IF(A197="","",IF(M197="","MISSING_LINK_ID",IF(Q197&gt;1,"DUPLICATE_LINK_ID",IF(OR(N197="",O197=""),"ORPHAN_CLAIM_LINK",IF(R197=0,"ORPHAN_CLAIM_LINK",IF(P197="","ORPHAN_EVIDENCE_LINK",IF(S197=0,"ORPHAN_EVIDENCE_LINK",IF(COUNTIF('Controlled Vocabulary'!$O$2:$O$4,E197)=0,"INVALID_RELATIONSHIP_ROLE",IF(COUNTIF('Controlled Vocabulary'!$P$2:$P$3,H197)=0,"INVALID_ACTIVE_STATUS","NONE")))))))))</ns0:f>
      </ns0:c>
      <ns0:c r="K197" s="45">
        <ns0:f>IF(A197="","",IFERROR(VLOOKUP(J197,'Controlled Vocabulary'!$AA$2:$AD$200,3,FALSE),"Continue"))</ns0:f>
      </ns0:c>
      <ns0:c r="L197" s="45">
        <ns0:f>IF(A197="","",IFERROR(VLOOKUP(J197,'Controlled Vocabulary'!$AA$2:$AD$200,4,FALSE),"Evaluate remaining controls."))</ns0:f>
      </ns0:c>
      <ns0:c r="M197" s="53">
        <ns0:f>IF(A197="","",UPPER(TRIM(A197)))</ns0:f>
      </ns0:c>
      <ns0:c r="N197" s="53">
        <ns0:f>IF(B197="","",UPPER(TRIM(B197)))</ns0:f>
      </ns0:c>
      <ns0:c r="O197" s="53">
        <ns0:f>IF(C197="","",TRIM(C197))</ns0:f>
      </ns0:c>
      <ns0:c r="P197" s="53">
        <ns0:f>IF(D197="","",UPPER(TRIM(D197)))</ns0:f>
      </ns0:c>
      <ns0:c r="Q197" s="53">
        <ns0:f>IF(M197="",0,COUNTIF($M$2:$M$201,M197))</ns0:f>
      </ns0:c>
      <ns0:c r="R197" s="53">
        <ns0:f>IF(T197="",0,COUNTIF('Evidence Register'!$BN$2:$BN$101,T197))</ns0:f>
      </ns0:c>
      <ns0:c r="S197" s="53">
        <ns0:f>IF(P197="",0,COUNTIF('Evidence Items'!$AG$2:$AG$101,P197))</ns0:f>
      </ns0:c>
      <ns0:c r="T197" s="53">
        <ns0:f>IF(OR(N197="",O197=""),"",N197&amp;"|"&amp;O197)</ns0:f>
      </ns0:c>
    </ns0:row>
    <ns0:row r="198">
      <ns0:c r="A198" s="65"/>
      <ns0:c r="B198" s="65"/>
      <ns0:c r="C198" s="65"/>
      <ns0:c r="D198" s="65"/>
      <ns0:c r="E198" s="66"/>
      <ns0:c r="F198" s="66"/>
      <ns0:c r="G198" s="66"/>
      <ns0:c r="H198" s="66"/>
      <ns0:c r="I198" s="45">
        <ns0:f>IF(A198="","",IFERROR(VLOOKUP(J198,'Controlled Vocabulary'!$AA$2:$AD$200,2,FALSE),"Record structurally complete"))</ns0:f>
      </ns0:c>
      <ns0:c r="J198" s="45">
        <ns0:f>IF(A198="","",IF(M198="","MISSING_LINK_ID",IF(Q198&gt;1,"DUPLICATE_LINK_ID",IF(OR(N198="",O198=""),"ORPHAN_CLAIM_LINK",IF(R198=0,"ORPHAN_CLAIM_LINK",IF(P198="","ORPHAN_EVIDENCE_LINK",IF(S198=0,"ORPHAN_EVIDENCE_LINK",IF(COUNTIF('Controlled Vocabulary'!$O$2:$O$4,E198)=0,"INVALID_RELATIONSHIP_ROLE",IF(COUNTIF('Controlled Vocabulary'!$P$2:$P$3,H198)=0,"INVALID_ACTIVE_STATUS","NONE")))))))))</ns0:f>
      </ns0:c>
      <ns0:c r="K198" s="45">
        <ns0:f>IF(A198="","",IFERROR(VLOOKUP(J198,'Controlled Vocabulary'!$AA$2:$AD$200,3,FALSE),"Continue"))</ns0:f>
      </ns0:c>
      <ns0:c r="L198" s="45">
        <ns0:f>IF(A198="","",IFERROR(VLOOKUP(J198,'Controlled Vocabulary'!$AA$2:$AD$200,4,FALSE),"Evaluate remaining controls."))</ns0:f>
      </ns0:c>
      <ns0:c r="M198" s="53">
        <ns0:f>IF(A198="","",UPPER(TRIM(A198)))</ns0:f>
      </ns0:c>
      <ns0:c r="N198" s="53">
        <ns0:f>IF(B198="","",UPPER(TRIM(B198)))</ns0:f>
      </ns0:c>
      <ns0:c r="O198" s="53">
        <ns0:f>IF(C198="","",TRIM(C198))</ns0:f>
      </ns0:c>
      <ns0:c r="P198" s="53">
        <ns0:f>IF(D198="","",UPPER(TRIM(D198)))</ns0:f>
      </ns0:c>
      <ns0:c r="Q198" s="53">
        <ns0:f>IF(M198="",0,COUNTIF($M$2:$M$201,M198))</ns0:f>
      </ns0:c>
      <ns0:c r="R198" s="53">
        <ns0:f>IF(T198="",0,COUNTIF('Evidence Register'!$BN$2:$BN$101,T198))</ns0:f>
      </ns0:c>
      <ns0:c r="S198" s="53">
        <ns0:f>IF(P198="",0,COUNTIF('Evidence Items'!$AG$2:$AG$101,P198))</ns0:f>
      </ns0:c>
      <ns0:c r="T198" s="53">
        <ns0:f>IF(OR(N198="",O198=""),"",N198&amp;"|"&amp;O198)</ns0:f>
      </ns0:c>
    </ns0:row>
    <ns0:row r="199">
      <ns0:c r="A199" s="65"/>
      <ns0:c r="B199" s="65"/>
      <ns0:c r="C199" s="65"/>
      <ns0:c r="D199" s="65"/>
      <ns0:c r="E199" s="66"/>
      <ns0:c r="F199" s="66"/>
      <ns0:c r="G199" s="66"/>
      <ns0:c r="H199" s="66"/>
      <ns0:c r="I199" s="45">
        <ns0:f>IF(A199="","",IFERROR(VLOOKUP(J199,'Controlled Vocabulary'!$AA$2:$AD$200,2,FALSE),"Record structurally complete"))</ns0:f>
      </ns0:c>
      <ns0:c r="J199" s="45">
        <ns0:f>IF(A199="","",IF(M199="","MISSING_LINK_ID",IF(Q199&gt;1,"DUPLICATE_LINK_ID",IF(OR(N199="",O199=""),"ORPHAN_CLAIM_LINK",IF(R199=0,"ORPHAN_CLAIM_LINK",IF(P199="","ORPHAN_EVIDENCE_LINK",IF(S199=0,"ORPHAN_EVIDENCE_LINK",IF(COUNTIF('Controlled Vocabulary'!$O$2:$O$4,E199)=0,"INVALID_RELATIONSHIP_ROLE",IF(COUNTIF('Controlled Vocabulary'!$P$2:$P$3,H199)=0,"INVALID_ACTIVE_STATUS","NONE")))))))))</ns0:f>
      </ns0:c>
      <ns0:c r="K199" s="45">
        <ns0:f>IF(A199="","",IFERROR(VLOOKUP(J199,'Controlled Vocabulary'!$AA$2:$AD$200,3,FALSE),"Continue"))</ns0:f>
      </ns0:c>
      <ns0:c r="L199" s="45">
        <ns0:f>IF(A199="","",IFERROR(VLOOKUP(J199,'Controlled Vocabulary'!$AA$2:$AD$200,4,FALSE),"Evaluate remaining controls."))</ns0:f>
      </ns0:c>
      <ns0:c r="M199" s="53">
        <ns0:f>IF(A199="","",UPPER(TRIM(A199)))</ns0:f>
      </ns0:c>
      <ns0:c r="N199" s="53">
        <ns0:f>IF(B199="","",UPPER(TRIM(B199)))</ns0:f>
      </ns0:c>
      <ns0:c r="O199" s="53">
        <ns0:f>IF(C199="","",TRIM(C199))</ns0:f>
      </ns0:c>
      <ns0:c r="P199" s="53">
        <ns0:f>IF(D199="","",UPPER(TRIM(D199)))</ns0:f>
      </ns0:c>
      <ns0:c r="Q199" s="53">
        <ns0:f>IF(M199="",0,COUNTIF($M$2:$M$201,M199))</ns0:f>
      </ns0:c>
      <ns0:c r="R199" s="53">
        <ns0:f>IF(T199="",0,COUNTIF('Evidence Register'!$BN$2:$BN$101,T199))</ns0:f>
      </ns0:c>
      <ns0:c r="S199" s="53">
        <ns0:f>IF(P199="",0,COUNTIF('Evidence Items'!$AG$2:$AG$101,P199))</ns0:f>
      </ns0:c>
      <ns0:c r="T199" s="53">
        <ns0:f>IF(OR(N199="",O199=""),"",N199&amp;"|"&amp;O199)</ns0:f>
      </ns0:c>
    </ns0:row>
    <ns0:row r="200">
      <ns0:c r="A200" s="65"/>
      <ns0:c r="B200" s="65"/>
      <ns0:c r="C200" s="65"/>
      <ns0:c r="D200" s="65"/>
      <ns0:c r="E200" s="66"/>
      <ns0:c r="F200" s="66"/>
      <ns0:c r="G200" s="66"/>
      <ns0:c r="H200" s="66"/>
      <ns0:c r="I200" s="45">
        <ns0:f>IF(A200="","",IFERROR(VLOOKUP(J200,'Controlled Vocabulary'!$AA$2:$AD$200,2,FALSE),"Record structurally complete"))</ns0:f>
      </ns0:c>
      <ns0:c r="J200" s="45">
        <ns0:f>IF(A200="","",IF(M200="","MISSING_LINK_ID",IF(Q200&gt;1,"DUPLICATE_LINK_ID",IF(OR(N200="",O200=""),"ORPHAN_CLAIM_LINK",IF(R200=0,"ORPHAN_CLAIM_LINK",IF(P200="","ORPHAN_EVIDENCE_LINK",IF(S200=0,"ORPHAN_EVIDENCE_LINK",IF(COUNTIF('Controlled Vocabulary'!$O$2:$O$4,E200)=0,"INVALID_RELATIONSHIP_ROLE",IF(COUNTIF('Controlled Vocabulary'!$P$2:$P$3,H200)=0,"INVALID_ACTIVE_STATUS","NONE")))))))))</ns0:f>
      </ns0:c>
      <ns0:c r="K200" s="45">
        <ns0:f>IF(A200="","",IFERROR(VLOOKUP(J200,'Controlled Vocabulary'!$AA$2:$AD$200,3,FALSE),"Continue"))</ns0:f>
      </ns0:c>
      <ns0:c r="L200" s="45">
        <ns0:f>IF(A200="","",IFERROR(VLOOKUP(J200,'Controlled Vocabulary'!$AA$2:$AD$200,4,FALSE),"Evaluate remaining controls."))</ns0:f>
      </ns0:c>
      <ns0:c r="M200" s="53">
        <ns0:f>IF(A200="","",UPPER(TRIM(A200)))</ns0:f>
      </ns0:c>
      <ns0:c r="N200" s="53">
        <ns0:f>IF(B200="","",UPPER(TRIM(B200)))</ns0:f>
      </ns0:c>
      <ns0:c r="O200" s="53">
        <ns0:f>IF(C200="","",TRIM(C200))</ns0:f>
      </ns0:c>
      <ns0:c r="P200" s="53">
        <ns0:f>IF(D200="","",UPPER(TRIM(D200)))</ns0:f>
      </ns0:c>
      <ns0:c r="Q200" s="53">
        <ns0:f>IF(M200="",0,COUNTIF($M$2:$M$201,M200))</ns0:f>
      </ns0:c>
      <ns0:c r="R200" s="53">
        <ns0:f>IF(T200="",0,COUNTIF('Evidence Register'!$BN$2:$BN$101,T200))</ns0:f>
      </ns0:c>
      <ns0:c r="S200" s="53">
        <ns0:f>IF(P200="",0,COUNTIF('Evidence Items'!$AG$2:$AG$101,P200))</ns0:f>
      </ns0:c>
      <ns0:c r="T200" s="53">
        <ns0:f>IF(OR(N200="",O200=""),"",N200&amp;"|"&amp;O200)</ns0:f>
      </ns0:c>
    </ns0:row>
    <ns0:row r="201">
      <ns0:c r="A201" s="65"/>
      <ns0:c r="B201" s="65"/>
      <ns0:c r="C201" s="65"/>
      <ns0:c r="D201" s="65"/>
      <ns0:c r="E201" s="66"/>
      <ns0:c r="F201" s="66"/>
      <ns0:c r="G201" s="66"/>
      <ns0:c r="H201" s="66"/>
      <ns0:c r="I201" s="45">
        <ns0:f>IF(A201="","",IFERROR(VLOOKUP(J201,'Controlled Vocabulary'!$AA$2:$AD$200,2,FALSE),"Record structurally complete"))</ns0:f>
      </ns0:c>
      <ns0:c r="J201" s="45">
        <ns0:f>IF(A201="","",IF(M201="","MISSING_LINK_ID",IF(Q201&gt;1,"DUPLICATE_LINK_ID",IF(OR(N201="",O201=""),"ORPHAN_CLAIM_LINK",IF(R201=0,"ORPHAN_CLAIM_LINK",IF(P201="","ORPHAN_EVIDENCE_LINK",IF(S201=0,"ORPHAN_EVIDENCE_LINK",IF(COUNTIF('Controlled Vocabulary'!$O$2:$O$4,E201)=0,"INVALID_RELATIONSHIP_ROLE",IF(COUNTIF('Controlled Vocabulary'!$P$2:$P$3,H201)=0,"INVALID_ACTIVE_STATUS","NONE")))))))))</ns0:f>
      </ns0:c>
      <ns0:c r="K201" s="45">
        <ns0:f>IF(A201="","",IFERROR(VLOOKUP(J201,'Controlled Vocabulary'!$AA$2:$AD$200,3,FALSE),"Continue"))</ns0:f>
      </ns0:c>
      <ns0:c r="L201" s="45">
        <ns0:f>IF(A201="","",IFERROR(VLOOKUP(J201,'Controlled Vocabulary'!$AA$2:$AD$200,4,FALSE),"Evaluate remaining controls."))</ns0:f>
      </ns0:c>
      <ns0:c r="M201" s="53">
        <ns0:f>IF(A201="","",UPPER(TRIM(A201)))</ns0:f>
      </ns0:c>
      <ns0:c r="N201" s="53">
        <ns0:f>IF(B201="","",UPPER(TRIM(B201)))</ns0:f>
      </ns0:c>
      <ns0:c r="O201" s="53">
        <ns0:f>IF(C201="","",TRIM(C201))</ns0:f>
      </ns0:c>
      <ns0:c r="P201" s="53">
        <ns0:f>IF(D201="","",UPPER(TRIM(D201)))</ns0:f>
      </ns0:c>
      <ns0:c r="Q201" s="53">
        <ns0:f>IF(M201="",0,COUNTIF($M$2:$M$201,M201))</ns0:f>
      </ns0:c>
      <ns0:c r="R201" s="53">
        <ns0:f>IF(T201="",0,COUNTIF('Evidence Register'!$BN$2:$BN$101,T201))</ns0:f>
      </ns0:c>
      <ns0:c r="S201" s="53">
        <ns0:f>IF(P201="",0,COUNTIF('Evidence Items'!$AG$2:$AG$101,P201))</ns0:f>
      </ns0:c>
      <ns0:c r="T201" s="53">
        <ns0:f>IF(OR(N201="",O201=""),"",N201&amp;"|"&amp;O201)</ns0:f>
      </ns0:c>
    </ns0:row>
  </ns0:sheetData>
  <ns0:sheetProtection sheet="1" objects="1" scenarios="1" formatCells="1" formatColumns="1" formatRows="1" insertColumns="1" insertRows="1" insertHyperlinks="1" deleteColumns="1" deleteRows="1" selectLockedCells="1" sort="0" autoFilter="0" pivotTables="1" selectUnlockedCells="0"/>
  <ns0:conditionalFormatting sqref="I2:I201">
    <ns0:cfRule type="expression" dxfId="6" priority="1">
      <ns0:formula>I2="Controlled input invalid"</ns0:formula>
    </ns0:cfRule>
    <ns0:cfRule type="expression" dxfId="7" priority="2">
      <ns0:formula>I2="Record structurally complete"</ns0:formula>
    </ns0:cfRule>
    <ns0:cfRule type="expression" dxfId="8" priority="3">
      <ns0:formula>I2="Complete with review conditions"</ns0:formula>
    </ns0:cfRule>
  </ns0:conditionalFormatting>
  <ns0:dataValidations count="2">
    <ns0:dataValidation type="list" sqref="E2:E201">
      <ns0:formula1>'Controlled Vocabulary'!$O$2:$O$4</ns0:formula1>
    </ns0:dataValidation>
    <ns0:dataValidation type="list" sqref="H2:H201">
      <ns0:formula1>'Controlled Vocabulary'!$P$2:$P$3</ns0:formula1>
    </ns0:dataValidation>
  </ns0:dataValidations>
  <ns0:pageMargins left="0.7" right="0.7" top="0.75" bottom="0.75" header="0.3" footer="0.3"/>
  <ns0:tableParts count="1">
    <ns0:tablePart ns1:id="R11762a34a2e84ef5"/>
  </ns0:tableParts>
</ns0:worksheet>
</file>

<file path=xl/worksheets/sheet5.xml><?xml version="1.0" encoding="utf-8"?>
<ns0:worksheet xmlns:ns0="http://schemas.openxmlformats.org/spreadsheetml/2006/main" xmlns:ns1="http://schemas.openxmlformats.org/officeDocument/2006/relationships">
  <ns0:sheetFormatPr defaultRowHeight="15"/>
  <ns0:cols>
    <ns0:col min="1" max="1" width="20" hidden="0" customWidth="1"/>
    <ns0:col min="2" max="2" width="18" hidden="0" customWidth="1"/>
    <ns0:col min="3" max="3" width="12" hidden="0" customWidth="1"/>
    <ns0:col min="4" max="4" width="12" hidden="0" customWidth="1"/>
    <ns0:col min="5" max="5" width="22" hidden="0" customWidth="1"/>
    <ns0:col min="6" max="6" width="14" hidden="0" customWidth="1"/>
    <ns0:col min="7" max="7" width="44" hidden="0" customWidth="1"/>
    <ns0:col min="8" max="8" width="20" hidden="0" customWidth="1"/>
    <ns0:col min="9" max="9" width="24" hidden="0" customWidth="1"/>
    <ns0:col min="10" max="10" width="30" hidden="0" customWidth="1"/>
    <ns0:col min="11" max="11" width="32" hidden="0" customWidth="1"/>
    <ns0:col min="12" max="12" width="40" hidden="0" customWidth="1"/>
    <ns0:col min="13" max="13" width="52" hidden="0" customWidth="1"/>
    <ns0:col min="14" max="19" width="2" hidden="1" customWidth="1"/>
  </ns0:cols>
  <ns0:sheetData>
    <ns0:row r="1">
      <ns0:c r="A1" s="18" t="str">
        <ns0:v>Change Event ID</ns0:v>
      </ns0:c>
      <ns0:c r="B1" s="18" t="str">
        <ns0:v>Record ID</ns0:v>
      </ns0:c>
      <ns0:c r="C1" s="18" t="str">
        <ns0:v>From Version</ns0:v>
      </ns0:c>
      <ns0:c r="D1" s="18" t="str">
        <ns0:v>To Version</ns0:v>
      </ns0:c>
      <ns0:c r="E1" s="18" t="str">
        <ns0:v>Changed By</ns0:v>
      </ns0:c>
      <ns0:c r="F1" s="18" t="str">
        <ns0:v>Change Date</ns0:v>
      </ns0:c>
      <ns0:c r="G1" s="18" t="str">
        <ns0:v>Change Reason</ns0:v>
      </ns0:c>
      <ns0:c r="H1" s="18" t="str">
        <ns0:v>Reopen Trigger Met</ns0:v>
      </ns0:c>
      <ns0:c r="I1" s="18" t="str">
        <ns0:v>Superseded Version Retained</ns0:v>
      </ns0:c>
      <ns0:c r="J1" s="18" t="str">
        <ns0:v>Structural Result</ns0:v>
      </ns0:c>
      <ns0:c r="K1" s="18" t="str">
        <ns0:v>Reason Code</ns0:v>
      </ns0:c>
      <ns0:c r="L1" s="18" t="str">
        <ns0:v>Eligibility / Completion</ns0:v>
      </ns0:c>
      <ns0:c r="M1" s="18" t="str">
        <ns0:v>Required Action</ns0:v>
      </ns0:c>
      <ns0:c r="N1" s="18" t="str">
        <ns0:v>Record To-Version Key</ns0:v>
      </ns0:c>
      <ns0:c r="O1" s="18" t="str">
        <ns0:v>Normalized Event ID</ns0:v>
      </ns0:c>
      <ns0:c r="P1" s="18" t="str">
        <ns0:v>Duplicate Event Count</ns0:v>
      </ns0:c>
      <ns0:c r="Q1" s="18" t="str">
        <ns0:v>Record Resolve Count</ns0:v>
      </ns0:c>
      <ns0:c r="R1" s="18" t="str">
        <ns0:v>From Version Rule</ns0:v>
      </ns0:c>
      <ns0:c r="S1" s="18" t="str">
        <ns0:v>To Version Rule</ns0:v>
      </ns0:c>
    </ns0:row>
    <ns0:row r="2">
      <ns0:c r="A2" s="65" t="str">
        <ns0:v>CHG-001</ns0:v>
      </ns0:c>
      <ns0:c r="B2" s="65" t="str">
        <ns0:v>ACE-2026-014</ns0:v>
      </ns0:c>
      <ns0:c r="C2" s="65" t="inlineStr">
        <ns0:is>
          <ns0:t xml:space="preserve">1.0</ns0:t>
        </ns0:is>
      </ns0:c>
      <ns0:c r="D2" s="65" t="inlineStr">
        <ns0:is>
          <ns0:t xml:space="preserve">1.1</ns0:t>
        </ns0:is>
      </ns0:c>
      <ns0:c r="E2" s="65" t="str">
        <ns0:v>Research lead</ns0:v>
      </ns0:c>
      <ns0:c r="F2" s="67" t="n">
        <ns0:v>46234</ns0:v>
      </ns0:c>
      <ns0:c r="G2" s="66" t="str">
        <ns0:v>New capture introduced an eligibility qualifier; reopened the claim and retained the prior version.</ns0:v>
      </ns0:c>
      <ns0:c r="H2" s="66" t="str">
        <ns0:v>Yes</ns0:v>
      </ns0:c>
      <ns0:c r="I2" s="66" t="str">
        <ns0:v>Yes</ns0:v>
      </ns0:c>
      <ns0:c r="J2" s="45">
        <ns0:f>IF(A2="","",IFERROR(VLOOKUP(K2,'Controlled Vocabulary'!$AA$2:$AD$200,2,FALSE),"Record structurally complete"))</ns0:f>
      </ns0:c>
      <ns0:c r="K2" s="45">
        <ns0:f>IF(A2="","",IF(O2="","MISSING_CHANGE_EVENT_ID",IF(P2&gt;1,"DUPLICATE_LINK_ID",IF(E2="","CHANGE_ACTOR_REQUIRED",IF(OR(R2&lt;&gt;"NONE",S2&lt;&gt;"NONE"),"CHANGE_VERSION_LINK_REQUIRED",IF(G2="","MISSING_CHANGE_REASON",IF(Q2=0,"ORPHAN_CLAIM_LINK","NONE")))))))</ns0:f>
      </ns0:c>
      <ns0:c r="L2" s="45">
        <ns0:f>IF(A2="","",IFERROR(VLOOKUP(K2,'Controlled Vocabulary'!$AA$2:$AD$200,3,FALSE),"Continue"))</ns0:f>
      </ns0:c>
      <ns0:c r="M2" s="45">
        <ns0:f>IF(A2="","",IFERROR(VLOOKUP(K2,'Controlled Vocabulary'!$AA$2:$AD$200,4,FALSE),"Evaluate remaining controls."))</ns0:f>
      </ns0:c>
      <ns0:c r="N2" s="53">
        <ns0:f>IF(OR(B2="",D2=""),"",UPPER(TRIM(B2))&amp;"|"&amp;TRIM(D2))</ns0:f>
      </ns0:c>
      <ns0:c r="O2" s="53">
        <ns0:f>IF(A2="","",UPPER(TRIM(A2)))</ns0:f>
      </ns0:c>
      <ns0:c r="P2" s="53">
        <ns0:f>IF(O2="",0,COUNTIF($O$2:$O$101,O2))</ns0:f>
      </ns0:c>
      <ns0:c r="Q2" s="53">
        <ns0:f>IF(N2="",0,COUNTIF('Evidence Register'!$BN$2:$BN$101,N2))</ns0:f>
      </ns0:c>
      <ns0:c r="R2" s="53">
        <ns0:f>IF(TRIM(C2)="","MISSING_VERSION",IF(OR(NOT(OR((LEN(TRIM(C2))-LEN(SUBSTITUTE(TRIM(C2),".","")))=1,(LEN(TRIM(C2))-LEN(SUBSTITUTE(TRIM(C2),".","")))=2)),IFERROR(LEFT(TRIM(C2),IFERROR(FIND(".",TRIM(C2)),0)-1),"")="",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="",IF((LEN(TRIM(C2))-LEN(SUBSTITUTE(TRIM(C2),".","")))=2,IF((LEN(TRIM(C2))-LEN(SUBSTITUTE(TRIM(C2),".","")))=2,IFERROR(MID(TRIM(C2),IFERROR(FIND(".",TRIM(C2),IFERROR(FIND(".",TRIM(C2)),0)+1),0)+1,999),""),"")="",FALSE),NOT(IFERROR(ISNUMBER(--IFERROR(LEFT(TRIM(C2),IFERROR(FIND(".",TRIM(C2)),0)-1),"")),FALSE)),NOT(IFERROR(ISNUMBER(--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),FALSE)),IF((LEN(TRIM(C2))-LEN(SUBSTITUTE(TRIM(C2),".","")))=2,NOT(IFERROR(ISNUMBER(--IF((LEN(TRIM(C2))-LEN(SUBSTITUTE(TRIM(C2),".","")))=2,IFERROR(MID(TRIM(C2),IFERROR(FIND(".",TRIM(C2),IFERROR(FIND(".",TRIM(C2)),0)+1),0)+1,999),""),"")),FALSE)),FALSE)),"INVALID_VERSION",IF(OR(AND(LEN(IFERROR(LEFT(TRIM(C2),IFERROR(FIND(".",TRIM(C2)),0)-1),""))&gt;1,LEFT(IFERROR(LEFT(TRIM(C2),IFERROR(FIND(".",TRIM(C2)),0)-1),""),1)="0"),AND(LEN(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)&gt;1,LEFT(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,1)="0"),IF((LEN(TRIM(C2))-LEN(SUBSTITUTE(TRIM(C2),".","")))=2,AND(LEN(IF((LEN(TRIM(C2))-LEN(SUBSTITUTE(TRIM(C2),".","")))=2,IFERROR(MID(TRIM(C2),IFERROR(FIND(".",TRIM(C2),IFERROR(FIND(".",TRIM(C2)),0)+1),0)+1,999),""),""))&gt;1,LEFT(IF((LEN(TRIM(C2))-LEN(SUBSTITUTE(TRIM(C2),".","")))=2,IFERROR(MID(TRIM(C2),IFERROR(FIND(".",TRIM(C2),IFERROR(FIND(".",TRIM(C2)),0)+1),0)+1,999),""),""),1)="0"),FALSE)),"INVALID_VERSION_LEADING_ZERO",IF(AND(IFERROR(TEXT(--IFERROR(LEFT(TRIM(C2),IFERROR(FIND(".",TRIM(C2)),0)-1),""),"0")=IFERROR(LEFT(TRIM(C2),IFERROR(FIND(".",TRIM(C2)),0)-1),""),FALSE),IFERROR(TEXT(--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,"0")=IF((LEN(TRIM(C2))-LEN(SUBSTITUTE(TRIM(C2),".","")))=1,IFERROR(MID(TRIM(C2),IFERROR(FIND(".",TRIM(C2)),0)+1,999),""),IF((LEN(TRIM(C2))-LEN(SUBSTITUTE(TRIM(C2),".","")))=2,IFERROR(MID(TRIM(C2),IFERROR(FIND(".",TRIM(C2)),0)+1,IFERROR(FIND(".",TRIM(C2),IFERROR(FIND(".",TRIM(C2)),0)+1),0)-IFERROR(FIND(".",TRIM(C2)),0)-1),""),"")),FALSE),IF((LEN(TRIM(C2))-LEN(SUBSTITUTE(TRIM(C2),".","")))=2,IFERROR(TEXT(--IF((LEN(TRIM(C2))-LEN(SUBSTITUTE(TRIM(C2),".","")))=2,IFERROR(MID(TRIM(C2),IFERROR(FIND(".",TRIM(C2),IFERROR(FIND(".",TRIM(C2)),0)+1),0)+1,999),""),""),"0")=IF((LEN(TRIM(C2))-LEN(SUBSTITUTE(TRIM(C2),".","")))=2,IFERROR(MID(TRIM(C2),IFERROR(FIND(".",TRIM(C2),IFERROR(FIND(".",TRIM(C2)),0)+1),0)+1,999),""),""),FALSE),TRUE)),"NONE","INVALID_VERSION"))))</ns0:f>
      </ns0:c>
      <ns0:c r="S2" s="53">
        <ns0:f>IF(TRIM(D2)="","MISSING_VERSION",IF(OR(NOT(OR((LEN(TRIM(D2))-LEN(SUBSTITUTE(TRIM(D2),".","")))=1,(LEN(TRIM(D2))-LEN(SUBSTITUTE(TRIM(D2),".","")))=2)),IFERROR(LEFT(TRIM(D2),IFERROR(FIND(".",TRIM(D2)),0)-1),"")="",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="",IF((LEN(TRIM(D2))-LEN(SUBSTITUTE(TRIM(D2),".","")))=2,IF((LEN(TRIM(D2))-LEN(SUBSTITUTE(TRIM(D2),".","")))=2,IFERROR(MID(TRIM(D2),IFERROR(FIND(".",TRIM(D2),IFERROR(FIND(".",TRIM(D2)),0)+1),0)+1,999),""),"")="",FALSE),NOT(IFERROR(ISNUMBER(--IFERROR(LEFT(TRIM(D2),IFERROR(FIND(".",TRIM(D2)),0)-1),"")),FALSE)),NOT(IFERROR(ISNUMBER(--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),FALSE)),IF((LEN(TRIM(D2))-LEN(SUBSTITUTE(TRIM(D2),".","")))=2,NOT(IFERROR(ISNUMBER(--IF((LEN(TRIM(D2))-LEN(SUBSTITUTE(TRIM(D2),".","")))=2,IFERROR(MID(TRIM(D2),IFERROR(FIND(".",TRIM(D2),IFERROR(FIND(".",TRIM(D2)),0)+1),0)+1,999),""),"")),FALSE)),FALSE)),"INVALID_VERSION",IF(OR(AND(LEN(IFERROR(LEFT(TRIM(D2),IFERROR(FIND(".",TRIM(D2)),0)-1),""))&gt;1,LEFT(IFERROR(LEFT(TRIM(D2),IFERROR(FIND(".",TRIM(D2)),0)-1),""),1)="0"),AND(LEN(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)&gt;1,LEFT(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,1)="0"),IF((LEN(TRIM(D2))-LEN(SUBSTITUTE(TRIM(D2),".","")))=2,AND(LEN(IF((LEN(TRIM(D2))-LEN(SUBSTITUTE(TRIM(D2),".","")))=2,IFERROR(MID(TRIM(D2),IFERROR(FIND(".",TRIM(D2),IFERROR(FIND(".",TRIM(D2)),0)+1),0)+1,999),""),""))&gt;1,LEFT(IF((LEN(TRIM(D2))-LEN(SUBSTITUTE(TRIM(D2),".","")))=2,IFERROR(MID(TRIM(D2),IFERROR(FIND(".",TRIM(D2),IFERROR(FIND(".",TRIM(D2)),0)+1),0)+1,999),""),""),1)="0"),FALSE)),"INVALID_VERSION_LEADING_ZERO",IF(AND(IFERROR(TEXT(--IFERROR(LEFT(TRIM(D2),IFERROR(FIND(".",TRIM(D2)),0)-1),""),"0")=IFERROR(LEFT(TRIM(D2),IFERROR(FIND(".",TRIM(D2)),0)-1),""),FALSE),IFERROR(TEXT(--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,"0")=IF((LEN(TRIM(D2))-LEN(SUBSTITUTE(TRIM(D2),".","")))=1,IFERROR(MID(TRIM(D2),IFERROR(FIND(".",TRIM(D2)),0)+1,999),""),IF((LEN(TRIM(D2))-LEN(SUBSTITUTE(TRIM(D2),".","")))=2,IFERROR(MID(TRIM(D2),IFERROR(FIND(".",TRIM(D2)),0)+1,IFERROR(FIND(".",TRIM(D2),IFERROR(FIND(".",TRIM(D2)),0)+1),0)-IFERROR(FIND(".",TRIM(D2)),0)-1),""),"")),FALSE),IF((LEN(TRIM(D2))-LEN(SUBSTITUTE(TRIM(D2),".","")))=2,IFERROR(TEXT(--IF((LEN(TRIM(D2))-LEN(SUBSTITUTE(TRIM(D2),".","")))=2,IFERROR(MID(TRIM(D2),IFERROR(FIND(".",TRIM(D2),IFERROR(FIND(".",TRIM(D2)),0)+1),0)+1,999),""),""),"0")=IF((LEN(TRIM(D2))-LEN(SUBSTITUTE(TRIM(D2),".","")))=2,IFERROR(MID(TRIM(D2),IFERROR(FIND(".",TRIM(D2),IFERROR(FIND(".",TRIM(D2)),0)+1),0)+1,999),""),""),FALSE),TRUE)),"NONE","INVALID_VERSION"))))</ns0:f>
      </ns0:c>
    </ns0:row>
    <ns0:row r="3">
      <ns0:c r="A3" s="65"/>
      <ns0:c r="B3" s="65"/>
      <ns0:c r="C3" s="65"/>
      <ns0:c r="D3" s="65"/>
      <ns0:c r="E3" s="65"/>
      <ns0:c r="F3" s="67"/>
      <ns0:c r="G3" s="66"/>
      <ns0:c r="H3" s="66"/>
      <ns0:c r="I3" s="66"/>
      <ns0:c r="J3" s="45">
        <ns0:f>IF(A3="","",IFERROR(VLOOKUP(K3,'Controlled Vocabulary'!$AA$2:$AD$200,2,FALSE),"Record structurally complete"))</ns0:f>
      </ns0:c>
      <ns0:c r="K3" s="45">
        <ns0:f>IF(A3="","",IF(O3="","MISSING_CHANGE_EVENT_ID",IF(P3&gt;1,"DUPLICATE_LINK_ID",IF(E3="","CHANGE_ACTOR_REQUIRED",IF(OR(R3&lt;&gt;"NONE",S3&lt;&gt;"NONE"),"CHANGE_VERSION_LINK_REQUIRED",IF(G3="","MISSING_CHANGE_REASON",IF(Q3=0,"ORPHAN_CLAIM_LINK","NONE")))))))</ns0:f>
      </ns0:c>
      <ns0:c r="L3" s="45">
        <ns0:f>IF(A3="","",IFERROR(VLOOKUP(K3,'Controlled Vocabulary'!$AA$2:$AD$200,3,FALSE),"Continue"))</ns0:f>
      </ns0:c>
      <ns0:c r="M3" s="45">
        <ns0:f>IF(A3="","",IFERROR(VLOOKUP(K3,'Controlled Vocabulary'!$AA$2:$AD$200,4,FALSE),"Evaluate remaining controls."))</ns0:f>
      </ns0:c>
      <ns0:c r="N3" s="53">
        <ns0:f>IF(OR(B3="",D3=""),"",UPPER(TRIM(B3))&amp;"|"&amp;TRIM(D3))</ns0:f>
      </ns0:c>
      <ns0:c r="O3" s="53">
        <ns0:f>IF(A3="","",UPPER(TRIM(A3)))</ns0:f>
      </ns0:c>
      <ns0:c r="P3" s="53">
        <ns0:f>IF(O3="",0,COUNTIF($O$2:$O$101,O3))</ns0:f>
      </ns0:c>
      <ns0:c r="Q3" s="53">
        <ns0:f>IF(N3="",0,COUNTIF('Evidence Register'!$BN$2:$BN$101,N3))</ns0:f>
      </ns0:c>
      <ns0:c r="R3" s="53">
        <ns0:f>IF(TRIM(C3)="","MISSING_VERSION",IF(OR(NOT(OR((LEN(TRIM(C3))-LEN(SUBSTITUTE(TRIM(C3),".","")))=1,(LEN(TRIM(C3))-LEN(SUBSTITUTE(TRIM(C3),".","")))=2)),IFERROR(LEFT(TRIM(C3),IFERROR(FIND(".",TRIM(C3)),0)-1),"")="",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="",IF((LEN(TRIM(C3))-LEN(SUBSTITUTE(TRIM(C3),".","")))=2,IF((LEN(TRIM(C3))-LEN(SUBSTITUTE(TRIM(C3),".","")))=2,IFERROR(MID(TRIM(C3),IFERROR(FIND(".",TRIM(C3),IFERROR(FIND(".",TRIM(C3)),0)+1),0)+1,999),""),"")="",FALSE),NOT(IFERROR(ISNUMBER(--IFERROR(LEFT(TRIM(C3),IFERROR(FIND(".",TRIM(C3)),0)-1),"")),FALSE)),NOT(IFERROR(ISNUMBER(--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),FALSE)),IF((LEN(TRIM(C3))-LEN(SUBSTITUTE(TRIM(C3),".","")))=2,NOT(IFERROR(ISNUMBER(--IF((LEN(TRIM(C3))-LEN(SUBSTITUTE(TRIM(C3),".","")))=2,IFERROR(MID(TRIM(C3),IFERROR(FIND(".",TRIM(C3),IFERROR(FIND(".",TRIM(C3)),0)+1),0)+1,999),""),"")),FALSE)),FALSE)),"INVALID_VERSION",IF(OR(AND(LEN(IFERROR(LEFT(TRIM(C3),IFERROR(FIND(".",TRIM(C3)),0)-1),""))&gt;1,LEFT(IFERROR(LEFT(TRIM(C3),IFERROR(FIND(".",TRIM(C3)),0)-1),""),1)="0"),AND(LEN(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)&gt;1,LEFT(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,1)="0"),IF((LEN(TRIM(C3))-LEN(SUBSTITUTE(TRIM(C3),".","")))=2,AND(LEN(IF((LEN(TRIM(C3))-LEN(SUBSTITUTE(TRIM(C3),".","")))=2,IFERROR(MID(TRIM(C3),IFERROR(FIND(".",TRIM(C3),IFERROR(FIND(".",TRIM(C3)),0)+1),0)+1,999),""),""))&gt;1,LEFT(IF((LEN(TRIM(C3))-LEN(SUBSTITUTE(TRIM(C3),".","")))=2,IFERROR(MID(TRIM(C3),IFERROR(FIND(".",TRIM(C3),IFERROR(FIND(".",TRIM(C3)),0)+1),0)+1,999),""),""),1)="0"),FALSE)),"INVALID_VERSION_LEADING_ZERO",IF(AND(IFERROR(TEXT(--IFERROR(LEFT(TRIM(C3),IFERROR(FIND(".",TRIM(C3)),0)-1),""),"0")=IFERROR(LEFT(TRIM(C3),IFERROR(FIND(".",TRIM(C3)),0)-1),""),FALSE),IFERROR(TEXT(--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,"0")=IF((LEN(TRIM(C3))-LEN(SUBSTITUTE(TRIM(C3),".","")))=1,IFERROR(MID(TRIM(C3),IFERROR(FIND(".",TRIM(C3)),0)+1,999),""),IF((LEN(TRIM(C3))-LEN(SUBSTITUTE(TRIM(C3),".","")))=2,IFERROR(MID(TRIM(C3),IFERROR(FIND(".",TRIM(C3)),0)+1,IFERROR(FIND(".",TRIM(C3),IFERROR(FIND(".",TRIM(C3)),0)+1),0)-IFERROR(FIND(".",TRIM(C3)),0)-1),""),"")),FALSE),IF((LEN(TRIM(C3))-LEN(SUBSTITUTE(TRIM(C3),".","")))=2,IFERROR(TEXT(--IF((LEN(TRIM(C3))-LEN(SUBSTITUTE(TRIM(C3),".","")))=2,IFERROR(MID(TRIM(C3),IFERROR(FIND(".",TRIM(C3),IFERROR(FIND(".",TRIM(C3)),0)+1),0)+1,999),""),""),"0")=IF((LEN(TRIM(C3))-LEN(SUBSTITUTE(TRIM(C3),".","")))=2,IFERROR(MID(TRIM(C3),IFERROR(FIND(".",TRIM(C3),IFERROR(FIND(".",TRIM(C3)),0)+1),0)+1,999),""),""),FALSE),TRUE)),"NONE","INVALID_VERSION"))))</ns0:f>
      </ns0:c>
      <ns0:c r="S3" s="53">
        <ns0:f>IF(TRIM(D3)="","MISSING_VERSION",IF(OR(NOT(OR((LEN(TRIM(D3))-LEN(SUBSTITUTE(TRIM(D3),".","")))=1,(LEN(TRIM(D3))-LEN(SUBSTITUTE(TRIM(D3),".","")))=2)),IFERROR(LEFT(TRIM(D3),IFERROR(FIND(".",TRIM(D3)),0)-1),"")="",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="",IF((LEN(TRIM(D3))-LEN(SUBSTITUTE(TRIM(D3),".","")))=2,IF((LEN(TRIM(D3))-LEN(SUBSTITUTE(TRIM(D3),".","")))=2,IFERROR(MID(TRIM(D3),IFERROR(FIND(".",TRIM(D3),IFERROR(FIND(".",TRIM(D3)),0)+1),0)+1,999),""),"")="",FALSE),NOT(IFERROR(ISNUMBER(--IFERROR(LEFT(TRIM(D3),IFERROR(FIND(".",TRIM(D3)),0)-1),"")),FALSE)),NOT(IFERROR(ISNUMBER(--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),FALSE)),IF((LEN(TRIM(D3))-LEN(SUBSTITUTE(TRIM(D3),".","")))=2,NOT(IFERROR(ISNUMBER(--IF((LEN(TRIM(D3))-LEN(SUBSTITUTE(TRIM(D3),".","")))=2,IFERROR(MID(TRIM(D3),IFERROR(FIND(".",TRIM(D3),IFERROR(FIND(".",TRIM(D3)),0)+1),0)+1,999),""),"")),FALSE)),FALSE)),"INVALID_VERSION",IF(OR(AND(LEN(IFERROR(LEFT(TRIM(D3),IFERROR(FIND(".",TRIM(D3)),0)-1),""))&gt;1,LEFT(IFERROR(LEFT(TRIM(D3),IFERROR(FIND(".",TRIM(D3)),0)-1),""),1)="0"),AND(LEN(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)&gt;1,LEFT(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,1)="0"),IF((LEN(TRIM(D3))-LEN(SUBSTITUTE(TRIM(D3),".","")))=2,AND(LEN(IF((LEN(TRIM(D3))-LEN(SUBSTITUTE(TRIM(D3),".","")))=2,IFERROR(MID(TRIM(D3),IFERROR(FIND(".",TRIM(D3),IFERROR(FIND(".",TRIM(D3)),0)+1),0)+1,999),""),""))&gt;1,LEFT(IF((LEN(TRIM(D3))-LEN(SUBSTITUTE(TRIM(D3),".","")))=2,IFERROR(MID(TRIM(D3),IFERROR(FIND(".",TRIM(D3),IFERROR(FIND(".",TRIM(D3)),0)+1),0)+1,999),""),""),1)="0"),FALSE)),"INVALID_VERSION_LEADING_ZERO",IF(AND(IFERROR(TEXT(--IFERROR(LEFT(TRIM(D3),IFERROR(FIND(".",TRIM(D3)),0)-1),""),"0")=IFERROR(LEFT(TRIM(D3),IFERROR(FIND(".",TRIM(D3)),0)-1),""),FALSE),IFERROR(TEXT(--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,"0")=IF((LEN(TRIM(D3))-LEN(SUBSTITUTE(TRIM(D3),".","")))=1,IFERROR(MID(TRIM(D3),IFERROR(FIND(".",TRIM(D3)),0)+1,999),""),IF((LEN(TRIM(D3))-LEN(SUBSTITUTE(TRIM(D3),".","")))=2,IFERROR(MID(TRIM(D3),IFERROR(FIND(".",TRIM(D3)),0)+1,IFERROR(FIND(".",TRIM(D3),IFERROR(FIND(".",TRIM(D3)),0)+1),0)-IFERROR(FIND(".",TRIM(D3)),0)-1),""),"")),FALSE),IF((LEN(TRIM(D3))-LEN(SUBSTITUTE(TRIM(D3),".","")))=2,IFERROR(TEXT(--IF((LEN(TRIM(D3))-LEN(SUBSTITUTE(TRIM(D3),".","")))=2,IFERROR(MID(TRIM(D3),IFERROR(FIND(".",TRIM(D3),IFERROR(FIND(".",TRIM(D3)),0)+1),0)+1,999),""),""),"0")=IF((LEN(TRIM(D3))-LEN(SUBSTITUTE(TRIM(D3),".","")))=2,IFERROR(MID(TRIM(D3),IFERROR(FIND(".",TRIM(D3),IFERROR(FIND(".",TRIM(D3)),0)+1),0)+1,999),""),""),FALSE),TRUE)),"NONE","INVALID_VERSION"))))</ns0:f>
      </ns0:c>
    </ns0:row>
    <ns0:row r="4">
      <ns0:c r="A4" s="65"/>
      <ns0:c r="B4" s="65"/>
      <ns0:c r="C4" s="65"/>
      <ns0:c r="D4" s="65"/>
      <ns0:c r="E4" s="65"/>
      <ns0:c r="F4" s="67"/>
      <ns0:c r="G4" s="66"/>
      <ns0:c r="H4" s="66"/>
      <ns0:c r="I4" s="66"/>
      <ns0:c r="J4" s="45">
        <ns0:f>IF(A4="","",IFERROR(VLOOKUP(K4,'Controlled Vocabulary'!$AA$2:$AD$200,2,FALSE),"Record structurally complete"))</ns0:f>
      </ns0:c>
      <ns0:c r="K4" s="45">
        <ns0:f>IF(A4="","",IF(O4="","MISSING_CHANGE_EVENT_ID",IF(P4&gt;1,"DUPLICATE_LINK_ID",IF(E4="","CHANGE_ACTOR_REQUIRED",IF(OR(R4&lt;&gt;"NONE",S4&lt;&gt;"NONE"),"CHANGE_VERSION_LINK_REQUIRED",IF(G4="","MISSING_CHANGE_REASON",IF(Q4=0,"ORPHAN_CLAIM_LINK","NONE")))))))</ns0:f>
      </ns0:c>
      <ns0:c r="L4" s="45">
        <ns0:f>IF(A4="","",IFERROR(VLOOKUP(K4,'Controlled Vocabulary'!$AA$2:$AD$200,3,FALSE),"Continue"))</ns0:f>
      </ns0:c>
      <ns0:c r="M4" s="45">
        <ns0:f>IF(A4="","",IFERROR(VLOOKUP(K4,'Controlled Vocabulary'!$AA$2:$AD$200,4,FALSE),"Evaluate remaining controls."))</ns0:f>
      </ns0:c>
      <ns0:c r="N4" s="53">
        <ns0:f>IF(OR(B4="",D4=""),"",UPPER(TRIM(B4))&amp;"|"&amp;TRIM(D4))</ns0:f>
      </ns0:c>
      <ns0:c r="O4" s="53">
        <ns0:f>IF(A4="","",UPPER(TRIM(A4)))</ns0:f>
      </ns0:c>
      <ns0:c r="P4" s="53">
        <ns0:f>IF(O4="",0,COUNTIF($O$2:$O$101,O4))</ns0:f>
      </ns0:c>
      <ns0:c r="Q4" s="53">
        <ns0:f>IF(N4="",0,COUNTIF('Evidence Register'!$BN$2:$BN$101,N4))</ns0:f>
      </ns0:c>
      <ns0:c r="R4" s="53">
        <ns0:f>IF(TRIM(C4)="","MISSING_VERSION",IF(OR(NOT(OR((LEN(TRIM(C4))-LEN(SUBSTITUTE(TRIM(C4),".","")))=1,(LEN(TRIM(C4))-LEN(SUBSTITUTE(TRIM(C4),".","")))=2)),IFERROR(LEFT(TRIM(C4),IFERROR(FIND(".",TRIM(C4)),0)-1),"")="",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="",IF((LEN(TRIM(C4))-LEN(SUBSTITUTE(TRIM(C4),".","")))=2,IF((LEN(TRIM(C4))-LEN(SUBSTITUTE(TRIM(C4),".","")))=2,IFERROR(MID(TRIM(C4),IFERROR(FIND(".",TRIM(C4),IFERROR(FIND(".",TRIM(C4)),0)+1),0)+1,999),""),"")="",FALSE),NOT(IFERROR(ISNUMBER(--IFERROR(LEFT(TRIM(C4),IFERROR(FIND(".",TRIM(C4)),0)-1),"")),FALSE)),NOT(IFERROR(ISNUMBER(--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),FALSE)),IF((LEN(TRIM(C4))-LEN(SUBSTITUTE(TRIM(C4),".","")))=2,NOT(IFERROR(ISNUMBER(--IF((LEN(TRIM(C4))-LEN(SUBSTITUTE(TRIM(C4),".","")))=2,IFERROR(MID(TRIM(C4),IFERROR(FIND(".",TRIM(C4),IFERROR(FIND(".",TRIM(C4)),0)+1),0)+1,999),""),"")),FALSE)),FALSE)),"INVALID_VERSION",IF(OR(AND(LEN(IFERROR(LEFT(TRIM(C4),IFERROR(FIND(".",TRIM(C4)),0)-1),""))&gt;1,LEFT(IFERROR(LEFT(TRIM(C4),IFERROR(FIND(".",TRIM(C4)),0)-1),""),1)="0"),AND(LEN(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)&gt;1,LEFT(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,1)="0"),IF((LEN(TRIM(C4))-LEN(SUBSTITUTE(TRIM(C4),".","")))=2,AND(LEN(IF((LEN(TRIM(C4))-LEN(SUBSTITUTE(TRIM(C4),".","")))=2,IFERROR(MID(TRIM(C4),IFERROR(FIND(".",TRIM(C4),IFERROR(FIND(".",TRIM(C4)),0)+1),0)+1,999),""),""))&gt;1,LEFT(IF((LEN(TRIM(C4))-LEN(SUBSTITUTE(TRIM(C4),".","")))=2,IFERROR(MID(TRIM(C4),IFERROR(FIND(".",TRIM(C4),IFERROR(FIND(".",TRIM(C4)),0)+1),0)+1,999),""),""),1)="0"),FALSE)),"INVALID_VERSION_LEADING_ZERO",IF(AND(IFERROR(TEXT(--IFERROR(LEFT(TRIM(C4),IFERROR(FIND(".",TRIM(C4)),0)-1),""),"0")=IFERROR(LEFT(TRIM(C4),IFERROR(FIND(".",TRIM(C4)),0)-1),""),FALSE),IFERROR(TEXT(--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,"0")=IF((LEN(TRIM(C4))-LEN(SUBSTITUTE(TRIM(C4),".","")))=1,IFERROR(MID(TRIM(C4),IFERROR(FIND(".",TRIM(C4)),0)+1,999),""),IF((LEN(TRIM(C4))-LEN(SUBSTITUTE(TRIM(C4),".","")))=2,IFERROR(MID(TRIM(C4),IFERROR(FIND(".",TRIM(C4)),0)+1,IFERROR(FIND(".",TRIM(C4),IFERROR(FIND(".",TRIM(C4)),0)+1),0)-IFERROR(FIND(".",TRIM(C4)),0)-1),""),"")),FALSE),IF((LEN(TRIM(C4))-LEN(SUBSTITUTE(TRIM(C4),".","")))=2,IFERROR(TEXT(--IF((LEN(TRIM(C4))-LEN(SUBSTITUTE(TRIM(C4),".","")))=2,IFERROR(MID(TRIM(C4),IFERROR(FIND(".",TRIM(C4),IFERROR(FIND(".",TRIM(C4)),0)+1),0)+1,999),""),""),"0")=IF((LEN(TRIM(C4))-LEN(SUBSTITUTE(TRIM(C4),".","")))=2,IFERROR(MID(TRIM(C4),IFERROR(FIND(".",TRIM(C4),IFERROR(FIND(".",TRIM(C4)),0)+1),0)+1,999),""),""),FALSE),TRUE)),"NONE","INVALID_VERSION"))))</ns0:f>
      </ns0:c>
      <ns0:c r="S4" s="53">
        <ns0:f>IF(TRIM(D4)="","MISSING_VERSION",IF(OR(NOT(OR((LEN(TRIM(D4))-LEN(SUBSTITUTE(TRIM(D4),".","")))=1,(LEN(TRIM(D4))-LEN(SUBSTITUTE(TRIM(D4),".","")))=2)),IFERROR(LEFT(TRIM(D4),IFERROR(FIND(".",TRIM(D4)),0)-1),"")="",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="",IF((LEN(TRIM(D4))-LEN(SUBSTITUTE(TRIM(D4),".","")))=2,IF((LEN(TRIM(D4))-LEN(SUBSTITUTE(TRIM(D4),".","")))=2,IFERROR(MID(TRIM(D4),IFERROR(FIND(".",TRIM(D4),IFERROR(FIND(".",TRIM(D4)),0)+1),0)+1,999),""),"")="",FALSE),NOT(IFERROR(ISNUMBER(--IFERROR(LEFT(TRIM(D4),IFERROR(FIND(".",TRIM(D4)),0)-1),"")),FALSE)),NOT(IFERROR(ISNUMBER(--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),FALSE)),IF((LEN(TRIM(D4))-LEN(SUBSTITUTE(TRIM(D4),".","")))=2,NOT(IFERROR(ISNUMBER(--IF((LEN(TRIM(D4))-LEN(SUBSTITUTE(TRIM(D4),".","")))=2,IFERROR(MID(TRIM(D4),IFERROR(FIND(".",TRIM(D4),IFERROR(FIND(".",TRIM(D4)),0)+1),0)+1,999),""),"")),FALSE)),FALSE)),"INVALID_VERSION",IF(OR(AND(LEN(IFERROR(LEFT(TRIM(D4),IFERROR(FIND(".",TRIM(D4)),0)-1),""))&gt;1,LEFT(IFERROR(LEFT(TRIM(D4),IFERROR(FIND(".",TRIM(D4)),0)-1),""),1)="0"),AND(LEN(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)&gt;1,LEFT(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,1)="0"),IF((LEN(TRIM(D4))-LEN(SUBSTITUTE(TRIM(D4),".","")))=2,AND(LEN(IF((LEN(TRIM(D4))-LEN(SUBSTITUTE(TRIM(D4),".","")))=2,IFERROR(MID(TRIM(D4),IFERROR(FIND(".",TRIM(D4),IFERROR(FIND(".",TRIM(D4)),0)+1),0)+1,999),""),""))&gt;1,LEFT(IF((LEN(TRIM(D4))-LEN(SUBSTITUTE(TRIM(D4),".","")))=2,IFERROR(MID(TRIM(D4),IFERROR(FIND(".",TRIM(D4),IFERROR(FIND(".",TRIM(D4)),0)+1),0)+1,999),""),""),1)="0"),FALSE)),"INVALID_VERSION_LEADING_ZERO",IF(AND(IFERROR(TEXT(--IFERROR(LEFT(TRIM(D4),IFERROR(FIND(".",TRIM(D4)),0)-1),""),"0")=IFERROR(LEFT(TRIM(D4),IFERROR(FIND(".",TRIM(D4)),0)-1),""),FALSE),IFERROR(TEXT(--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,"0")=IF((LEN(TRIM(D4))-LEN(SUBSTITUTE(TRIM(D4),".","")))=1,IFERROR(MID(TRIM(D4),IFERROR(FIND(".",TRIM(D4)),0)+1,999),""),IF((LEN(TRIM(D4))-LEN(SUBSTITUTE(TRIM(D4),".","")))=2,IFERROR(MID(TRIM(D4),IFERROR(FIND(".",TRIM(D4)),0)+1,IFERROR(FIND(".",TRIM(D4),IFERROR(FIND(".",TRIM(D4)),0)+1),0)-IFERROR(FIND(".",TRIM(D4)),0)-1),""),"")),FALSE),IF((LEN(TRIM(D4))-LEN(SUBSTITUTE(TRIM(D4),".","")))=2,IFERROR(TEXT(--IF((LEN(TRIM(D4))-LEN(SUBSTITUTE(TRIM(D4),".","")))=2,IFERROR(MID(TRIM(D4),IFERROR(FIND(".",TRIM(D4),IFERROR(FIND(".",TRIM(D4)),0)+1),0)+1,999),""),""),"0")=IF((LEN(TRIM(D4))-LEN(SUBSTITUTE(TRIM(D4),".","")))=2,IFERROR(MID(TRIM(D4),IFERROR(FIND(".",TRIM(D4),IFERROR(FIND(".",TRIM(D4)),0)+1),0)+1,999),""),""),FALSE),TRUE)),"NONE","INVALID_VERSION"))))</ns0:f>
      </ns0:c>
    </ns0:row>
    <ns0:row r="5">
      <ns0:c r="A5" s="65"/>
      <ns0:c r="B5" s="65"/>
      <ns0:c r="C5" s="65"/>
      <ns0:c r="D5" s="65"/>
      <ns0:c r="E5" s="65"/>
      <ns0:c r="F5" s="67"/>
      <ns0:c r="G5" s="66"/>
      <ns0:c r="H5" s="66"/>
      <ns0:c r="I5" s="66"/>
      <ns0:c r="J5" s="45">
        <ns0:f>IF(A5="","",IFERROR(VLOOKUP(K5,'Controlled Vocabulary'!$AA$2:$AD$200,2,FALSE),"Record structurally complete"))</ns0:f>
      </ns0:c>
      <ns0:c r="K5" s="45">
        <ns0:f>IF(A5="","",IF(O5="","MISSING_CHANGE_EVENT_ID",IF(P5&gt;1,"DUPLICATE_LINK_ID",IF(E5="","CHANGE_ACTOR_REQUIRED",IF(OR(R5&lt;&gt;"NONE",S5&lt;&gt;"NONE"),"CHANGE_VERSION_LINK_REQUIRED",IF(G5="","MISSING_CHANGE_REASON",IF(Q5=0,"ORPHAN_CLAIM_LINK","NONE")))))))</ns0:f>
      </ns0:c>
      <ns0:c r="L5" s="45">
        <ns0:f>IF(A5="","",IFERROR(VLOOKUP(K5,'Controlled Vocabulary'!$AA$2:$AD$200,3,FALSE),"Continue"))</ns0:f>
      </ns0:c>
      <ns0:c r="M5" s="45">
        <ns0:f>IF(A5="","",IFERROR(VLOOKUP(K5,'Controlled Vocabulary'!$AA$2:$AD$200,4,FALSE),"Evaluate remaining controls."))</ns0:f>
      </ns0:c>
      <ns0:c r="N5" s="53">
        <ns0:f>IF(OR(B5="",D5=""),"",UPPER(TRIM(B5))&amp;"|"&amp;TRIM(D5))</ns0:f>
      </ns0:c>
      <ns0:c r="O5" s="53">
        <ns0:f>IF(A5="","",UPPER(TRIM(A5)))</ns0:f>
      </ns0:c>
      <ns0:c r="P5" s="53">
        <ns0:f>IF(O5="",0,COUNTIF($O$2:$O$101,O5))</ns0:f>
      </ns0:c>
      <ns0:c r="Q5" s="53">
        <ns0:f>IF(N5="",0,COUNTIF('Evidence Register'!$BN$2:$BN$101,N5))</ns0:f>
      </ns0:c>
      <ns0:c r="R5" s="53">
        <ns0:f>IF(TRIM(C5)="","MISSING_VERSION",IF(OR(NOT(OR((LEN(TRIM(C5))-LEN(SUBSTITUTE(TRIM(C5),".","")))=1,(LEN(TRIM(C5))-LEN(SUBSTITUTE(TRIM(C5),".","")))=2)),IFERROR(LEFT(TRIM(C5),IFERROR(FIND(".",TRIM(C5)),0)-1),"")="",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="",IF((LEN(TRIM(C5))-LEN(SUBSTITUTE(TRIM(C5),".","")))=2,IF((LEN(TRIM(C5))-LEN(SUBSTITUTE(TRIM(C5),".","")))=2,IFERROR(MID(TRIM(C5),IFERROR(FIND(".",TRIM(C5),IFERROR(FIND(".",TRIM(C5)),0)+1),0)+1,999),""),"")="",FALSE),NOT(IFERROR(ISNUMBER(--IFERROR(LEFT(TRIM(C5),IFERROR(FIND(".",TRIM(C5)),0)-1),"")),FALSE)),NOT(IFERROR(ISNUMBER(--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),FALSE)),IF((LEN(TRIM(C5))-LEN(SUBSTITUTE(TRIM(C5),".","")))=2,NOT(IFERROR(ISNUMBER(--IF((LEN(TRIM(C5))-LEN(SUBSTITUTE(TRIM(C5),".","")))=2,IFERROR(MID(TRIM(C5),IFERROR(FIND(".",TRIM(C5),IFERROR(FIND(".",TRIM(C5)),0)+1),0)+1,999),""),"")),FALSE)),FALSE)),"INVALID_VERSION",IF(OR(AND(LEN(IFERROR(LEFT(TRIM(C5),IFERROR(FIND(".",TRIM(C5)),0)-1),""))&gt;1,LEFT(IFERROR(LEFT(TRIM(C5),IFERROR(FIND(".",TRIM(C5)),0)-1),""),1)="0"),AND(LEN(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)&gt;1,LEFT(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,1)="0"),IF((LEN(TRIM(C5))-LEN(SUBSTITUTE(TRIM(C5),".","")))=2,AND(LEN(IF((LEN(TRIM(C5))-LEN(SUBSTITUTE(TRIM(C5),".","")))=2,IFERROR(MID(TRIM(C5),IFERROR(FIND(".",TRIM(C5),IFERROR(FIND(".",TRIM(C5)),0)+1),0)+1,999),""),""))&gt;1,LEFT(IF((LEN(TRIM(C5))-LEN(SUBSTITUTE(TRIM(C5),".","")))=2,IFERROR(MID(TRIM(C5),IFERROR(FIND(".",TRIM(C5),IFERROR(FIND(".",TRIM(C5)),0)+1),0)+1,999),""),""),1)="0"),FALSE)),"INVALID_VERSION_LEADING_ZERO",IF(AND(IFERROR(TEXT(--IFERROR(LEFT(TRIM(C5),IFERROR(FIND(".",TRIM(C5)),0)-1),""),"0")=IFERROR(LEFT(TRIM(C5),IFERROR(FIND(".",TRIM(C5)),0)-1),""),FALSE),IFERROR(TEXT(--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,"0")=IF((LEN(TRIM(C5))-LEN(SUBSTITUTE(TRIM(C5),".","")))=1,IFERROR(MID(TRIM(C5),IFERROR(FIND(".",TRIM(C5)),0)+1,999),""),IF((LEN(TRIM(C5))-LEN(SUBSTITUTE(TRIM(C5),".","")))=2,IFERROR(MID(TRIM(C5),IFERROR(FIND(".",TRIM(C5)),0)+1,IFERROR(FIND(".",TRIM(C5),IFERROR(FIND(".",TRIM(C5)),0)+1),0)-IFERROR(FIND(".",TRIM(C5)),0)-1),""),"")),FALSE),IF((LEN(TRIM(C5))-LEN(SUBSTITUTE(TRIM(C5),".","")))=2,IFERROR(TEXT(--IF((LEN(TRIM(C5))-LEN(SUBSTITUTE(TRIM(C5),".","")))=2,IFERROR(MID(TRIM(C5),IFERROR(FIND(".",TRIM(C5),IFERROR(FIND(".",TRIM(C5)),0)+1),0)+1,999),""),""),"0")=IF((LEN(TRIM(C5))-LEN(SUBSTITUTE(TRIM(C5),".","")))=2,IFERROR(MID(TRIM(C5),IFERROR(FIND(".",TRIM(C5),IFERROR(FIND(".",TRIM(C5)),0)+1),0)+1,999),""),""),FALSE),TRUE)),"NONE","INVALID_VERSION"))))</ns0:f>
      </ns0:c>
      <ns0:c r="S5" s="53">
        <ns0:f>IF(TRIM(D5)="","MISSING_VERSION",IF(OR(NOT(OR((LEN(TRIM(D5))-LEN(SUBSTITUTE(TRIM(D5),".","")))=1,(LEN(TRIM(D5))-LEN(SUBSTITUTE(TRIM(D5),".","")))=2)),IFERROR(LEFT(TRIM(D5),IFERROR(FIND(".",TRIM(D5)),0)-1),"")="",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="",IF((LEN(TRIM(D5))-LEN(SUBSTITUTE(TRIM(D5),".","")))=2,IF((LEN(TRIM(D5))-LEN(SUBSTITUTE(TRIM(D5),".","")))=2,IFERROR(MID(TRIM(D5),IFERROR(FIND(".",TRIM(D5),IFERROR(FIND(".",TRIM(D5)),0)+1),0)+1,999),""),"")="",FALSE),NOT(IFERROR(ISNUMBER(--IFERROR(LEFT(TRIM(D5),IFERROR(FIND(".",TRIM(D5)),0)-1),"")),FALSE)),NOT(IFERROR(ISNUMBER(--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),FALSE)),IF((LEN(TRIM(D5))-LEN(SUBSTITUTE(TRIM(D5),".","")))=2,NOT(IFERROR(ISNUMBER(--IF((LEN(TRIM(D5))-LEN(SUBSTITUTE(TRIM(D5),".","")))=2,IFERROR(MID(TRIM(D5),IFERROR(FIND(".",TRIM(D5),IFERROR(FIND(".",TRIM(D5)),0)+1),0)+1,999),""),"")),FALSE)),FALSE)),"INVALID_VERSION",IF(OR(AND(LEN(IFERROR(LEFT(TRIM(D5),IFERROR(FIND(".",TRIM(D5)),0)-1),""))&gt;1,LEFT(IFERROR(LEFT(TRIM(D5),IFERROR(FIND(".",TRIM(D5)),0)-1),""),1)="0"),AND(LEN(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)&gt;1,LEFT(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,1)="0"),IF((LEN(TRIM(D5))-LEN(SUBSTITUTE(TRIM(D5),".","")))=2,AND(LEN(IF((LEN(TRIM(D5))-LEN(SUBSTITUTE(TRIM(D5),".","")))=2,IFERROR(MID(TRIM(D5),IFERROR(FIND(".",TRIM(D5),IFERROR(FIND(".",TRIM(D5)),0)+1),0)+1,999),""),""))&gt;1,LEFT(IF((LEN(TRIM(D5))-LEN(SUBSTITUTE(TRIM(D5),".","")))=2,IFERROR(MID(TRIM(D5),IFERROR(FIND(".",TRIM(D5),IFERROR(FIND(".",TRIM(D5)),0)+1),0)+1,999),""),""),1)="0"),FALSE)),"INVALID_VERSION_LEADING_ZERO",IF(AND(IFERROR(TEXT(--IFERROR(LEFT(TRIM(D5),IFERROR(FIND(".",TRIM(D5)),0)-1),""),"0")=IFERROR(LEFT(TRIM(D5),IFERROR(FIND(".",TRIM(D5)),0)-1),""),FALSE),IFERROR(TEXT(--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,"0")=IF((LEN(TRIM(D5))-LEN(SUBSTITUTE(TRIM(D5),".","")))=1,IFERROR(MID(TRIM(D5),IFERROR(FIND(".",TRIM(D5)),0)+1,999),""),IF((LEN(TRIM(D5))-LEN(SUBSTITUTE(TRIM(D5),".","")))=2,IFERROR(MID(TRIM(D5),IFERROR(FIND(".",TRIM(D5)),0)+1,IFERROR(FIND(".",TRIM(D5),IFERROR(FIND(".",TRIM(D5)),0)+1),0)-IFERROR(FIND(".",TRIM(D5)),0)-1),""),"")),FALSE),IF((LEN(TRIM(D5))-LEN(SUBSTITUTE(TRIM(D5),".","")))=2,IFERROR(TEXT(--IF((LEN(TRIM(D5))-LEN(SUBSTITUTE(TRIM(D5),".","")))=2,IFERROR(MID(TRIM(D5),IFERROR(FIND(".",TRIM(D5),IFERROR(FIND(".",TRIM(D5)),0)+1),0)+1,999),""),""),"0")=IF((LEN(TRIM(D5))-LEN(SUBSTITUTE(TRIM(D5),".","")))=2,IFERROR(MID(TRIM(D5),IFERROR(FIND(".",TRIM(D5),IFERROR(FIND(".",TRIM(D5)),0)+1),0)+1,999),""),""),FALSE),TRUE)),"NONE","INVALID_VERSION"))))</ns0:f>
      </ns0:c>
    </ns0:row>
    <ns0:row r="6">
      <ns0:c r="A6" s="65"/>
      <ns0:c r="B6" s="65"/>
      <ns0:c r="C6" s="65"/>
      <ns0:c r="D6" s="65"/>
      <ns0:c r="E6" s="65"/>
      <ns0:c r="F6" s="67"/>
      <ns0:c r="G6" s="66"/>
      <ns0:c r="H6" s="66"/>
      <ns0:c r="I6" s="66"/>
      <ns0:c r="J6" s="45">
        <ns0:f>IF(A6="","",IFERROR(VLOOKUP(K6,'Controlled Vocabulary'!$AA$2:$AD$200,2,FALSE),"Record structurally complete"))</ns0:f>
      </ns0:c>
      <ns0:c r="K6" s="45">
        <ns0:f>IF(A6="","",IF(O6="","MISSING_CHANGE_EVENT_ID",IF(P6&gt;1,"DUPLICATE_LINK_ID",IF(E6="","CHANGE_ACTOR_REQUIRED",IF(OR(R6&lt;&gt;"NONE",S6&lt;&gt;"NONE"),"CHANGE_VERSION_LINK_REQUIRED",IF(G6="","MISSING_CHANGE_REASON",IF(Q6=0,"ORPHAN_CLAIM_LINK","NONE")))))))</ns0:f>
      </ns0:c>
      <ns0:c r="L6" s="45">
        <ns0:f>IF(A6="","",IFERROR(VLOOKUP(K6,'Controlled Vocabulary'!$AA$2:$AD$200,3,FALSE),"Continue"))</ns0:f>
      </ns0:c>
      <ns0:c r="M6" s="45">
        <ns0:f>IF(A6="","",IFERROR(VLOOKUP(K6,'Controlled Vocabulary'!$AA$2:$AD$200,4,FALSE),"Evaluate remaining controls."))</ns0:f>
      </ns0:c>
      <ns0:c r="N6" s="53">
        <ns0:f>IF(OR(B6="",D6=""),"",UPPER(TRIM(B6))&amp;"|"&amp;TRIM(D6))</ns0:f>
      </ns0:c>
      <ns0:c r="O6" s="53">
        <ns0:f>IF(A6="","",UPPER(TRIM(A6)))</ns0:f>
      </ns0:c>
      <ns0:c r="P6" s="53">
        <ns0:f>IF(O6="",0,COUNTIF($O$2:$O$101,O6))</ns0:f>
      </ns0:c>
      <ns0:c r="Q6" s="53">
        <ns0:f>IF(N6="",0,COUNTIF('Evidence Register'!$BN$2:$BN$101,N6))</ns0:f>
      </ns0:c>
      <ns0:c r="R6" s="53">
        <ns0:f>IF(TRIM(C6)="","MISSING_VERSION",IF(OR(NOT(OR((LEN(TRIM(C6))-LEN(SUBSTITUTE(TRIM(C6),".","")))=1,(LEN(TRIM(C6))-LEN(SUBSTITUTE(TRIM(C6),".","")))=2)),IFERROR(LEFT(TRIM(C6),IFERROR(FIND(".",TRIM(C6)),0)-1),"")="",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="",IF((LEN(TRIM(C6))-LEN(SUBSTITUTE(TRIM(C6),".","")))=2,IF((LEN(TRIM(C6))-LEN(SUBSTITUTE(TRIM(C6),".","")))=2,IFERROR(MID(TRIM(C6),IFERROR(FIND(".",TRIM(C6),IFERROR(FIND(".",TRIM(C6)),0)+1),0)+1,999),""),"")="",FALSE),NOT(IFERROR(ISNUMBER(--IFERROR(LEFT(TRIM(C6),IFERROR(FIND(".",TRIM(C6)),0)-1),"")),FALSE)),NOT(IFERROR(ISNUMBER(--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),FALSE)),IF((LEN(TRIM(C6))-LEN(SUBSTITUTE(TRIM(C6),".","")))=2,NOT(IFERROR(ISNUMBER(--IF((LEN(TRIM(C6))-LEN(SUBSTITUTE(TRIM(C6),".","")))=2,IFERROR(MID(TRIM(C6),IFERROR(FIND(".",TRIM(C6),IFERROR(FIND(".",TRIM(C6)),0)+1),0)+1,999),""),"")),FALSE)),FALSE)),"INVALID_VERSION",IF(OR(AND(LEN(IFERROR(LEFT(TRIM(C6),IFERROR(FIND(".",TRIM(C6)),0)-1),""))&gt;1,LEFT(IFERROR(LEFT(TRIM(C6),IFERROR(FIND(".",TRIM(C6)),0)-1),""),1)="0"),AND(LEN(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)&gt;1,LEFT(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,1)="0"),IF((LEN(TRIM(C6))-LEN(SUBSTITUTE(TRIM(C6),".","")))=2,AND(LEN(IF((LEN(TRIM(C6))-LEN(SUBSTITUTE(TRIM(C6),".","")))=2,IFERROR(MID(TRIM(C6),IFERROR(FIND(".",TRIM(C6),IFERROR(FIND(".",TRIM(C6)),0)+1),0)+1,999),""),""))&gt;1,LEFT(IF((LEN(TRIM(C6))-LEN(SUBSTITUTE(TRIM(C6),".","")))=2,IFERROR(MID(TRIM(C6),IFERROR(FIND(".",TRIM(C6),IFERROR(FIND(".",TRIM(C6)),0)+1),0)+1,999),""),""),1)="0"),FALSE)),"INVALID_VERSION_LEADING_ZERO",IF(AND(IFERROR(TEXT(--IFERROR(LEFT(TRIM(C6),IFERROR(FIND(".",TRIM(C6)),0)-1),""),"0")=IFERROR(LEFT(TRIM(C6),IFERROR(FIND(".",TRIM(C6)),0)-1),""),FALSE),IFERROR(TEXT(--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,"0")=IF((LEN(TRIM(C6))-LEN(SUBSTITUTE(TRIM(C6),".","")))=1,IFERROR(MID(TRIM(C6),IFERROR(FIND(".",TRIM(C6)),0)+1,999),""),IF((LEN(TRIM(C6))-LEN(SUBSTITUTE(TRIM(C6),".","")))=2,IFERROR(MID(TRIM(C6),IFERROR(FIND(".",TRIM(C6)),0)+1,IFERROR(FIND(".",TRIM(C6),IFERROR(FIND(".",TRIM(C6)),0)+1),0)-IFERROR(FIND(".",TRIM(C6)),0)-1),""),"")),FALSE),IF((LEN(TRIM(C6))-LEN(SUBSTITUTE(TRIM(C6),".","")))=2,IFERROR(TEXT(--IF((LEN(TRIM(C6))-LEN(SUBSTITUTE(TRIM(C6),".","")))=2,IFERROR(MID(TRIM(C6),IFERROR(FIND(".",TRIM(C6),IFERROR(FIND(".",TRIM(C6)),0)+1),0)+1,999),""),""),"0")=IF((LEN(TRIM(C6))-LEN(SUBSTITUTE(TRIM(C6),".","")))=2,IFERROR(MID(TRIM(C6),IFERROR(FIND(".",TRIM(C6),IFERROR(FIND(".",TRIM(C6)),0)+1),0)+1,999),""),""),FALSE),TRUE)),"NONE","INVALID_VERSION"))))</ns0:f>
      </ns0:c>
      <ns0:c r="S6" s="53">
        <ns0:f>IF(TRIM(D6)="","MISSING_VERSION",IF(OR(NOT(OR((LEN(TRIM(D6))-LEN(SUBSTITUTE(TRIM(D6),".","")))=1,(LEN(TRIM(D6))-LEN(SUBSTITUTE(TRIM(D6),".","")))=2)),IFERROR(LEFT(TRIM(D6),IFERROR(FIND(".",TRIM(D6)),0)-1),"")="",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="",IF((LEN(TRIM(D6))-LEN(SUBSTITUTE(TRIM(D6),".","")))=2,IF((LEN(TRIM(D6))-LEN(SUBSTITUTE(TRIM(D6),".","")))=2,IFERROR(MID(TRIM(D6),IFERROR(FIND(".",TRIM(D6),IFERROR(FIND(".",TRIM(D6)),0)+1),0)+1,999),""),"")="",FALSE),NOT(IFERROR(ISNUMBER(--IFERROR(LEFT(TRIM(D6),IFERROR(FIND(".",TRIM(D6)),0)-1),"")),FALSE)),NOT(IFERROR(ISNUMBER(--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),FALSE)),IF((LEN(TRIM(D6))-LEN(SUBSTITUTE(TRIM(D6),".","")))=2,NOT(IFERROR(ISNUMBER(--IF((LEN(TRIM(D6))-LEN(SUBSTITUTE(TRIM(D6),".","")))=2,IFERROR(MID(TRIM(D6),IFERROR(FIND(".",TRIM(D6),IFERROR(FIND(".",TRIM(D6)),0)+1),0)+1,999),""),"")),FALSE)),FALSE)),"INVALID_VERSION",IF(OR(AND(LEN(IFERROR(LEFT(TRIM(D6),IFERROR(FIND(".",TRIM(D6)),0)-1),""))&gt;1,LEFT(IFERROR(LEFT(TRIM(D6),IFERROR(FIND(".",TRIM(D6)),0)-1),""),1)="0"),AND(LEN(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)&gt;1,LEFT(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,1)="0"),IF((LEN(TRIM(D6))-LEN(SUBSTITUTE(TRIM(D6),".","")))=2,AND(LEN(IF((LEN(TRIM(D6))-LEN(SUBSTITUTE(TRIM(D6),".","")))=2,IFERROR(MID(TRIM(D6),IFERROR(FIND(".",TRIM(D6),IFERROR(FIND(".",TRIM(D6)),0)+1),0)+1,999),""),""))&gt;1,LEFT(IF((LEN(TRIM(D6))-LEN(SUBSTITUTE(TRIM(D6),".","")))=2,IFERROR(MID(TRIM(D6),IFERROR(FIND(".",TRIM(D6),IFERROR(FIND(".",TRIM(D6)),0)+1),0)+1,999),""),""),1)="0"),FALSE)),"INVALID_VERSION_LEADING_ZERO",IF(AND(IFERROR(TEXT(--IFERROR(LEFT(TRIM(D6),IFERROR(FIND(".",TRIM(D6)),0)-1),""),"0")=IFERROR(LEFT(TRIM(D6),IFERROR(FIND(".",TRIM(D6)),0)-1),""),FALSE),IFERROR(TEXT(--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,"0")=IF((LEN(TRIM(D6))-LEN(SUBSTITUTE(TRIM(D6),".","")))=1,IFERROR(MID(TRIM(D6),IFERROR(FIND(".",TRIM(D6)),0)+1,999),""),IF((LEN(TRIM(D6))-LEN(SUBSTITUTE(TRIM(D6),".","")))=2,IFERROR(MID(TRIM(D6),IFERROR(FIND(".",TRIM(D6)),0)+1,IFERROR(FIND(".",TRIM(D6),IFERROR(FIND(".",TRIM(D6)),0)+1),0)-IFERROR(FIND(".",TRIM(D6)),0)-1),""),"")),FALSE),IF((LEN(TRIM(D6))-LEN(SUBSTITUTE(TRIM(D6),".","")))=2,IFERROR(TEXT(--IF((LEN(TRIM(D6))-LEN(SUBSTITUTE(TRIM(D6),".","")))=2,IFERROR(MID(TRIM(D6),IFERROR(FIND(".",TRIM(D6),IFERROR(FIND(".",TRIM(D6)),0)+1),0)+1,999),""),""),"0")=IF((LEN(TRIM(D6))-LEN(SUBSTITUTE(TRIM(D6),".","")))=2,IFERROR(MID(TRIM(D6),IFERROR(FIND(".",TRIM(D6),IFERROR(FIND(".",TRIM(D6)),0)+1),0)+1,999),""),""),FALSE),TRUE)),"NONE","INVALID_VERSION"))))</ns0:f>
      </ns0:c>
    </ns0:row>
    <ns0:row r="7">
      <ns0:c r="A7" s="65"/>
      <ns0:c r="B7" s="65"/>
      <ns0:c r="C7" s="65"/>
      <ns0:c r="D7" s="65"/>
      <ns0:c r="E7" s="65"/>
      <ns0:c r="F7" s="67"/>
      <ns0:c r="G7" s="66"/>
      <ns0:c r="H7" s="66"/>
      <ns0:c r="I7" s="66"/>
      <ns0:c r="J7" s="45">
        <ns0:f>IF(A7="","",IFERROR(VLOOKUP(K7,'Controlled Vocabulary'!$AA$2:$AD$200,2,FALSE),"Record structurally complete"))</ns0:f>
      </ns0:c>
      <ns0:c r="K7" s="45">
        <ns0:f>IF(A7="","",IF(O7="","MISSING_CHANGE_EVENT_ID",IF(P7&gt;1,"DUPLICATE_LINK_ID",IF(E7="","CHANGE_ACTOR_REQUIRED",IF(OR(R7&lt;&gt;"NONE",S7&lt;&gt;"NONE"),"CHANGE_VERSION_LINK_REQUIRED",IF(G7="","MISSING_CHANGE_REASON",IF(Q7=0,"ORPHAN_CLAIM_LINK","NONE")))))))</ns0:f>
      </ns0:c>
      <ns0:c r="L7" s="45">
        <ns0:f>IF(A7="","",IFERROR(VLOOKUP(K7,'Controlled Vocabulary'!$AA$2:$AD$200,3,FALSE),"Continue"))</ns0:f>
      </ns0:c>
      <ns0:c r="M7" s="45">
        <ns0:f>IF(A7="","",IFERROR(VLOOKUP(K7,'Controlled Vocabulary'!$AA$2:$AD$200,4,FALSE),"Evaluate remaining controls."))</ns0:f>
      </ns0:c>
      <ns0:c r="N7" s="53">
        <ns0:f>IF(OR(B7="",D7=""),"",UPPER(TRIM(B7))&amp;"|"&amp;TRIM(D7))</ns0:f>
      </ns0:c>
      <ns0:c r="O7" s="53">
        <ns0:f>IF(A7="","",UPPER(TRIM(A7)))</ns0:f>
      </ns0:c>
      <ns0:c r="P7" s="53">
        <ns0:f>IF(O7="",0,COUNTIF($O$2:$O$101,O7))</ns0:f>
      </ns0:c>
      <ns0:c r="Q7" s="53">
        <ns0:f>IF(N7="",0,COUNTIF('Evidence Register'!$BN$2:$BN$101,N7))</ns0:f>
      </ns0:c>
      <ns0:c r="R7" s="53">
        <ns0:f>IF(TRIM(C7)="","MISSING_VERSION",IF(OR(NOT(OR((LEN(TRIM(C7))-LEN(SUBSTITUTE(TRIM(C7),".","")))=1,(LEN(TRIM(C7))-LEN(SUBSTITUTE(TRIM(C7),".","")))=2)),IFERROR(LEFT(TRIM(C7),IFERROR(FIND(".",TRIM(C7)),0)-1),"")="",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="",IF((LEN(TRIM(C7))-LEN(SUBSTITUTE(TRIM(C7),".","")))=2,IF((LEN(TRIM(C7))-LEN(SUBSTITUTE(TRIM(C7),".","")))=2,IFERROR(MID(TRIM(C7),IFERROR(FIND(".",TRIM(C7),IFERROR(FIND(".",TRIM(C7)),0)+1),0)+1,999),""),"")="",FALSE),NOT(IFERROR(ISNUMBER(--IFERROR(LEFT(TRIM(C7),IFERROR(FIND(".",TRIM(C7)),0)-1),"")),FALSE)),NOT(IFERROR(ISNUMBER(--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),FALSE)),IF((LEN(TRIM(C7))-LEN(SUBSTITUTE(TRIM(C7),".","")))=2,NOT(IFERROR(ISNUMBER(--IF((LEN(TRIM(C7))-LEN(SUBSTITUTE(TRIM(C7),".","")))=2,IFERROR(MID(TRIM(C7),IFERROR(FIND(".",TRIM(C7),IFERROR(FIND(".",TRIM(C7)),0)+1),0)+1,999),""),"")),FALSE)),FALSE)),"INVALID_VERSION",IF(OR(AND(LEN(IFERROR(LEFT(TRIM(C7),IFERROR(FIND(".",TRIM(C7)),0)-1),""))&gt;1,LEFT(IFERROR(LEFT(TRIM(C7),IFERROR(FIND(".",TRIM(C7)),0)-1),""),1)="0"),AND(LEN(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)&gt;1,LEFT(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,1)="0"),IF((LEN(TRIM(C7))-LEN(SUBSTITUTE(TRIM(C7),".","")))=2,AND(LEN(IF((LEN(TRIM(C7))-LEN(SUBSTITUTE(TRIM(C7),".","")))=2,IFERROR(MID(TRIM(C7),IFERROR(FIND(".",TRIM(C7),IFERROR(FIND(".",TRIM(C7)),0)+1),0)+1,999),""),""))&gt;1,LEFT(IF((LEN(TRIM(C7))-LEN(SUBSTITUTE(TRIM(C7),".","")))=2,IFERROR(MID(TRIM(C7),IFERROR(FIND(".",TRIM(C7),IFERROR(FIND(".",TRIM(C7)),0)+1),0)+1,999),""),""),1)="0"),FALSE)),"INVALID_VERSION_LEADING_ZERO",IF(AND(IFERROR(TEXT(--IFERROR(LEFT(TRIM(C7),IFERROR(FIND(".",TRIM(C7)),0)-1),""),"0")=IFERROR(LEFT(TRIM(C7),IFERROR(FIND(".",TRIM(C7)),0)-1),""),FALSE),IFERROR(TEXT(--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,"0")=IF((LEN(TRIM(C7))-LEN(SUBSTITUTE(TRIM(C7),".","")))=1,IFERROR(MID(TRIM(C7),IFERROR(FIND(".",TRIM(C7)),0)+1,999),""),IF((LEN(TRIM(C7))-LEN(SUBSTITUTE(TRIM(C7),".","")))=2,IFERROR(MID(TRIM(C7),IFERROR(FIND(".",TRIM(C7)),0)+1,IFERROR(FIND(".",TRIM(C7),IFERROR(FIND(".",TRIM(C7)),0)+1),0)-IFERROR(FIND(".",TRIM(C7)),0)-1),""),"")),FALSE),IF((LEN(TRIM(C7))-LEN(SUBSTITUTE(TRIM(C7),".","")))=2,IFERROR(TEXT(--IF((LEN(TRIM(C7))-LEN(SUBSTITUTE(TRIM(C7),".","")))=2,IFERROR(MID(TRIM(C7),IFERROR(FIND(".",TRIM(C7),IFERROR(FIND(".",TRIM(C7)),0)+1),0)+1,999),""),""),"0")=IF((LEN(TRIM(C7))-LEN(SUBSTITUTE(TRIM(C7),".","")))=2,IFERROR(MID(TRIM(C7),IFERROR(FIND(".",TRIM(C7),IFERROR(FIND(".",TRIM(C7)),0)+1),0)+1,999),""),""),FALSE),TRUE)),"NONE","INVALID_VERSION"))))</ns0:f>
      </ns0:c>
      <ns0:c r="S7" s="53">
        <ns0:f>IF(TRIM(D7)="","MISSING_VERSION",IF(OR(NOT(OR((LEN(TRIM(D7))-LEN(SUBSTITUTE(TRIM(D7),".","")))=1,(LEN(TRIM(D7))-LEN(SUBSTITUTE(TRIM(D7),".","")))=2)),IFERROR(LEFT(TRIM(D7),IFERROR(FIND(".",TRIM(D7)),0)-1),"")="",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="",IF((LEN(TRIM(D7))-LEN(SUBSTITUTE(TRIM(D7),".","")))=2,IF((LEN(TRIM(D7))-LEN(SUBSTITUTE(TRIM(D7),".","")))=2,IFERROR(MID(TRIM(D7),IFERROR(FIND(".",TRIM(D7),IFERROR(FIND(".",TRIM(D7)),0)+1),0)+1,999),""),"")="",FALSE),NOT(IFERROR(ISNUMBER(--IFERROR(LEFT(TRIM(D7),IFERROR(FIND(".",TRIM(D7)),0)-1),"")),FALSE)),NOT(IFERROR(ISNUMBER(--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),FALSE)),IF((LEN(TRIM(D7))-LEN(SUBSTITUTE(TRIM(D7),".","")))=2,NOT(IFERROR(ISNUMBER(--IF((LEN(TRIM(D7))-LEN(SUBSTITUTE(TRIM(D7),".","")))=2,IFERROR(MID(TRIM(D7),IFERROR(FIND(".",TRIM(D7),IFERROR(FIND(".",TRIM(D7)),0)+1),0)+1,999),""),"")),FALSE)),FALSE)),"INVALID_VERSION",IF(OR(AND(LEN(IFERROR(LEFT(TRIM(D7),IFERROR(FIND(".",TRIM(D7)),0)-1),""))&gt;1,LEFT(IFERROR(LEFT(TRIM(D7),IFERROR(FIND(".",TRIM(D7)),0)-1),""),1)="0"),AND(LEN(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)&gt;1,LEFT(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,1)="0"),IF((LEN(TRIM(D7))-LEN(SUBSTITUTE(TRIM(D7),".","")))=2,AND(LEN(IF((LEN(TRIM(D7))-LEN(SUBSTITUTE(TRIM(D7),".","")))=2,IFERROR(MID(TRIM(D7),IFERROR(FIND(".",TRIM(D7),IFERROR(FIND(".",TRIM(D7)),0)+1),0)+1,999),""),""))&gt;1,LEFT(IF((LEN(TRIM(D7))-LEN(SUBSTITUTE(TRIM(D7),".","")))=2,IFERROR(MID(TRIM(D7),IFERROR(FIND(".",TRIM(D7),IFERROR(FIND(".",TRIM(D7)),0)+1),0)+1,999),""),""),1)="0"),FALSE)),"INVALID_VERSION_LEADING_ZERO",IF(AND(IFERROR(TEXT(--IFERROR(LEFT(TRIM(D7),IFERROR(FIND(".",TRIM(D7)),0)-1),""),"0")=IFERROR(LEFT(TRIM(D7),IFERROR(FIND(".",TRIM(D7)),0)-1),""),FALSE),IFERROR(TEXT(--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,"0")=IF((LEN(TRIM(D7))-LEN(SUBSTITUTE(TRIM(D7),".","")))=1,IFERROR(MID(TRIM(D7),IFERROR(FIND(".",TRIM(D7)),0)+1,999),""),IF((LEN(TRIM(D7))-LEN(SUBSTITUTE(TRIM(D7),".","")))=2,IFERROR(MID(TRIM(D7),IFERROR(FIND(".",TRIM(D7)),0)+1,IFERROR(FIND(".",TRIM(D7),IFERROR(FIND(".",TRIM(D7)),0)+1),0)-IFERROR(FIND(".",TRIM(D7)),0)-1),""),"")),FALSE),IF((LEN(TRIM(D7))-LEN(SUBSTITUTE(TRIM(D7),".","")))=2,IFERROR(TEXT(--IF((LEN(TRIM(D7))-LEN(SUBSTITUTE(TRIM(D7),".","")))=2,IFERROR(MID(TRIM(D7),IFERROR(FIND(".",TRIM(D7),IFERROR(FIND(".",TRIM(D7)),0)+1),0)+1,999),""),""),"0")=IF((LEN(TRIM(D7))-LEN(SUBSTITUTE(TRIM(D7),".","")))=2,IFERROR(MID(TRIM(D7),IFERROR(FIND(".",TRIM(D7),IFERROR(FIND(".",TRIM(D7)),0)+1),0)+1,999),""),""),FALSE),TRUE)),"NONE","INVALID_VERSION"))))</ns0:f>
      </ns0:c>
    </ns0:row>
    <ns0:row r="8">
      <ns0:c r="A8" s="65"/>
      <ns0:c r="B8" s="65"/>
      <ns0:c r="C8" s="65"/>
      <ns0:c r="D8" s="65"/>
      <ns0:c r="E8" s="65"/>
      <ns0:c r="F8" s="67"/>
      <ns0:c r="G8" s="66"/>
      <ns0:c r="H8" s="66"/>
      <ns0:c r="I8" s="66"/>
      <ns0:c r="J8" s="45">
        <ns0:f>IF(A8="","",IFERROR(VLOOKUP(K8,'Controlled Vocabulary'!$AA$2:$AD$200,2,FALSE),"Record structurally complete"))</ns0:f>
      </ns0:c>
      <ns0:c r="K8" s="45">
        <ns0:f>IF(A8="","",IF(O8="","MISSING_CHANGE_EVENT_ID",IF(P8&gt;1,"DUPLICATE_LINK_ID",IF(E8="","CHANGE_ACTOR_REQUIRED",IF(OR(R8&lt;&gt;"NONE",S8&lt;&gt;"NONE"),"CHANGE_VERSION_LINK_REQUIRED",IF(G8="","MISSING_CHANGE_REASON",IF(Q8=0,"ORPHAN_CLAIM_LINK","NONE")))))))</ns0:f>
      </ns0:c>
      <ns0:c r="L8" s="45">
        <ns0:f>IF(A8="","",IFERROR(VLOOKUP(K8,'Controlled Vocabulary'!$AA$2:$AD$200,3,FALSE),"Continue"))</ns0:f>
      </ns0:c>
      <ns0:c r="M8" s="45">
        <ns0:f>IF(A8="","",IFERROR(VLOOKUP(K8,'Controlled Vocabulary'!$AA$2:$AD$200,4,FALSE),"Evaluate remaining controls."))</ns0:f>
      </ns0:c>
      <ns0:c r="N8" s="53">
        <ns0:f>IF(OR(B8="",D8=""),"",UPPER(TRIM(B8))&amp;"|"&amp;TRIM(D8))</ns0:f>
      </ns0:c>
      <ns0:c r="O8" s="53">
        <ns0:f>IF(A8="","",UPPER(TRIM(A8)))</ns0:f>
      </ns0:c>
      <ns0:c r="P8" s="53">
        <ns0:f>IF(O8="",0,COUNTIF($O$2:$O$101,O8))</ns0:f>
      </ns0:c>
      <ns0:c r="Q8" s="53">
        <ns0:f>IF(N8="",0,COUNTIF('Evidence Register'!$BN$2:$BN$101,N8))</ns0:f>
      </ns0:c>
      <ns0:c r="R8" s="53">
        <ns0:f>IF(TRIM(C8)="","MISSING_VERSION",IF(OR(NOT(OR((LEN(TRIM(C8))-LEN(SUBSTITUTE(TRIM(C8),".","")))=1,(LEN(TRIM(C8))-LEN(SUBSTITUTE(TRIM(C8),".","")))=2)),IFERROR(LEFT(TRIM(C8),IFERROR(FIND(".",TRIM(C8)),0)-1),"")="",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="",IF((LEN(TRIM(C8))-LEN(SUBSTITUTE(TRIM(C8),".","")))=2,IF((LEN(TRIM(C8))-LEN(SUBSTITUTE(TRIM(C8),".","")))=2,IFERROR(MID(TRIM(C8),IFERROR(FIND(".",TRIM(C8),IFERROR(FIND(".",TRIM(C8)),0)+1),0)+1,999),""),"")="",FALSE),NOT(IFERROR(ISNUMBER(--IFERROR(LEFT(TRIM(C8),IFERROR(FIND(".",TRIM(C8)),0)-1),"")),FALSE)),NOT(IFERROR(ISNUMBER(--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),FALSE)),IF((LEN(TRIM(C8))-LEN(SUBSTITUTE(TRIM(C8),".","")))=2,NOT(IFERROR(ISNUMBER(--IF((LEN(TRIM(C8))-LEN(SUBSTITUTE(TRIM(C8),".","")))=2,IFERROR(MID(TRIM(C8),IFERROR(FIND(".",TRIM(C8),IFERROR(FIND(".",TRIM(C8)),0)+1),0)+1,999),""),"")),FALSE)),FALSE)),"INVALID_VERSION",IF(OR(AND(LEN(IFERROR(LEFT(TRIM(C8),IFERROR(FIND(".",TRIM(C8)),0)-1),""))&gt;1,LEFT(IFERROR(LEFT(TRIM(C8),IFERROR(FIND(".",TRIM(C8)),0)-1),""),1)="0"),AND(LEN(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)&gt;1,LEFT(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,1)="0"),IF((LEN(TRIM(C8))-LEN(SUBSTITUTE(TRIM(C8),".","")))=2,AND(LEN(IF((LEN(TRIM(C8))-LEN(SUBSTITUTE(TRIM(C8),".","")))=2,IFERROR(MID(TRIM(C8),IFERROR(FIND(".",TRIM(C8),IFERROR(FIND(".",TRIM(C8)),0)+1),0)+1,999),""),""))&gt;1,LEFT(IF((LEN(TRIM(C8))-LEN(SUBSTITUTE(TRIM(C8),".","")))=2,IFERROR(MID(TRIM(C8),IFERROR(FIND(".",TRIM(C8),IFERROR(FIND(".",TRIM(C8)),0)+1),0)+1,999),""),""),1)="0"),FALSE)),"INVALID_VERSION_LEADING_ZERO",IF(AND(IFERROR(TEXT(--IFERROR(LEFT(TRIM(C8),IFERROR(FIND(".",TRIM(C8)),0)-1),""),"0")=IFERROR(LEFT(TRIM(C8),IFERROR(FIND(".",TRIM(C8)),0)-1),""),FALSE),IFERROR(TEXT(--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,"0")=IF((LEN(TRIM(C8))-LEN(SUBSTITUTE(TRIM(C8),".","")))=1,IFERROR(MID(TRIM(C8),IFERROR(FIND(".",TRIM(C8)),0)+1,999),""),IF((LEN(TRIM(C8))-LEN(SUBSTITUTE(TRIM(C8),".","")))=2,IFERROR(MID(TRIM(C8),IFERROR(FIND(".",TRIM(C8)),0)+1,IFERROR(FIND(".",TRIM(C8),IFERROR(FIND(".",TRIM(C8)),0)+1),0)-IFERROR(FIND(".",TRIM(C8)),0)-1),""),"")),FALSE),IF((LEN(TRIM(C8))-LEN(SUBSTITUTE(TRIM(C8),".","")))=2,IFERROR(TEXT(--IF((LEN(TRIM(C8))-LEN(SUBSTITUTE(TRIM(C8),".","")))=2,IFERROR(MID(TRIM(C8),IFERROR(FIND(".",TRIM(C8),IFERROR(FIND(".",TRIM(C8)),0)+1),0)+1,999),""),""),"0")=IF((LEN(TRIM(C8))-LEN(SUBSTITUTE(TRIM(C8),".","")))=2,IFERROR(MID(TRIM(C8),IFERROR(FIND(".",TRIM(C8),IFERROR(FIND(".",TRIM(C8)),0)+1),0)+1,999),""),""),FALSE),TRUE)),"NONE","INVALID_VERSION"))))</ns0:f>
      </ns0:c>
      <ns0:c r="S8" s="53">
        <ns0:f>IF(TRIM(D8)="","MISSING_VERSION",IF(OR(NOT(OR((LEN(TRIM(D8))-LEN(SUBSTITUTE(TRIM(D8),".","")))=1,(LEN(TRIM(D8))-LEN(SUBSTITUTE(TRIM(D8),".","")))=2)),IFERROR(LEFT(TRIM(D8),IFERROR(FIND(".",TRIM(D8)),0)-1),"")="",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="",IF((LEN(TRIM(D8))-LEN(SUBSTITUTE(TRIM(D8),".","")))=2,IF((LEN(TRIM(D8))-LEN(SUBSTITUTE(TRIM(D8),".","")))=2,IFERROR(MID(TRIM(D8),IFERROR(FIND(".",TRIM(D8),IFERROR(FIND(".",TRIM(D8)),0)+1),0)+1,999),""),"")="",FALSE),NOT(IFERROR(ISNUMBER(--IFERROR(LEFT(TRIM(D8),IFERROR(FIND(".",TRIM(D8)),0)-1),"")),FALSE)),NOT(IFERROR(ISNUMBER(--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),FALSE)),IF((LEN(TRIM(D8))-LEN(SUBSTITUTE(TRIM(D8),".","")))=2,NOT(IFERROR(ISNUMBER(--IF((LEN(TRIM(D8))-LEN(SUBSTITUTE(TRIM(D8),".","")))=2,IFERROR(MID(TRIM(D8),IFERROR(FIND(".",TRIM(D8),IFERROR(FIND(".",TRIM(D8)),0)+1),0)+1,999),""),"")),FALSE)),FALSE)),"INVALID_VERSION",IF(OR(AND(LEN(IFERROR(LEFT(TRIM(D8),IFERROR(FIND(".",TRIM(D8)),0)-1),""))&gt;1,LEFT(IFERROR(LEFT(TRIM(D8),IFERROR(FIND(".",TRIM(D8)),0)-1),""),1)="0"),AND(LEN(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)&gt;1,LEFT(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,1)="0"),IF((LEN(TRIM(D8))-LEN(SUBSTITUTE(TRIM(D8),".","")))=2,AND(LEN(IF((LEN(TRIM(D8))-LEN(SUBSTITUTE(TRIM(D8),".","")))=2,IFERROR(MID(TRIM(D8),IFERROR(FIND(".",TRIM(D8),IFERROR(FIND(".",TRIM(D8)),0)+1),0)+1,999),""),""))&gt;1,LEFT(IF((LEN(TRIM(D8))-LEN(SUBSTITUTE(TRIM(D8),".","")))=2,IFERROR(MID(TRIM(D8),IFERROR(FIND(".",TRIM(D8),IFERROR(FIND(".",TRIM(D8)),0)+1),0)+1,999),""),""),1)="0"),FALSE)),"INVALID_VERSION_LEADING_ZERO",IF(AND(IFERROR(TEXT(--IFERROR(LEFT(TRIM(D8),IFERROR(FIND(".",TRIM(D8)),0)-1),""),"0")=IFERROR(LEFT(TRIM(D8),IFERROR(FIND(".",TRIM(D8)),0)-1),""),FALSE),IFERROR(TEXT(--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,"0")=IF((LEN(TRIM(D8))-LEN(SUBSTITUTE(TRIM(D8),".","")))=1,IFERROR(MID(TRIM(D8),IFERROR(FIND(".",TRIM(D8)),0)+1,999),""),IF((LEN(TRIM(D8))-LEN(SUBSTITUTE(TRIM(D8),".","")))=2,IFERROR(MID(TRIM(D8),IFERROR(FIND(".",TRIM(D8)),0)+1,IFERROR(FIND(".",TRIM(D8),IFERROR(FIND(".",TRIM(D8)),0)+1),0)-IFERROR(FIND(".",TRIM(D8)),0)-1),""),"")),FALSE),IF((LEN(TRIM(D8))-LEN(SUBSTITUTE(TRIM(D8),".","")))=2,IFERROR(TEXT(--IF((LEN(TRIM(D8))-LEN(SUBSTITUTE(TRIM(D8),".","")))=2,IFERROR(MID(TRIM(D8),IFERROR(FIND(".",TRIM(D8),IFERROR(FIND(".",TRIM(D8)),0)+1),0)+1,999),""),""),"0")=IF((LEN(TRIM(D8))-LEN(SUBSTITUTE(TRIM(D8),".","")))=2,IFERROR(MID(TRIM(D8),IFERROR(FIND(".",TRIM(D8),IFERROR(FIND(".",TRIM(D8)),0)+1),0)+1,999),""),""),FALSE),TRUE)),"NONE","INVALID_VERSION"))))</ns0:f>
      </ns0:c>
    </ns0:row>
    <ns0:row r="9">
      <ns0:c r="A9" s="65"/>
      <ns0:c r="B9" s="65"/>
      <ns0:c r="C9" s="65"/>
      <ns0:c r="D9" s="65"/>
      <ns0:c r="E9" s="65"/>
      <ns0:c r="F9" s="67"/>
      <ns0:c r="G9" s="66"/>
      <ns0:c r="H9" s="66"/>
      <ns0:c r="I9" s="66"/>
      <ns0:c r="J9" s="45">
        <ns0:f>IF(A9="","",IFERROR(VLOOKUP(K9,'Controlled Vocabulary'!$AA$2:$AD$200,2,FALSE),"Record structurally complete"))</ns0:f>
      </ns0:c>
      <ns0:c r="K9" s="45">
        <ns0:f>IF(A9="","",IF(O9="","MISSING_CHANGE_EVENT_ID",IF(P9&gt;1,"DUPLICATE_LINK_ID",IF(E9="","CHANGE_ACTOR_REQUIRED",IF(OR(R9&lt;&gt;"NONE",S9&lt;&gt;"NONE"),"CHANGE_VERSION_LINK_REQUIRED",IF(G9="","MISSING_CHANGE_REASON",IF(Q9=0,"ORPHAN_CLAIM_LINK","NONE")))))))</ns0:f>
      </ns0:c>
      <ns0:c r="L9" s="45">
        <ns0:f>IF(A9="","",IFERROR(VLOOKUP(K9,'Controlled Vocabulary'!$AA$2:$AD$200,3,FALSE),"Continue"))</ns0:f>
      </ns0:c>
      <ns0:c r="M9" s="45">
        <ns0:f>IF(A9="","",IFERROR(VLOOKUP(K9,'Controlled Vocabulary'!$AA$2:$AD$200,4,FALSE),"Evaluate remaining controls."))</ns0:f>
      </ns0:c>
      <ns0:c r="N9" s="53">
        <ns0:f>IF(OR(B9="",D9=""),"",UPPER(TRIM(B9))&amp;"|"&amp;TRIM(D9))</ns0:f>
      </ns0:c>
      <ns0:c r="O9" s="53">
        <ns0:f>IF(A9="","",UPPER(TRIM(A9)))</ns0:f>
      </ns0:c>
      <ns0:c r="P9" s="53">
        <ns0:f>IF(O9="",0,COUNTIF($O$2:$O$101,O9))</ns0:f>
      </ns0:c>
      <ns0:c r="Q9" s="53">
        <ns0:f>IF(N9="",0,COUNTIF('Evidence Register'!$BN$2:$BN$101,N9))</ns0:f>
      </ns0:c>
      <ns0:c r="R9" s="53">
        <ns0:f>IF(TRIM(C9)="","MISSING_VERSION",IF(OR(NOT(OR((LEN(TRIM(C9))-LEN(SUBSTITUTE(TRIM(C9),".","")))=1,(LEN(TRIM(C9))-LEN(SUBSTITUTE(TRIM(C9),".","")))=2)),IFERROR(LEFT(TRIM(C9),IFERROR(FIND(".",TRIM(C9)),0)-1),"")="",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="",IF((LEN(TRIM(C9))-LEN(SUBSTITUTE(TRIM(C9),".","")))=2,IF((LEN(TRIM(C9))-LEN(SUBSTITUTE(TRIM(C9),".","")))=2,IFERROR(MID(TRIM(C9),IFERROR(FIND(".",TRIM(C9),IFERROR(FIND(".",TRIM(C9)),0)+1),0)+1,999),""),"")="",FALSE),NOT(IFERROR(ISNUMBER(--IFERROR(LEFT(TRIM(C9),IFERROR(FIND(".",TRIM(C9)),0)-1),"")),FALSE)),NOT(IFERROR(ISNUMBER(--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),FALSE)),IF((LEN(TRIM(C9))-LEN(SUBSTITUTE(TRIM(C9),".","")))=2,NOT(IFERROR(ISNUMBER(--IF((LEN(TRIM(C9))-LEN(SUBSTITUTE(TRIM(C9),".","")))=2,IFERROR(MID(TRIM(C9),IFERROR(FIND(".",TRIM(C9),IFERROR(FIND(".",TRIM(C9)),0)+1),0)+1,999),""),"")),FALSE)),FALSE)),"INVALID_VERSION",IF(OR(AND(LEN(IFERROR(LEFT(TRIM(C9),IFERROR(FIND(".",TRIM(C9)),0)-1),""))&gt;1,LEFT(IFERROR(LEFT(TRIM(C9),IFERROR(FIND(".",TRIM(C9)),0)-1),""),1)="0"),AND(LEN(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)&gt;1,LEFT(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,1)="0"),IF((LEN(TRIM(C9))-LEN(SUBSTITUTE(TRIM(C9),".","")))=2,AND(LEN(IF((LEN(TRIM(C9))-LEN(SUBSTITUTE(TRIM(C9),".","")))=2,IFERROR(MID(TRIM(C9),IFERROR(FIND(".",TRIM(C9),IFERROR(FIND(".",TRIM(C9)),0)+1),0)+1,999),""),""))&gt;1,LEFT(IF((LEN(TRIM(C9))-LEN(SUBSTITUTE(TRIM(C9),".","")))=2,IFERROR(MID(TRIM(C9),IFERROR(FIND(".",TRIM(C9),IFERROR(FIND(".",TRIM(C9)),0)+1),0)+1,999),""),""),1)="0"),FALSE)),"INVALID_VERSION_LEADING_ZERO",IF(AND(IFERROR(TEXT(--IFERROR(LEFT(TRIM(C9),IFERROR(FIND(".",TRIM(C9)),0)-1),""),"0")=IFERROR(LEFT(TRIM(C9),IFERROR(FIND(".",TRIM(C9)),0)-1),""),FALSE),IFERROR(TEXT(--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,"0")=IF((LEN(TRIM(C9))-LEN(SUBSTITUTE(TRIM(C9),".","")))=1,IFERROR(MID(TRIM(C9),IFERROR(FIND(".",TRIM(C9)),0)+1,999),""),IF((LEN(TRIM(C9))-LEN(SUBSTITUTE(TRIM(C9),".","")))=2,IFERROR(MID(TRIM(C9),IFERROR(FIND(".",TRIM(C9)),0)+1,IFERROR(FIND(".",TRIM(C9),IFERROR(FIND(".",TRIM(C9)),0)+1),0)-IFERROR(FIND(".",TRIM(C9)),0)-1),""),"")),FALSE),IF((LEN(TRIM(C9))-LEN(SUBSTITUTE(TRIM(C9),".","")))=2,IFERROR(TEXT(--IF((LEN(TRIM(C9))-LEN(SUBSTITUTE(TRIM(C9),".","")))=2,IFERROR(MID(TRIM(C9),IFERROR(FIND(".",TRIM(C9),IFERROR(FIND(".",TRIM(C9)),0)+1),0)+1,999),""),""),"0")=IF((LEN(TRIM(C9))-LEN(SUBSTITUTE(TRIM(C9),".","")))=2,IFERROR(MID(TRIM(C9),IFERROR(FIND(".",TRIM(C9),IFERROR(FIND(".",TRIM(C9)),0)+1),0)+1,999),""),""),FALSE),TRUE)),"NONE","INVALID_VERSION"))))</ns0:f>
      </ns0:c>
      <ns0:c r="S9" s="53">
        <ns0:f>IF(TRIM(D9)="","MISSING_VERSION",IF(OR(NOT(OR((LEN(TRIM(D9))-LEN(SUBSTITUTE(TRIM(D9),".","")))=1,(LEN(TRIM(D9))-LEN(SUBSTITUTE(TRIM(D9),".","")))=2)),IFERROR(LEFT(TRIM(D9),IFERROR(FIND(".",TRIM(D9)),0)-1),"")="",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="",IF((LEN(TRIM(D9))-LEN(SUBSTITUTE(TRIM(D9),".","")))=2,IF((LEN(TRIM(D9))-LEN(SUBSTITUTE(TRIM(D9),".","")))=2,IFERROR(MID(TRIM(D9),IFERROR(FIND(".",TRIM(D9),IFERROR(FIND(".",TRIM(D9)),0)+1),0)+1,999),""),"")="",FALSE),NOT(IFERROR(ISNUMBER(--IFERROR(LEFT(TRIM(D9),IFERROR(FIND(".",TRIM(D9)),0)-1),"")),FALSE)),NOT(IFERROR(ISNUMBER(--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),FALSE)),IF((LEN(TRIM(D9))-LEN(SUBSTITUTE(TRIM(D9),".","")))=2,NOT(IFERROR(ISNUMBER(--IF((LEN(TRIM(D9))-LEN(SUBSTITUTE(TRIM(D9),".","")))=2,IFERROR(MID(TRIM(D9),IFERROR(FIND(".",TRIM(D9),IFERROR(FIND(".",TRIM(D9)),0)+1),0)+1,999),""),"")),FALSE)),FALSE)),"INVALID_VERSION",IF(OR(AND(LEN(IFERROR(LEFT(TRIM(D9),IFERROR(FIND(".",TRIM(D9)),0)-1),""))&gt;1,LEFT(IFERROR(LEFT(TRIM(D9),IFERROR(FIND(".",TRIM(D9)),0)-1),""),1)="0"),AND(LEN(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)&gt;1,LEFT(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,1)="0"),IF((LEN(TRIM(D9))-LEN(SUBSTITUTE(TRIM(D9),".","")))=2,AND(LEN(IF((LEN(TRIM(D9))-LEN(SUBSTITUTE(TRIM(D9),".","")))=2,IFERROR(MID(TRIM(D9),IFERROR(FIND(".",TRIM(D9),IFERROR(FIND(".",TRIM(D9)),0)+1),0)+1,999),""),""))&gt;1,LEFT(IF((LEN(TRIM(D9))-LEN(SUBSTITUTE(TRIM(D9),".","")))=2,IFERROR(MID(TRIM(D9),IFERROR(FIND(".",TRIM(D9),IFERROR(FIND(".",TRIM(D9)),0)+1),0)+1,999),""),""),1)="0"),FALSE)),"INVALID_VERSION_LEADING_ZERO",IF(AND(IFERROR(TEXT(--IFERROR(LEFT(TRIM(D9),IFERROR(FIND(".",TRIM(D9)),0)-1),""),"0")=IFERROR(LEFT(TRIM(D9),IFERROR(FIND(".",TRIM(D9)),0)-1),""),FALSE),IFERROR(TEXT(--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,"0")=IF((LEN(TRIM(D9))-LEN(SUBSTITUTE(TRIM(D9),".","")))=1,IFERROR(MID(TRIM(D9),IFERROR(FIND(".",TRIM(D9)),0)+1,999),""),IF((LEN(TRIM(D9))-LEN(SUBSTITUTE(TRIM(D9),".","")))=2,IFERROR(MID(TRIM(D9),IFERROR(FIND(".",TRIM(D9)),0)+1,IFERROR(FIND(".",TRIM(D9),IFERROR(FIND(".",TRIM(D9)),0)+1),0)-IFERROR(FIND(".",TRIM(D9)),0)-1),""),"")),FALSE),IF((LEN(TRIM(D9))-LEN(SUBSTITUTE(TRIM(D9),".","")))=2,IFERROR(TEXT(--IF((LEN(TRIM(D9))-LEN(SUBSTITUTE(TRIM(D9),".","")))=2,IFERROR(MID(TRIM(D9),IFERROR(FIND(".",TRIM(D9),IFERROR(FIND(".",TRIM(D9)),0)+1),0)+1,999),""),""),"0")=IF((LEN(TRIM(D9))-LEN(SUBSTITUTE(TRIM(D9),".","")))=2,IFERROR(MID(TRIM(D9),IFERROR(FIND(".",TRIM(D9),IFERROR(FIND(".",TRIM(D9)),0)+1),0)+1,999),""),""),FALSE),TRUE)),"NONE","INVALID_VERSION"))))</ns0:f>
      </ns0:c>
    </ns0:row>
    <ns0:row r="10">
      <ns0:c r="A10" s="65"/>
      <ns0:c r="B10" s="65"/>
      <ns0:c r="C10" s="65"/>
      <ns0:c r="D10" s="65"/>
      <ns0:c r="E10" s="65"/>
      <ns0:c r="F10" s="67"/>
      <ns0:c r="G10" s="66"/>
      <ns0:c r="H10" s="66"/>
      <ns0:c r="I10" s="66"/>
      <ns0:c r="J10" s="45">
        <ns0:f>IF(A10="","",IFERROR(VLOOKUP(K10,'Controlled Vocabulary'!$AA$2:$AD$200,2,FALSE),"Record structurally complete"))</ns0:f>
      </ns0:c>
      <ns0:c r="K10" s="45">
        <ns0:f>IF(A10="","",IF(O10="","MISSING_CHANGE_EVENT_ID",IF(P10&gt;1,"DUPLICATE_LINK_ID",IF(E10="","CHANGE_ACTOR_REQUIRED",IF(OR(R10&lt;&gt;"NONE",S10&lt;&gt;"NONE"),"CHANGE_VERSION_LINK_REQUIRED",IF(G10="","MISSING_CHANGE_REASON",IF(Q10=0,"ORPHAN_CLAIM_LINK","NONE")))))))</ns0:f>
      </ns0:c>
      <ns0:c r="L10" s="45">
        <ns0:f>IF(A10="","",IFERROR(VLOOKUP(K10,'Controlled Vocabulary'!$AA$2:$AD$200,3,FALSE),"Continue"))</ns0:f>
      </ns0:c>
      <ns0:c r="M10" s="45">
        <ns0:f>IF(A10="","",IFERROR(VLOOKUP(K10,'Controlled Vocabulary'!$AA$2:$AD$200,4,FALSE),"Evaluate remaining controls."))</ns0:f>
      </ns0:c>
      <ns0:c r="N10" s="53">
        <ns0:f>IF(OR(B10="",D10=""),"",UPPER(TRIM(B10))&amp;"|"&amp;TRIM(D10))</ns0:f>
      </ns0:c>
      <ns0:c r="O10" s="53">
        <ns0:f>IF(A10="","",UPPER(TRIM(A10)))</ns0:f>
      </ns0:c>
      <ns0:c r="P10" s="53">
        <ns0:f>IF(O10="",0,COUNTIF($O$2:$O$101,O10))</ns0:f>
      </ns0:c>
      <ns0:c r="Q10" s="53">
        <ns0:f>IF(N10="",0,COUNTIF('Evidence Register'!$BN$2:$BN$101,N10))</ns0:f>
      </ns0:c>
      <ns0:c r="R10" s="53">
        <ns0:f>IF(TRIM(C10)="","MISSING_VERSION",IF(OR(NOT(OR((LEN(TRIM(C10))-LEN(SUBSTITUTE(TRIM(C10),".","")))=1,(LEN(TRIM(C10))-LEN(SUBSTITUTE(TRIM(C10),".","")))=2)),IFERROR(LEFT(TRIM(C10),IFERROR(FIND(".",TRIM(C10)),0)-1),"")="",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="",IF((LEN(TRIM(C10))-LEN(SUBSTITUTE(TRIM(C10),".","")))=2,IF((LEN(TRIM(C10))-LEN(SUBSTITUTE(TRIM(C10),".","")))=2,IFERROR(MID(TRIM(C10),IFERROR(FIND(".",TRIM(C10),IFERROR(FIND(".",TRIM(C10)),0)+1),0)+1,999),""),"")="",FALSE),NOT(IFERROR(ISNUMBER(--IFERROR(LEFT(TRIM(C10),IFERROR(FIND(".",TRIM(C10)),0)-1),"")),FALSE)),NOT(IFERROR(ISNUMBER(--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),FALSE)),IF((LEN(TRIM(C10))-LEN(SUBSTITUTE(TRIM(C10),".","")))=2,NOT(IFERROR(ISNUMBER(--IF((LEN(TRIM(C10))-LEN(SUBSTITUTE(TRIM(C10),".","")))=2,IFERROR(MID(TRIM(C10),IFERROR(FIND(".",TRIM(C10),IFERROR(FIND(".",TRIM(C10)),0)+1),0)+1,999),""),"")),FALSE)),FALSE)),"INVALID_VERSION",IF(OR(AND(LEN(IFERROR(LEFT(TRIM(C10),IFERROR(FIND(".",TRIM(C10)),0)-1),""))&gt;1,LEFT(IFERROR(LEFT(TRIM(C10),IFERROR(FIND(".",TRIM(C10)),0)-1),""),1)="0"),AND(LEN(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)&gt;1,LEFT(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,1)="0"),IF((LEN(TRIM(C10))-LEN(SUBSTITUTE(TRIM(C10),".","")))=2,AND(LEN(IF((LEN(TRIM(C10))-LEN(SUBSTITUTE(TRIM(C10),".","")))=2,IFERROR(MID(TRIM(C10),IFERROR(FIND(".",TRIM(C10),IFERROR(FIND(".",TRIM(C10)),0)+1),0)+1,999),""),""))&gt;1,LEFT(IF((LEN(TRIM(C10))-LEN(SUBSTITUTE(TRIM(C10),".","")))=2,IFERROR(MID(TRIM(C10),IFERROR(FIND(".",TRIM(C10),IFERROR(FIND(".",TRIM(C10)),0)+1),0)+1,999),""),""),1)="0"),FALSE)),"INVALID_VERSION_LEADING_ZERO",IF(AND(IFERROR(TEXT(--IFERROR(LEFT(TRIM(C10),IFERROR(FIND(".",TRIM(C10)),0)-1),""),"0")=IFERROR(LEFT(TRIM(C10),IFERROR(FIND(".",TRIM(C10)),0)-1),""),FALSE),IFERROR(TEXT(--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,"0")=IF((LEN(TRIM(C10))-LEN(SUBSTITUTE(TRIM(C10),".","")))=1,IFERROR(MID(TRIM(C10),IFERROR(FIND(".",TRIM(C10)),0)+1,999),""),IF((LEN(TRIM(C10))-LEN(SUBSTITUTE(TRIM(C10),".","")))=2,IFERROR(MID(TRIM(C10),IFERROR(FIND(".",TRIM(C10)),0)+1,IFERROR(FIND(".",TRIM(C10),IFERROR(FIND(".",TRIM(C10)),0)+1),0)-IFERROR(FIND(".",TRIM(C10)),0)-1),""),"")),FALSE),IF((LEN(TRIM(C10))-LEN(SUBSTITUTE(TRIM(C10),".","")))=2,IFERROR(TEXT(--IF((LEN(TRIM(C10))-LEN(SUBSTITUTE(TRIM(C10),".","")))=2,IFERROR(MID(TRIM(C10),IFERROR(FIND(".",TRIM(C10),IFERROR(FIND(".",TRIM(C10)),0)+1),0)+1,999),""),""),"0")=IF((LEN(TRIM(C10))-LEN(SUBSTITUTE(TRIM(C10),".","")))=2,IFERROR(MID(TRIM(C10),IFERROR(FIND(".",TRIM(C10),IFERROR(FIND(".",TRIM(C10)),0)+1),0)+1,999),""),""),FALSE),TRUE)),"NONE","INVALID_VERSION"))))</ns0:f>
      </ns0:c>
      <ns0:c r="S10" s="53">
        <ns0:f>IF(TRIM(D10)="","MISSING_VERSION",IF(OR(NOT(OR((LEN(TRIM(D10))-LEN(SUBSTITUTE(TRIM(D10),".","")))=1,(LEN(TRIM(D10))-LEN(SUBSTITUTE(TRIM(D10),".","")))=2)),IFERROR(LEFT(TRIM(D10),IFERROR(FIND(".",TRIM(D10)),0)-1),"")="",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="",IF((LEN(TRIM(D10))-LEN(SUBSTITUTE(TRIM(D10),".","")))=2,IF((LEN(TRIM(D10))-LEN(SUBSTITUTE(TRIM(D10),".","")))=2,IFERROR(MID(TRIM(D10),IFERROR(FIND(".",TRIM(D10),IFERROR(FIND(".",TRIM(D10)),0)+1),0)+1,999),""),"")="",FALSE),NOT(IFERROR(ISNUMBER(--IFERROR(LEFT(TRIM(D10),IFERROR(FIND(".",TRIM(D10)),0)-1),"")),FALSE)),NOT(IFERROR(ISNUMBER(--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),FALSE)),IF((LEN(TRIM(D10))-LEN(SUBSTITUTE(TRIM(D10),".","")))=2,NOT(IFERROR(ISNUMBER(--IF((LEN(TRIM(D10))-LEN(SUBSTITUTE(TRIM(D10),".","")))=2,IFERROR(MID(TRIM(D10),IFERROR(FIND(".",TRIM(D10),IFERROR(FIND(".",TRIM(D10)),0)+1),0)+1,999),""),"")),FALSE)),FALSE)),"INVALID_VERSION",IF(OR(AND(LEN(IFERROR(LEFT(TRIM(D10),IFERROR(FIND(".",TRIM(D10)),0)-1),""))&gt;1,LEFT(IFERROR(LEFT(TRIM(D10),IFERROR(FIND(".",TRIM(D10)),0)-1),""),1)="0"),AND(LEN(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)&gt;1,LEFT(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,1)="0"),IF((LEN(TRIM(D10))-LEN(SUBSTITUTE(TRIM(D10),".","")))=2,AND(LEN(IF((LEN(TRIM(D10))-LEN(SUBSTITUTE(TRIM(D10),".","")))=2,IFERROR(MID(TRIM(D10),IFERROR(FIND(".",TRIM(D10),IFERROR(FIND(".",TRIM(D10)),0)+1),0)+1,999),""),""))&gt;1,LEFT(IF((LEN(TRIM(D10))-LEN(SUBSTITUTE(TRIM(D10),".","")))=2,IFERROR(MID(TRIM(D10),IFERROR(FIND(".",TRIM(D10),IFERROR(FIND(".",TRIM(D10)),0)+1),0)+1,999),""),""),1)="0"),FALSE)),"INVALID_VERSION_LEADING_ZERO",IF(AND(IFERROR(TEXT(--IFERROR(LEFT(TRIM(D10),IFERROR(FIND(".",TRIM(D10)),0)-1),""),"0")=IFERROR(LEFT(TRIM(D10),IFERROR(FIND(".",TRIM(D10)),0)-1),""),FALSE),IFERROR(TEXT(--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,"0")=IF((LEN(TRIM(D10))-LEN(SUBSTITUTE(TRIM(D10),".","")))=1,IFERROR(MID(TRIM(D10),IFERROR(FIND(".",TRIM(D10)),0)+1,999),""),IF((LEN(TRIM(D10))-LEN(SUBSTITUTE(TRIM(D10),".","")))=2,IFERROR(MID(TRIM(D10),IFERROR(FIND(".",TRIM(D10)),0)+1,IFERROR(FIND(".",TRIM(D10),IFERROR(FIND(".",TRIM(D10)),0)+1),0)-IFERROR(FIND(".",TRIM(D10)),0)-1),""),"")),FALSE),IF((LEN(TRIM(D10))-LEN(SUBSTITUTE(TRIM(D10),".","")))=2,IFERROR(TEXT(--IF((LEN(TRIM(D10))-LEN(SUBSTITUTE(TRIM(D10),".","")))=2,IFERROR(MID(TRIM(D10),IFERROR(FIND(".",TRIM(D10),IFERROR(FIND(".",TRIM(D10)),0)+1),0)+1,999),""),""),"0")=IF((LEN(TRIM(D10))-LEN(SUBSTITUTE(TRIM(D10),".","")))=2,IFERROR(MID(TRIM(D10),IFERROR(FIND(".",TRIM(D10),IFERROR(FIND(".",TRIM(D10)),0)+1),0)+1,999),""),""),FALSE),TRUE)),"NONE","INVALID_VERSION"))))</ns0:f>
      </ns0:c>
    </ns0:row>
    <ns0:row r="11">
      <ns0:c r="A11" s="65"/>
      <ns0:c r="B11" s="65"/>
      <ns0:c r="C11" s="65"/>
      <ns0:c r="D11" s="65"/>
      <ns0:c r="E11" s="65"/>
      <ns0:c r="F11" s="67"/>
      <ns0:c r="G11" s="66"/>
      <ns0:c r="H11" s="66"/>
      <ns0:c r="I11" s="66"/>
      <ns0:c r="J11" s="45">
        <ns0:f>IF(A11="","",IFERROR(VLOOKUP(K11,'Controlled Vocabulary'!$AA$2:$AD$200,2,FALSE),"Record structurally complete"))</ns0:f>
      </ns0:c>
      <ns0:c r="K11" s="45">
        <ns0:f>IF(A11="","",IF(O11="","MISSING_CHANGE_EVENT_ID",IF(P11&gt;1,"DUPLICATE_LINK_ID",IF(E11="","CHANGE_ACTOR_REQUIRED",IF(OR(R11&lt;&gt;"NONE",S11&lt;&gt;"NONE"),"CHANGE_VERSION_LINK_REQUIRED",IF(G11="","MISSING_CHANGE_REASON",IF(Q11=0,"ORPHAN_CLAIM_LINK","NONE")))))))</ns0:f>
      </ns0:c>
      <ns0:c r="L11" s="45">
        <ns0:f>IF(A11="","",IFERROR(VLOOKUP(K11,'Controlled Vocabulary'!$AA$2:$AD$200,3,FALSE),"Continue"))</ns0:f>
      </ns0:c>
      <ns0:c r="M11" s="45">
        <ns0:f>IF(A11="","",IFERROR(VLOOKUP(K11,'Controlled Vocabulary'!$AA$2:$AD$200,4,FALSE),"Evaluate remaining controls."))</ns0:f>
      </ns0:c>
      <ns0:c r="N11" s="53">
        <ns0:f>IF(OR(B11="",D11=""),"",UPPER(TRIM(B11))&amp;"|"&amp;TRIM(D11))</ns0:f>
      </ns0:c>
      <ns0:c r="O11" s="53">
        <ns0:f>IF(A11="","",UPPER(TRIM(A11)))</ns0:f>
      </ns0:c>
      <ns0:c r="P11" s="53">
        <ns0:f>IF(O11="",0,COUNTIF($O$2:$O$101,O11))</ns0:f>
      </ns0:c>
      <ns0:c r="Q11" s="53">
        <ns0:f>IF(N11="",0,COUNTIF('Evidence Register'!$BN$2:$BN$101,N11))</ns0:f>
      </ns0:c>
      <ns0:c r="R11" s="53">
        <ns0:f>IF(TRIM(C11)="","MISSING_VERSION",IF(OR(NOT(OR((LEN(TRIM(C11))-LEN(SUBSTITUTE(TRIM(C11),".","")))=1,(LEN(TRIM(C11))-LEN(SUBSTITUTE(TRIM(C11),".","")))=2)),IFERROR(LEFT(TRIM(C11),IFERROR(FIND(".",TRIM(C11)),0)-1),"")="",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="",IF((LEN(TRIM(C11))-LEN(SUBSTITUTE(TRIM(C11),".","")))=2,IF((LEN(TRIM(C11))-LEN(SUBSTITUTE(TRIM(C11),".","")))=2,IFERROR(MID(TRIM(C11),IFERROR(FIND(".",TRIM(C11),IFERROR(FIND(".",TRIM(C11)),0)+1),0)+1,999),""),"")="",FALSE),NOT(IFERROR(ISNUMBER(--IFERROR(LEFT(TRIM(C11),IFERROR(FIND(".",TRIM(C11)),0)-1),"")),FALSE)),NOT(IFERROR(ISNUMBER(--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),FALSE)),IF((LEN(TRIM(C11))-LEN(SUBSTITUTE(TRIM(C11),".","")))=2,NOT(IFERROR(ISNUMBER(--IF((LEN(TRIM(C11))-LEN(SUBSTITUTE(TRIM(C11),".","")))=2,IFERROR(MID(TRIM(C11),IFERROR(FIND(".",TRIM(C11),IFERROR(FIND(".",TRIM(C11)),0)+1),0)+1,999),""),"")),FALSE)),FALSE)),"INVALID_VERSION",IF(OR(AND(LEN(IFERROR(LEFT(TRIM(C11),IFERROR(FIND(".",TRIM(C11)),0)-1),""))&gt;1,LEFT(IFERROR(LEFT(TRIM(C11),IFERROR(FIND(".",TRIM(C11)),0)-1),""),1)="0"),AND(LEN(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)&gt;1,LEFT(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,1)="0"),IF((LEN(TRIM(C11))-LEN(SUBSTITUTE(TRIM(C11),".","")))=2,AND(LEN(IF((LEN(TRIM(C11))-LEN(SUBSTITUTE(TRIM(C11),".","")))=2,IFERROR(MID(TRIM(C11),IFERROR(FIND(".",TRIM(C11),IFERROR(FIND(".",TRIM(C11)),0)+1),0)+1,999),""),""))&gt;1,LEFT(IF((LEN(TRIM(C11))-LEN(SUBSTITUTE(TRIM(C11),".","")))=2,IFERROR(MID(TRIM(C11),IFERROR(FIND(".",TRIM(C11),IFERROR(FIND(".",TRIM(C11)),0)+1),0)+1,999),""),""),1)="0"),FALSE)),"INVALID_VERSION_LEADING_ZERO",IF(AND(IFERROR(TEXT(--IFERROR(LEFT(TRIM(C11),IFERROR(FIND(".",TRIM(C11)),0)-1),""),"0")=IFERROR(LEFT(TRIM(C11),IFERROR(FIND(".",TRIM(C11)),0)-1),""),FALSE),IFERROR(TEXT(--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,"0")=IF((LEN(TRIM(C11))-LEN(SUBSTITUTE(TRIM(C11),".","")))=1,IFERROR(MID(TRIM(C11),IFERROR(FIND(".",TRIM(C11)),0)+1,999),""),IF((LEN(TRIM(C11))-LEN(SUBSTITUTE(TRIM(C11),".","")))=2,IFERROR(MID(TRIM(C11),IFERROR(FIND(".",TRIM(C11)),0)+1,IFERROR(FIND(".",TRIM(C11),IFERROR(FIND(".",TRIM(C11)),0)+1),0)-IFERROR(FIND(".",TRIM(C11)),0)-1),""),"")),FALSE),IF((LEN(TRIM(C11))-LEN(SUBSTITUTE(TRIM(C11),".","")))=2,IFERROR(TEXT(--IF((LEN(TRIM(C11))-LEN(SUBSTITUTE(TRIM(C11),".","")))=2,IFERROR(MID(TRIM(C11),IFERROR(FIND(".",TRIM(C11),IFERROR(FIND(".",TRIM(C11)),0)+1),0)+1,999),""),""),"0")=IF((LEN(TRIM(C11))-LEN(SUBSTITUTE(TRIM(C11),".","")))=2,IFERROR(MID(TRIM(C11),IFERROR(FIND(".",TRIM(C11),IFERROR(FIND(".",TRIM(C11)),0)+1),0)+1,999),""),""),FALSE),TRUE)),"NONE","INVALID_VERSION"))))</ns0:f>
      </ns0:c>
      <ns0:c r="S11" s="53">
        <ns0:f>IF(TRIM(D11)="","MISSING_VERSION",IF(OR(NOT(OR((LEN(TRIM(D11))-LEN(SUBSTITUTE(TRIM(D11),".","")))=1,(LEN(TRIM(D11))-LEN(SUBSTITUTE(TRIM(D11),".","")))=2)),IFERROR(LEFT(TRIM(D11),IFERROR(FIND(".",TRIM(D11)),0)-1),"")="",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="",IF((LEN(TRIM(D11))-LEN(SUBSTITUTE(TRIM(D11),".","")))=2,IF((LEN(TRIM(D11))-LEN(SUBSTITUTE(TRIM(D11),".","")))=2,IFERROR(MID(TRIM(D11),IFERROR(FIND(".",TRIM(D11),IFERROR(FIND(".",TRIM(D11)),0)+1),0)+1,999),""),"")="",FALSE),NOT(IFERROR(ISNUMBER(--IFERROR(LEFT(TRIM(D11),IFERROR(FIND(".",TRIM(D11)),0)-1),"")),FALSE)),NOT(IFERROR(ISNUMBER(--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),FALSE)),IF((LEN(TRIM(D11))-LEN(SUBSTITUTE(TRIM(D11),".","")))=2,NOT(IFERROR(ISNUMBER(--IF((LEN(TRIM(D11))-LEN(SUBSTITUTE(TRIM(D11),".","")))=2,IFERROR(MID(TRIM(D11),IFERROR(FIND(".",TRIM(D11),IFERROR(FIND(".",TRIM(D11)),0)+1),0)+1,999),""),"")),FALSE)),FALSE)),"INVALID_VERSION",IF(OR(AND(LEN(IFERROR(LEFT(TRIM(D11),IFERROR(FIND(".",TRIM(D11)),0)-1),""))&gt;1,LEFT(IFERROR(LEFT(TRIM(D11),IFERROR(FIND(".",TRIM(D11)),0)-1),""),1)="0"),AND(LEN(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)&gt;1,LEFT(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,1)="0"),IF((LEN(TRIM(D11))-LEN(SUBSTITUTE(TRIM(D11),".","")))=2,AND(LEN(IF((LEN(TRIM(D11))-LEN(SUBSTITUTE(TRIM(D11),".","")))=2,IFERROR(MID(TRIM(D11),IFERROR(FIND(".",TRIM(D11),IFERROR(FIND(".",TRIM(D11)),0)+1),0)+1,999),""),""))&gt;1,LEFT(IF((LEN(TRIM(D11))-LEN(SUBSTITUTE(TRIM(D11),".","")))=2,IFERROR(MID(TRIM(D11),IFERROR(FIND(".",TRIM(D11),IFERROR(FIND(".",TRIM(D11)),0)+1),0)+1,999),""),""),1)="0"),FALSE)),"INVALID_VERSION_LEADING_ZERO",IF(AND(IFERROR(TEXT(--IFERROR(LEFT(TRIM(D11),IFERROR(FIND(".",TRIM(D11)),0)-1),""),"0")=IFERROR(LEFT(TRIM(D11),IFERROR(FIND(".",TRIM(D11)),0)-1),""),FALSE),IFERROR(TEXT(--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,"0")=IF((LEN(TRIM(D11))-LEN(SUBSTITUTE(TRIM(D11),".","")))=1,IFERROR(MID(TRIM(D11),IFERROR(FIND(".",TRIM(D11)),0)+1,999),""),IF((LEN(TRIM(D11))-LEN(SUBSTITUTE(TRIM(D11),".","")))=2,IFERROR(MID(TRIM(D11),IFERROR(FIND(".",TRIM(D11)),0)+1,IFERROR(FIND(".",TRIM(D11),IFERROR(FIND(".",TRIM(D11)),0)+1),0)-IFERROR(FIND(".",TRIM(D11)),0)-1),""),"")),FALSE),IF((LEN(TRIM(D11))-LEN(SUBSTITUTE(TRIM(D11),".","")))=2,IFERROR(TEXT(--IF((LEN(TRIM(D11))-LEN(SUBSTITUTE(TRIM(D11),".","")))=2,IFERROR(MID(TRIM(D11),IFERROR(FIND(".",TRIM(D11),IFERROR(FIND(".",TRIM(D11)),0)+1),0)+1,999),""),""),"0")=IF((LEN(TRIM(D11))-LEN(SUBSTITUTE(TRIM(D11),".","")))=2,IFERROR(MID(TRIM(D11),IFERROR(FIND(".",TRIM(D11),IFERROR(FIND(".",TRIM(D11)),0)+1),0)+1,999),""),""),FALSE),TRUE)),"NONE","INVALID_VERSION"))))</ns0:f>
      </ns0:c>
    </ns0:row>
    <ns0:row r="12">
      <ns0:c r="A12" s="65"/>
      <ns0:c r="B12" s="65"/>
      <ns0:c r="C12" s="65"/>
      <ns0:c r="D12" s="65"/>
      <ns0:c r="E12" s="65"/>
      <ns0:c r="F12" s="67"/>
      <ns0:c r="G12" s="66"/>
      <ns0:c r="H12" s="66"/>
      <ns0:c r="I12" s="66"/>
      <ns0:c r="J12" s="45">
        <ns0:f>IF(A12="","",IFERROR(VLOOKUP(K12,'Controlled Vocabulary'!$AA$2:$AD$200,2,FALSE),"Record structurally complete"))</ns0:f>
      </ns0:c>
      <ns0:c r="K12" s="45">
        <ns0:f>IF(A12="","",IF(O12="","MISSING_CHANGE_EVENT_ID",IF(P12&gt;1,"DUPLICATE_LINK_ID",IF(E12="","CHANGE_ACTOR_REQUIRED",IF(OR(R12&lt;&gt;"NONE",S12&lt;&gt;"NONE"),"CHANGE_VERSION_LINK_REQUIRED",IF(G12="","MISSING_CHANGE_REASON",IF(Q12=0,"ORPHAN_CLAIM_LINK","NONE")))))))</ns0:f>
      </ns0:c>
      <ns0:c r="L12" s="45">
        <ns0:f>IF(A12="","",IFERROR(VLOOKUP(K12,'Controlled Vocabulary'!$AA$2:$AD$200,3,FALSE),"Continue"))</ns0:f>
      </ns0:c>
      <ns0:c r="M12" s="45">
        <ns0:f>IF(A12="","",IFERROR(VLOOKUP(K12,'Controlled Vocabulary'!$AA$2:$AD$200,4,FALSE),"Evaluate remaining controls."))</ns0:f>
      </ns0:c>
      <ns0:c r="N12" s="53">
        <ns0:f>IF(OR(B12="",D12=""),"",UPPER(TRIM(B12))&amp;"|"&amp;TRIM(D12))</ns0:f>
      </ns0:c>
      <ns0:c r="O12" s="53">
        <ns0:f>IF(A12="","",UPPER(TRIM(A12)))</ns0:f>
      </ns0:c>
      <ns0:c r="P12" s="53">
        <ns0:f>IF(O12="",0,COUNTIF($O$2:$O$101,O12))</ns0:f>
      </ns0:c>
      <ns0:c r="Q12" s="53">
        <ns0:f>IF(N12="",0,COUNTIF('Evidence Register'!$BN$2:$BN$101,N12))</ns0:f>
      </ns0:c>
      <ns0:c r="R12" s="53">
        <ns0:f>IF(TRIM(C12)="","MISSING_VERSION",IF(OR(NOT(OR((LEN(TRIM(C12))-LEN(SUBSTITUTE(TRIM(C12),".","")))=1,(LEN(TRIM(C12))-LEN(SUBSTITUTE(TRIM(C12),".","")))=2)),IFERROR(LEFT(TRIM(C12),IFERROR(FIND(".",TRIM(C12)),0)-1),"")="",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="",IF((LEN(TRIM(C12))-LEN(SUBSTITUTE(TRIM(C12),".","")))=2,IF((LEN(TRIM(C12))-LEN(SUBSTITUTE(TRIM(C12),".","")))=2,IFERROR(MID(TRIM(C12),IFERROR(FIND(".",TRIM(C12),IFERROR(FIND(".",TRIM(C12)),0)+1),0)+1,999),""),"")="",FALSE),NOT(IFERROR(ISNUMBER(--IFERROR(LEFT(TRIM(C12),IFERROR(FIND(".",TRIM(C12)),0)-1),"")),FALSE)),NOT(IFERROR(ISNUMBER(--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),FALSE)),IF((LEN(TRIM(C12))-LEN(SUBSTITUTE(TRIM(C12),".","")))=2,NOT(IFERROR(ISNUMBER(--IF((LEN(TRIM(C12))-LEN(SUBSTITUTE(TRIM(C12),".","")))=2,IFERROR(MID(TRIM(C12),IFERROR(FIND(".",TRIM(C12),IFERROR(FIND(".",TRIM(C12)),0)+1),0)+1,999),""),"")),FALSE)),FALSE)),"INVALID_VERSION",IF(OR(AND(LEN(IFERROR(LEFT(TRIM(C12),IFERROR(FIND(".",TRIM(C12)),0)-1),""))&gt;1,LEFT(IFERROR(LEFT(TRIM(C12),IFERROR(FIND(".",TRIM(C12)),0)-1),""),1)="0"),AND(LEN(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)&gt;1,LEFT(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,1)="0"),IF((LEN(TRIM(C12))-LEN(SUBSTITUTE(TRIM(C12),".","")))=2,AND(LEN(IF((LEN(TRIM(C12))-LEN(SUBSTITUTE(TRIM(C12),".","")))=2,IFERROR(MID(TRIM(C12),IFERROR(FIND(".",TRIM(C12),IFERROR(FIND(".",TRIM(C12)),0)+1),0)+1,999),""),""))&gt;1,LEFT(IF((LEN(TRIM(C12))-LEN(SUBSTITUTE(TRIM(C12),".","")))=2,IFERROR(MID(TRIM(C12),IFERROR(FIND(".",TRIM(C12),IFERROR(FIND(".",TRIM(C12)),0)+1),0)+1,999),""),""),1)="0"),FALSE)),"INVALID_VERSION_LEADING_ZERO",IF(AND(IFERROR(TEXT(--IFERROR(LEFT(TRIM(C12),IFERROR(FIND(".",TRIM(C12)),0)-1),""),"0")=IFERROR(LEFT(TRIM(C12),IFERROR(FIND(".",TRIM(C12)),0)-1),""),FALSE),IFERROR(TEXT(--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,"0")=IF((LEN(TRIM(C12))-LEN(SUBSTITUTE(TRIM(C12),".","")))=1,IFERROR(MID(TRIM(C12),IFERROR(FIND(".",TRIM(C12)),0)+1,999),""),IF((LEN(TRIM(C12))-LEN(SUBSTITUTE(TRIM(C12),".","")))=2,IFERROR(MID(TRIM(C12),IFERROR(FIND(".",TRIM(C12)),0)+1,IFERROR(FIND(".",TRIM(C12),IFERROR(FIND(".",TRIM(C12)),0)+1),0)-IFERROR(FIND(".",TRIM(C12)),0)-1),""),"")),FALSE),IF((LEN(TRIM(C12))-LEN(SUBSTITUTE(TRIM(C12),".","")))=2,IFERROR(TEXT(--IF((LEN(TRIM(C12))-LEN(SUBSTITUTE(TRIM(C12),".","")))=2,IFERROR(MID(TRIM(C12),IFERROR(FIND(".",TRIM(C12),IFERROR(FIND(".",TRIM(C12)),0)+1),0)+1,999),""),""),"0")=IF((LEN(TRIM(C12))-LEN(SUBSTITUTE(TRIM(C12),".","")))=2,IFERROR(MID(TRIM(C12),IFERROR(FIND(".",TRIM(C12),IFERROR(FIND(".",TRIM(C12)),0)+1),0)+1,999),""),""),FALSE),TRUE)),"NONE","INVALID_VERSION"))))</ns0:f>
      </ns0:c>
      <ns0:c r="S12" s="53">
        <ns0:f>IF(TRIM(D12)="","MISSING_VERSION",IF(OR(NOT(OR((LEN(TRIM(D12))-LEN(SUBSTITUTE(TRIM(D12),".","")))=1,(LEN(TRIM(D12))-LEN(SUBSTITUTE(TRIM(D12),".","")))=2)),IFERROR(LEFT(TRIM(D12),IFERROR(FIND(".",TRIM(D12)),0)-1),"")="",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="",IF((LEN(TRIM(D12))-LEN(SUBSTITUTE(TRIM(D12),".","")))=2,IF((LEN(TRIM(D12))-LEN(SUBSTITUTE(TRIM(D12),".","")))=2,IFERROR(MID(TRIM(D12),IFERROR(FIND(".",TRIM(D12),IFERROR(FIND(".",TRIM(D12)),0)+1),0)+1,999),""),"")="",FALSE),NOT(IFERROR(ISNUMBER(--IFERROR(LEFT(TRIM(D12),IFERROR(FIND(".",TRIM(D12)),0)-1),"")),FALSE)),NOT(IFERROR(ISNUMBER(--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),FALSE)),IF((LEN(TRIM(D12))-LEN(SUBSTITUTE(TRIM(D12),".","")))=2,NOT(IFERROR(ISNUMBER(--IF((LEN(TRIM(D12))-LEN(SUBSTITUTE(TRIM(D12),".","")))=2,IFERROR(MID(TRIM(D12),IFERROR(FIND(".",TRIM(D12),IFERROR(FIND(".",TRIM(D12)),0)+1),0)+1,999),""),"")),FALSE)),FALSE)),"INVALID_VERSION",IF(OR(AND(LEN(IFERROR(LEFT(TRIM(D12),IFERROR(FIND(".",TRIM(D12)),0)-1),""))&gt;1,LEFT(IFERROR(LEFT(TRIM(D12),IFERROR(FIND(".",TRIM(D12)),0)-1),""),1)="0"),AND(LEN(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)&gt;1,LEFT(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,1)="0"),IF((LEN(TRIM(D12))-LEN(SUBSTITUTE(TRIM(D12),".","")))=2,AND(LEN(IF((LEN(TRIM(D12))-LEN(SUBSTITUTE(TRIM(D12),".","")))=2,IFERROR(MID(TRIM(D12),IFERROR(FIND(".",TRIM(D12),IFERROR(FIND(".",TRIM(D12)),0)+1),0)+1,999),""),""))&gt;1,LEFT(IF((LEN(TRIM(D12))-LEN(SUBSTITUTE(TRIM(D12),".","")))=2,IFERROR(MID(TRIM(D12),IFERROR(FIND(".",TRIM(D12),IFERROR(FIND(".",TRIM(D12)),0)+1),0)+1,999),""),""),1)="0"),FALSE)),"INVALID_VERSION_LEADING_ZERO",IF(AND(IFERROR(TEXT(--IFERROR(LEFT(TRIM(D12),IFERROR(FIND(".",TRIM(D12)),0)-1),""),"0")=IFERROR(LEFT(TRIM(D12),IFERROR(FIND(".",TRIM(D12)),0)-1),""),FALSE),IFERROR(TEXT(--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,"0")=IF((LEN(TRIM(D12))-LEN(SUBSTITUTE(TRIM(D12),".","")))=1,IFERROR(MID(TRIM(D12),IFERROR(FIND(".",TRIM(D12)),0)+1,999),""),IF((LEN(TRIM(D12))-LEN(SUBSTITUTE(TRIM(D12),".","")))=2,IFERROR(MID(TRIM(D12),IFERROR(FIND(".",TRIM(D12)),0)+1,IFERROR(FIND(".",TRIM(D12),IFERROR(FIND(".",TRIM(D12)),0)+1),0)-IFERROR(FIND(".",TRIM(D12)),0)-1),""),"")),FALSE),IF((LEN(TRIM(D12))-LEN(SUBSTITUTE(TRIM(D12),".","")))=2,IFERROR(TEXT(--IF((LEN(TRIM(D12))-LEN(SUBSTITUTE(TRIM(D12),".","")))=2,IFERROR(MID(TRIM(D12),IFERROR(FIND(".",TRIM(D12),IFERROR(FIND(".",TRIM(D12)),0)+1),0)+1,999),""),""),"0")=IF((LEN(TRIM(D12))-LEN(SUBSTITUTE(TRIM(D12),".","")))=2,IFERROR(MID(TRIM(D12),IFERROR(FIND(".",TRIM(D12),IFERROR(FIND(".",TRIM(D12)),0)+1),0)+1,999),""),""),FALSE),TRUE)),"NONE","INVALID_VERSION"))))</ns0:f>
      </ns0:c>
    </ns0:row>
    <ns0:row r="13">
      <ns0:c r="A13" s="65"/>
      <ns0:c r="B13" s="65"/>
      <ns0:c r="C13" s="65"/>
      <ns0:c r="D13" s="65"/>
      <ns0:c r="E13" s="65"/>
      <ns0:c r="F13" s="67"/>
      <ns0:c r="G13" s="66"/>
      <ns0:c r="H13" s="66"/>
      <ns0:c r="I13" s="66"/>
      <ns0:c r="J13" s="45">
        <ns0:f>IF(A13="","",IFERROR(VLOOKUP(K13,'Controlled Vocabulary'!$AA$2:$AD$200,2,FALSE),"Record structurally complete"))</ns0:f>
      </ns0:c>
      <ns0:c r="K13" s="45">
        <ns0:f>IF(A13="","",IF(O13="","MISSING_CHANGE_EVENT_ID",IF(P13&gt;1,"DUPLICATE_LINK_ID",IF(E13="","CHANGE_ACTOR_REQUIRED",IF(OR(R13&lt;&gt;"NONE",S13&lt;&gt;"NONE"),"CHANGE_VERSION_LINK_REQUIRED",IF(G13="","MISSING_CHANGE_REASON",IF(Q13=0,"ORPHAN_CLAIM_LINK","NONE")))))))</ns0:f>
      </ns0:c>
      <ns0:c r="L13" s="45">
        <ns0:f>IF(A13="","",IFERROR(VLOOKUP(K13,'Controlled Vocabulary'!$AA$2:$AD$200,3,FALSE),"Continue"))</ns0:f>
      </ns0:c>
      <ns0:c r="M13" s="45">
        <ns0:f>IF(A13="","",IFERROR(VLOOKUP(K13,'Controlled Vocabulary'!$AA$2:$AD$200,4,FALSE),"Evaluate remaining controls."))</ns0:f>
      </ns0:c>
      <ns0:c r="N13" s="53">
        <ns0:f>IF(OR(B13="",D13=""),"",UPPER(TRIM(B13))&amp;"|"&amp;TRIM(D13))</ns0:f>
      </ns0:c>
      <ns0:c r="O13" s="53">
        <ns0:f>IF(A13="","",UPPER(TRIM(A13)))</ns0:f>
      </ns0:c>
      <ns0:c r="P13" s="53">
        <ns0:f>IF(O13="",0,COUNTIF($O$2:$O$101,O13))</ns0:f>
      </ns0:c>
      <ns0:c r="Q13" s="53">
        <ns0:f>IF(N13="",0,COUNTIF('Evidence Register'!$BN$2:$BN$101,N13))</ns0:f>
      </ns0:c>
      <ns0:c r="R13" s="53">
        <ns0:f>IF(TRIM(C13)="","MISSING_VERSION",IF(OR(NOT(OR((LEN(TRIM(C13))-LEN(SUBSTITUTE(TRIM(C13),".","")))=1,(LEN(TRIM(C13))-LEN(SUBSTITUTE(TRIM(C13),".","")))=2)),IFERROR(LEFT(TRIM(C13),IFERROR(FIND(".",TRIM(C13)),0)-1),"")="",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="",IF((LEN(TRIM(C13))-LEN(SUBSTITUTE(TRIM(C13),".","")))=2,IF((LEN(TRIM(C13))-LEN(SUBSTITUTE(TRIM(C13),".","")))=2,IFERROR(MID(TRIM(C13),IFERROR(FIND(".",TRIM(C13),IFERROR(FIND(".",TRIM(C13)),0)+1),0)+1,999),""),"")="",FALSE),NOT(IFERROR(ISNUMBER(--IFERROR(LEFT(TRIM(C13),IFERROR(FIND(".",TRIM(C13)),0)-1),"")),FALSE)),NOT(IFERROR(ISNUMBER(--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),FALSE)),IF((LEN(TRIM(C13))-LEN(SUBSTITUTE(TRIM(C13),".","")))=2,NOT(IFERROR(ISNUMBER(--IF((LEN(TRIM(C13))-LEN(SUBSTITUTE(TRIM(C13),".","")))=2,IFERROR(MID(TRIM(C13),IFERROR(FIND(".",TRIM(C13),IFERROR(FIND(".",TRIM(C13)),0)+1),0)+1,999),""),"")),FALSE)),FALSE)),"INVALID_VERSION",IF(OR(AND(LEN(IFERROR(LEFT(TRIM(C13),IFERROR(FIND(".",TRIM(C13)),0)-1),""))&gt;1,LEFT(IFERROR(LEFT(TRIM(C13),IFERROR(FIND(".",TRIM(C13)),0)-1),""),1)="0"),AND(LEN(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)&gt;1,LEFT(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,1)="0"),IF((LEN(TRIM(C13))-LEN(SUBSTITUTE(TRIM(C13),".","")))=2,AND(LEN(IF((LEN(TRIM(C13))-LEN(SUBSTITUTE(TRIM(C13),".","")))=2,IFERROR(MID(TRIM(C13),IFERROR(FIND(".",TRIM(C13),IFERROR(FIND(".",TRIM(C13)),0)+1),0)+1,999),""),""))&gt;1,LEFT(IF((LEN(TRIM(C13))-LEN(SUBSTITUTE(TRIM(C13),".","")))=2,IFERROR(MID(TRIM(C13),IFERROR(FIND(".",TRIM(C13),IFERROR(FIND(".",TRIM(C13)),0)+1),0)+1,999),""),""),1)="0"),FALSE)),"INVALID_VERSION_LEADING_ZERO",IF(AND(IFERROR(TEXT(--IFERROR(LEFT(TRIM(C13),IFERROR(FIND(".",TRIM(C13)),0)-1),""),"0")=IFERROR(LEFT(TRIM(C13),IFERROR(FIND(".",TRIM(C13)),0)-1),""),FALSE),IFERROR(TEXT(--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,"0")=IF((LEN(TRIM(C13))-LEN(SUBSTITUTE(TRIM(C13),".","")))=1,IFERROR(MID(TRIM(C13),IFERROR(FIND(".",TRIM(C13)),0)+1,999),""),IF((LEN(TRIM(C13))-LEN(SUBSTITUTE(TRIM(C13),".","")))=2,IFERROR(MID(TRIM(C13),IFERROR(FIND(".",TRIM(C13)),0)+1,IFERROR(FIND(".",TRIM(C13),IFERROR(FIND(".",TRIM(C13)),0)+1),0)-IFERROR(FIND(".",TRIM(C13)),0)-1),""),"")),FALSE),IF((LEN(TRIM(C13))-LEN(SUBSTITUTE(TRIM(C13),".","")))=2,IFERROR(TEXT(--IF((LEN(TRIM(C13))-LEN(SUBSTITUTE(TRIM(C13),".","")))=2,IFERROR(MID(TRIM(C13),IFERROR(FIND(".",TRIM(C13),IFERROR(FIND(".",TRIM(C13)),0)+1),0)+1,999),""),""),"0")=IF((LEN(TRIM(C13))-LEN(SUBSTITUTE(TRIM(C13),".","")))=2,IFERROR(MID(TRIM(C13),IFERROR(FIND(".",TRIM(C13),IFERROR(FIND(".",TRIM(C13)),0)+1),0)+1,999),""),""),FALSE),TRUE)),"NONE","INVALID_VERSION"))))</ns0:f>
      </ns0:c>
      <ns0:c r="S13" s="53">
        <ns0:f>IF(TRIM(D13)="","MISSING_VERSION",IF(OR(NOT(OR((LEN(TRIM(D13))-LEN(SUBSTITUTE(TRIM(D13),".","")))=1,(LEN(TRIM(D13))-LEN(SUBSTITUTE(TRIM(D13),".","")))=2)),IFERROR(LEFT(TRIM(D13),IFERROR(FIND(".",TRIM(D13)),0)-1),"")="",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="",IF((LEN(TRIM(D13))-LEN(SUBSTITUTE(TRIM(D13),".","")))=2,IF((LEN(TRIM(D13))-LEN(SUBSTITUTE(TRIM(D13),".","")))=2,IFERROR(MID(TRIM(D13),IFERROR(FIND(".",TRIM(D13),IFERROR(FIND(".",TRIM(D13)),0)+1),0)+1,999),""),"")="",FALSE),NOT(IFERROR(ISNUMBER(--IFERROR(LEFT(TRIM(D13),IFERROR(FIND(".",TRIM(D13)),0)-1),"")),FALSE)),NOT(IFERROR(ISNUMBER(--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),FALSE)),IF((LEN(TRIM(D13))-LEN(SUBSTITUTE(TRIM(D13),".","")))=2,NOT(IFERROR(ISNUMBER(--IF((LEN(TRIM(D13))-LEN(SUBSTITUTE(TRIM(D13),".","")))=2,IFERROR(MID(TRIM(D13),IFERROR(FIND(".",TRIM(D13),IFERROR(FIND(".",TRIM(D13)),0)+1),0)+1,999),""),"")),FALSE)),FALSE)),"INVALID_VERSION",IF(OR(AND(LEN(IFERROR(LEFT(TRIM(D13),IFERROR(FIND(".",TRIM(D13)),0)-1),""))&gt;1,LEFT(IFERROR(LEFT(TRIM(D13),IFERROR(FIND(".",TRIM(D13)),0)-1),""),1)="0"),AND(LEN(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)&gt;1,LEFT(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,1)="0"),IF((LEN(TRIM(D13))-LEN(SUBSTITUTE(TRIM(D13),".","")))=2,AND(LEN(IF((LEN(TRIM(D13))-LEN(SUBSTITUTE(TRIM(D13),".","")))=2,IFERROR(MID(TRIM(D13),IFERROR(FIND(".",TRIM(D13),IFERROR(FIND(".",TRIM(D13)),0)+1),0)+1,999),""),""))&gt;1,LEFT(IF((LEN(TRIM(D13))-LEN(SUBSTITUTE(TRIM(D13),".","")))=2,IFERROR(MID(TRIM(D13),IFERROR(FIND(".",TRIM(D13),IFERROR(FIND(".",TRIM(D13)),0)+1),0)+1,999),""),""),1)="0"),FALSE)),"INVALID_VERSION_LEADING_ZERO",IF(AND(IFERROR(TEXT(--IFERROR(LEFT(TRIM(D13),IFERROR(FIND(".",TRIM(D13)),0)-1),""),"0")=IFERROR(LEFT(TRIM(D13),IFERROR(FIND(".",TRIM(D13)),0)-1),""),FALSE),IFERROR(TEXT(--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,"0")=IF((LEN(TRIM(D13))-LEN(SUBSTITUTE(TRIM(D13),".","")))=1,IFERROR(MID(TRIM(D13),IFERROR(FIND(".",TRIM(D13)),0)+1,999),""),IF((LEN(TRIM(D13))-LEN(SUBSTITUTE(TRIM(D13),".","")))=2,IFERROR(MID(TRIM(D13),IFERROR(FIND(".",TRIM(D13)),0)+1,IFERROR(FIND(".",TRIM(D13),IFERROR(FIND(".",TRIM(D13)),0)+1),0)-IFERROR(FIND(".",TRIM(D13)),0)-1),""),"")),FALSE),IF((LEN(TRIM(D13))-LEN(SUBSTITUTE(TRIM(D13),".","")))=2,IFERROR(TEXT(--IF((LEN(TRIM(D13))-LEN(SUBSTITUTE(TRIM(D13),".","")))=2,IFERROR(MID(TRIM(D13),IFERROR(FIND(".",TRIM(D13),IFERROR(FIND(".",TRIM(D13)),0)+1),0)+1,999),""),""),"0")=IF((LEN(TRIM(D13))-LEN(SUBSTITUTE(TRIM(D13),".","")))=2,IFERROR(MID(TRIM(D13),IFERROR(FIND(".",TRIM(D13),IFERROR(FIND(".",TRIM(D13)),0)+1),0)+1,999),""),""),FALSE),TRUE)),"NONE","INVALID_VERSION"))))</ns0:f>
      </ns0:c>
    </ns0:row>
    <ns0:row r="14">
      <ns0:c r="A14" s="65"/>
      <ns0:c r="B14" s="65"/>
      <ns0:c r="C14" s="65"/>
      <ns0:c r="D14" s="65"/>
      <ns0:c r="E14" s="65"/>
      <ns0:c r="F14" s="67"/>
      <ns0:c r="G14" s="66"/>
      <ns0:c r="H14" s="66"/>
      <ns0:c r="I14" s="66"/>
      <ns0:c r="J14" s="45">
        <ns0:f>IF(A14="","",IFERROR(VLOOKUP(K14,'Controlled Vocabulary'!$AA$2:$AD$200,2,FALSE),"Record structurally complete"))</ns0:f>
      </ns0:c>
      <ns0:c r="K14" s="45">
        <ns0:f>IF(A14="","",IF(O14="","MISSING_CHANGE_EVENT_ID",IF(P14&gt;1,"DUPLICATE_LINK_ID",IF(E14="","CHANGE_ACTOR_REQUIRED",IF(OR(R14&lt;&gt;"NONE",S14&lt;&gt;"NONE"),"CHANGE_VERSION_LINK_REQUIRED",IF(G14="","MISSING_CHANGE_REASON",IF(Q14=0,"ORPHAN_CLAIM_LINK","NONE")))))))</ns0:f>
      </ns0:c>
      <ns0:c r="L14" s="45">
        <ns0:f>IF(A14="","",IFERROR(VLOOKUP(K14,'Controlled Vocabulary'!$AA$2:$AD$200,3,FALSE),"Continue"))</ns0:f>
      </ns0:c>
      <ns0:c r="M14" s="45">
        <ns0:f>IF(A14="","",IFERROR(VLOOKUP(K14,'Controlled Vocabulary'!$AA$2:$AD$200,4,FALSE),"Evaluate remaining controls."))</ns0:f>
      </ns0:c>
      <ns0:c r="N14" s="53">
        <ns0:f>IF(OR(B14="",D14=""),"",UPPER(TRIM(B14))&amp;"|"&amp;TRIM(D14))</ns0:f>
      </ns0:c>
      <ns0:c r="O14" s="53">
        <ns0:f>IF(A14="","",UPPER(TRIM(A14)))</ns0:f>
      </ns0:c>
      <ns0:c r="P14" s="53">
        <ns0:f>IF(O14="",0,COUNTIF($O$2:$O$101,O14))</ns0:f>
      </ns0:c>
      <ns0:c r="Q14" s="53">
        <ns0:f>IF(N14="",0,COUNTIF('Evidence Register'!$BN$2:$BN$101,N14))</ns0:f>
      </ns0:c>
      <ns0:c r="R14" s="53">
        <ns0:f>IF(TRIM(C14)="","MISSING_VERSION",IF(OR(NOT(OR((LEN(TRIM(C14))-LEN(SUBSTITUTE(TRIM(C14),".","")))=1,(LEN(TRIM(C14))-LEN(SUBSTITUTE(TRIM(C14),".","")))=2)),IFERROR(LEFT(TRIM(C14),IFERROR(FIND(".",TRIM(C14)),0)-1),"")="",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="",IF((LEN(TRIM(C14))-LEN(SUBSTITUTE(TRIM(C14),".","")))=2,IF((LEN(TRIM(C14))-LEN(SUBSTITUTE(TRIM(C14),".","")))=2,IFERROR(MID(TRIM(C14),IFERROR(FIND(".",TRIM(C14),IFERROR(FIND(".",TRIM(C14)),0)+1),0)+1,999),""),"")="",FALSE),NOT(IFERROR(ISNUMBER(--IFERROR(LEFT(TRIM(C14),IFERROR(FIND(".",TRIM(C14)),0)-1),"")),FALSE)),NOT(IFERROR(ISNUMBER(--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),FALSE)),IF((LEN(TRIM(C14))-LEN(SUBSTITUTE(TRIM(C14),".","")))=2,NOT(IFERROR(ISNUMBER(--IF((LEN(TRIM(C14))-LEN(SUBSTITUTE(TRIM(C14),".","")))=2,IFERROR(MID(TRIM(C14),IFERROR(FIND(".",TRIM(C14),IFERROR(FIND(".",TRIM(C14)),0)+1),0)+1,999),""),"")),FALSE)),FALSE)),"INVALID_VERSION",IF(OR(AND(LEN(IFERROR(LEFT(TRIM(C14),IFERROR(FIND(".",TRIM(C14)),0)-1),""))&gt;1,LEFT(IFERROR(LEFT(TRIM(C14),IFERROR(FIND(".",TRIM(C14)),0)-1),""),1)="0"),AND(LEN(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)&gt;1,LEFT(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,1)="0"),IF((LEN(TRIM(C14))-LEN(SUBSTITUTE(TRIM(C14),".","")))=2,AND(LEN(IF((LEN(TRIM(C14))-LEN(SUBSTITUTE(TRIM(C14),".","")))=2,IFERROR(MID(TRIM(C14),IFERROR(FIND(".",TRIM(C14),IFERROR(FIND(".",TRIM(C14)),0)+1),0)+1,999),""),""))&gt;1,LEFT(IF((LEN(TRIM(C14))-LEN(SUBSTITUTE(TRIM(C14),".","")))=2,IFERROR(MID(TRIM(C14),IFERROR(FIND(".",TRIM(C14),IFERROR(FIND(".",TRIM(C14)),0)+1),0)+1,999),""),""),1)="0"),FALSE)),"INVALID_VERSION_LEADING_ZERO",IF(AND(IFERROR(TEXT(--IFERROR(LEFT(TRIM(C14),IFERROR(FIND(".",TRIM(C14)),0)-1),""),"0")=IFERROR(LEFT(TRIM(C14),IFERROR(FIND(".",TRIM(C14)),0)-1),""),FALSE),IFERROR(TEXT(--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,"0")=IF((LEN(TRIM(C14))-LEN(SUBSTITUTE(TRIM(C14),".","")))=1,IFERROR(MID(TRIM(C14),IFERROR(FIND(".",TRIM(C14)),0)+1,999),""),IF((LEN(TRIM(C14))-LEN(SUBSTITUTE(TRIM(C14),".","")))=2,IFERROR(MID(TRIM(C14),IFERROR(FIND(".",TRIM(C14)),0)+1,IFERROR(FIND(".",TRIM(C14),IFERROR(FIND(".",TRIM(C14)),0)+1),0)-IFERROR(FIND(".",TRIM(C14)),0)-1),""),"")),FALSE),IF((LEN(TRIM(C14))-LEN(SUBSTITUTE(TRIM(C14),".","")))=2,IFERROR(TEXT(--IF((LEN(TRIM(C14))-LEN(SUBSTITUTE(TRIM(C14),".","")))=2,IFERROR(MID(TRIM(C14),IFERROR(FIND(".",TRIM(C14),IFERROR(FIND(".",TRIM(C14)),0)+1),0)+1,999),""),""),"0")=IF((LEN(TRIM(C14))-LEN(SUBSTITUTE(TRIM(C14),".","")))=2,IFERROR(MID(TRIM(C14),IFERROR(FIND(".",TRIM(C14),IFERROR(FIND(".",TRIM(C14)),0)+1),0)+1,999),""),""),FALSE),TRUE)),"NONE","INVALID_VERSION"))))</ns0:f>
      </ns0:c>
      <ns0:c r="S14" s="53">
        <ns0:f>IF(TRIM(D14)="","MISSING_VERSION",IF(OR(NOT(OR((LEN(TRIM(D14))-LEN(SUBSTITUTE(TRIM(D14),".","")))=1,(LEN(TRIM(D14))-LEN(SUBSTITUTE(TRIM(D14),".","")))=2)),IFERROR(LEFT(TRIM(D14),IFERROR(FIND(".",TRIM(D14)),0)-1),"")="",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="",IF((LEN(TRIM(D14))-LEN(SUBSTITUTE(TRIM(D14),".","")))=2,IF((LEN(TRIM(D14))-LEN(SUBSTITUTE(TRIM(D14),".","")))=2,IFERROR(MID(TRIM(D14),IFERROR(FIND(".",TRIM(D14),IFERROR(FIND(".",TRIM(D14)),0)+1),0)+1,999),""),"")="",FALSE),NOT(IFERROR(ISNUMBER(--IFERROR(LEFT(TRIM(D14),IFERROR(FIND(".",TRIM(D14)),0)-1),"")),FALSE)),NOT(IFERROR(ISNUMBER(--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),FALSE)),IF((LEN(TRIM(D14))-LEN(SUBSTITUTE(TRIM(D14),".","")))=2,NOT(IFERROR(ISNUMBER(--IF((LEN(TRIM(D14))-LEN(SUBSTITUTE(TRIM(D14),".","")))=2,IFERROR(MID(TRIM(D14),IFERROR(FIND(".",TRIM(D14),IFERROR(FIND(".",TRIM(D14)),0)+1),0)+1,999),""),"")),FALSE)),FALSE)),"INVALID_VERSION",IF(OR(AND(LEN(IFERROR(LEFT(TRIM(D14),IFERROR(FIND(".",TRIM(D14)),0)-1),""))&gt;1,LEFT(IFERROR(LEFT(TRIM(D14),IFERROR(FIND(".",TRIM(D14)),0)-1),""),1)="0"),AND(LEN(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)&gt;1,LEFT(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,1)="0"),IF((LEN(TRIM(D14))-LEN(SUBSTITUTE(TRIM(D14),".","")))=2,AND(LEN(IF((LEN(TRIM(D14))-LEN(SUBSTITUTE(TRIM(D14),".","")))=2,IFERROR(MID(TRIM(D14),IFERROR(FIND(".",TRIM(D14),IFERROR(FIND(".",TRIM(D14)),0)+1),0)+1,999),""),""))&gt;1,LEFT(IF((LEN(TRIM(D14))-LEN(SUBSTITUTE(TRIM(D14),".","")))=2,IFERROR(MID(TRIM(D14),IFERROR(FIND(".",TRIM(D14),IFERROR(FIND(".",TRIM(D14)),0)+1),0)+1,999),""),""),1)="0"),FALSE)),"INVALID_VERSION_LEADING_ZERO",IF(AND(IFERROR(TEXT(--IFERROR(LEFT(TRIM(D14),IFERROR(FIND(".",TRIM(D14)),0)-1),""),"0")=IFERROR(LEFT(TRIM(D14),IFERROR(FIND(".",TRIM(D14)),0)-1),""),FALSE),IFERROR(TEXT(--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,"0")=IF((LEN(TRIM(D14))-LEN(SUBSTITUTE(TRIM(D14),".","")))=1,IFERROR(MID(TRIM(D14),IFERROR(FIND(".",TRIM(D14)),0)+1,999),""),IF((LEN(TRIM(D14))-LEN(SUBSTITUTE(TRIM(D14),".","")))=2,IFERROR(MID(TRIM(D14),IFERROR(FIND(".",TRIM(D14)),0)+1,IFERROR(FIND(".",TRIM(D14),IFERROR(FIND(".",TRIM(D14)),0)+1),0)-IFERROR(FIND(".",TRIM(D14)),0)-1),""),"")),FALSE),IF((LEN(TRIM(D14))-LEN(SUBSTITUTE(TRIM(D14),".","")))=2,IFERROR(TEXT(--IF((LEN(TRIM(D14))-LEN(SUBSTITUTE(TRIM(D14),".","")))=2,IFERROR(MID(TRIM(D14),IFERROR(FIND(".",TRIM(D14),IFERROR(FIND(".",TRIM(D14)),0)+1),0)+1,999),""),""),"0")=IF((LEN(TRIM(D14))-LEN(SUBSTITUTE(TRIM(D14),".","")))=2,IFERROR(MID(TRIM(D14),IFERROR(FIND(".",TRIM(D14),IFERROR(FIND(".",TRIM(D14)),0)+1),0)+1,999),""),""),FALSE),TRUE)),"NONE","INVALID_VERSION"))))</ns0:f>
      </ns0:c>
    </ns0:row>
    <ns0:row r="15">
      <ns0:c r="A15" s="65"/>
      <ns0:c r="B15" s="65"/>
      <ns0:c r="C15" s="65"/>
      <ns0:c r="D15" s="65"/>
      <ns0:c r="E15" s="65"/>
      <ns0:c r="F15" s="67"/>
      <ns0:c r="G15" s="66"/>
      <ns0:c r="H15" s="66"/>
      <ns0:c r="I15" s="66"/>
      <ns0:c r="J15" s="45">
        <ns0:f>IF(A15="","",IFERROR(VLOOKUP(K15,'Controlled Vocabulary'!$AA$2:$AD$200,2,FALSE),"Record structurally complete"))</ns0:f>
      </ns0:c>
      <ns0:c r="K15" s="45">
        <ns0:f>IF(A15="","",IF(O15="","MISSING_CHANGE_EVENT_ID",IF(P15&gt;1,"DUPLICATE_LINK_ID",IF(E15="","CHANGE_ACTOR_REQUIRED",IF(OR(R15&lt;&gt;"NONE",S15&lt;&gt;"NONE"),"CHANGE_VERSION_LINK_REQUIRED",IF(G15="","MISSING_CHANGE_REASON",IF(Q15=0,"ORPHAN_CLAIM_LINK","NONE")))))))</ns0:f>
      </ns0:c>
      <ns0:c r="L15" s="45">
        <ns0:f>IF(A15="","",IFERROR(VLOOKUP(K15,'Controlled Vocabulary'!$AA$2:$AD$200,3,FALSE),"Continue"))</ns0:f>
      </ns0:c>
      <ns0:c r="M15" s="45">
        <ns0:f>IF(A15="","",IFERROR(VLOOKUP(K15,'Controlled Vocabulary'!$AA$2:$AD$200,4,FALSE),"Evaluate remaining controls."))</ns0:f>
      </ns0:c>
      <ns0:c r="N15" s="53">
        <ns0:f>IF(OR(B15="",D15=""),"",UPPER(TRIM(B15))&amp;"|"&amp;TRIM(D15))</ns0:f>
      </ns0:c>
      <ns0:c r="O15" s="53">
        <ns0:f>IF(A15="","",UPPER(TRIM(A15)))</ns0:f>
      </ns0:c>
      <ns0:c r="P15" s="53">
        <ns0:f>IF(O15="",0,COUNTIF($O$2:$O$101,O15))</ns0:f>
      </ns0:c>
      <ns0:c r="Q15" s="53">
        <ns0:f>IF(N15="",0,COUNTIF('Evidence Register'!$BN$2:$BN$101,N15))</ns0:f>
      </ns0:c>
      <ns0:c r="R15" s="53">
        <ns0:f>IF(TRIM(C15)="","MISSING_VERSION",IF(OR(NOT(OR((LEN(TRIM(C15))-LEN(SUBSTITUTE(TRIM(C15),".","")))=1,(LEN(TRIM(C15))-LEN(SUBSTITUTE(TRIM(C15),".","")))=2)),IFERROR(LEFT(TRIM(C15),IFERROR(FIND(".",TRIM(C15)),0)-1),"")="",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="",IF((LEN(TRIM(C15))-LEN(SUBSTITUTE(TRIM(C15),".","")))=2,IF((LEN(TRIM(C15))-LEN(SUBSTITUTE(TRIM(C15),".","")))=2,IFERROR(MID(TRIM(C15),IFERROR(FIND(".",TRIM(C15),IFERROR(FIND(".",TRIM(C15)),0)+1),0)+1,999),""),"")="",FALSE),NOT(IFERROR(ISNUMBER(--IFERROR(LEFT(TRIM(C15),IFERROR(FIND(".",TRIM(C15)),0)-1),"")),FALSE)),NOT(IFERROR(ISNUMBER(--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),FALSE)),IF((LEN(TRIM(C15))-LEN(SUBSTITUTE(TRIM(C15),".","")))=2,NOT(IFERROR(ISNUMBER(--IF((LEN(TRIM(C15))-LEN(SUBSTITUTE(TRIM(C15),".","")))=2,IFERROR(MID(TRIM(C15),IFERROR(FIND(".",TRIM(C15),IFERROR(FIND(".",TRIM(C15)),0)+1),0)+1,999),""),"")),FALSE)),FALSE)),"INVALID_VERSION",IF(OR(AND(LEN(IFERROR(LEFT(TRIM(C15),IFERROR(FIND(".",TRIM(C15)),0)-1),""))&gt;1,LEFT(IFERROR(LEFT(TRIM(C15),IFERROR(FIND(".",TRIM(C15)),0)-1),""),1)="0"),AND(LEN(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)&gt;1,LEFT(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,1)="0"),IF((LEN(TRIM(C15))-LEN(SUBSTITUTE(TRIM(C15),".","")))=2,AND(LEN(IF((LEN(TRIM(C15))-LEN(SUBSTITUTE(TRIM(C15),".","")))=2,IFERROR(MID(TRIM(C15),IFERROR(FIND(".",TRIM(C15),IFERROR(FIND(".",TRIM(C15)),0)+1),0)+1,999),""),""))&gt;1,LEFT(IF((LEN(TRIM(C15))-LEN(SUBSTITUTE(TRIM(C15),".","")))=2,IFERROR(MID(TRIM(C15),IFERROR(FIND(".",TRIM(C15),IFERROR(FIND(".",TRIM(C15)),0)+1),0)+1,999),""),""),1)="0"),FALSE)),"INVALID_VERSION_LEADING_ZERO",IF(AND(IFERROR(TEXT(--IFERROR(LEFT(TRIM(C15),IFERROR(FIND(".",TRIM(C15)),0)-1),""),"0")=IFERROR(LEFT(TRIM(C15),IFERROR(FIND(".",TRIM(C15)),0)-1),""),FALSE),IFERROR(TEXT(--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,"0")=IF((LEN(TRIM(C15))-LEN(SUBSTITUTE(TRIM(C15),".","")))=1,IFERROR(MID(TRIM(C15),IFERROR(FIND(".",TRIM(C15)),0)+1,999),""),IF((LEN(TRIM(C15))-LEN(SUBSTITUTE(TRIM(C15),".","")))=2,IFERROR(MID(TRIM(C15),IFERROR(FIND(".",TRIM(C15)),0)+1,IFERROR(FIND(".",TRIM(C15),IFERROR(FIND(".",TRIM(C15)),0)+1),0)-IFERROR(FIND(".",TRIM(C15)),0)-1),""),"")),FALSE),IF((LEN(TRIM(C15))-LEN(SUBSTITUTE(TRIM(C15),".","")))=2,IFERROR(TEXT(--IF((LEN(TRIM(C15))-LEN(SUBSTITUTE(TRIM(C15),".","")))=2,IFERROR(MID(TRIM(C15),IFERROR(FIND(".",TRIM(C15),IFERROR(FIND(".",TRIM(C15)),0)+1),0)+1,999),""),""),"0")=IF((LEN(TRIM(C15))-LEN(SUBSTITUTE(TRIM(C15),".","")))=2,IFERROR(MID(TRIM(C15),IFERROR(FIND(".",TRIM(C15),IFERROR(FIND(".",TRIM(C15)),0)+1),0)+1,999),""),""),FALSE),TRUE)),"NONE","INVALID_VERSION"))))</ns0:f>
      </ns0:c>
      <ns0:c r="S15" s="53">
        <ns0:f>IF(TRIM(D15)="","MISSING_VERSION",IF(OR(NOT(OR((LEN(TRIM(D15))-LEN(SUBSTITUTE(TRIM(D15),".","")))=1,(LEN(TRIM(D15))-LEN(SUBSTITUTE(TRIM(D15),".","")))=2)),IFERROR(LEFT(TRIM(D15),IFERROR(FIND(".",TRIM(D15)),0)-1),"")="",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="",IF((LEN(TRIM(D15))-LEN(SUBSTITUTE(TRIM(D15),".","")))=2,IF((LEN(TRIM(D15))-LEN(SUBSTITUTE(TRIM(D15),".","")))=2,IFERROR(MID(TRIM(D15),IFERROR(FIND(".",TRIM(D15),IFERROR(FIND(".",TRIM(D15)),0)+1),0)+1,999),""),"")="",FALSE),NOT(IFERROR(ISNUMBER(--IFERROR(LEFT(TRIM(D15),IFERROR(FIND(".",TRIM(D15)),0)-1),"")),FALSE)),NOT(IFERROR(ISNUMBER(--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),FALSE)),IF((LEN(TRIM(D15))-LEN(SUBSTITUTE(TRIM(D15),".","")))=2,NOT(IFERROR(ISNUMBER(--IF((LEN(TRIM(D15))-LEN(SUBSTITUTE(TRIM(D15),".","")))=2,IFERROR(MID(TRIM(D15),IFERROR(FIND(".",TRIM(D15),IFERROR(FIND(".",TRIM(D15)),0)+1),0)+1,999),""),"")),FALSE)),FALSE)),"INVALID_VERSION",IF(OR(AND(LEN(IFERROR(LEFT(TRIM(D15),IFERROR(FIND(".",TRIM(D15)),0)-1),""))&gt;1,LEFT(IFERROR(LEFT(TRIM(D15),IFERROR(FIND(".",TRIM(D15)),0)-1),""),1)="0"),AND(LEN(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)&gt;1,LEFT(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,1)="0"),IF((LEN(TRIM(D15))-LEN(SUBSTITUTE(TRIM(D15),".","")))=2,AND(LEN(IF((LEN(TRIM(D15))-LEN(SUBSTITUTE(TRIM(D15),".","")))=2,IFERROR(MID(TRIM(D15),IFERROR(FIND(".",TRIM(D15),IFERROR(FIND(".",TRIM(D15)),0)+1),0)+1,999),""),""))&gt;1,LEFT(IF((LEN(TRIM(D15))-LEN(SUBSTITUTE(TRIM(D15),".","")))=2,IFERROR(MID(TRIM(D15),IFERROR(FIND(".",TRIM(D15),IFERROR(FIND(".",TRIM(D15)),0)+1),0)+1,999),""),""),1)="0"),FALSE)),"INVALID_VERSION_LEADING_ZERO",IF(AND(IFERROR(TEXT(--IFERROR(LEFT(TRIM(D15),IFERROR(FIND(".",TRIM(D15)),0)-1),""),"0")=IFERROR(LEFT(TRIM(D15),IFERROR(FIND(".",TRIM(D15)),0)-1),""),FALSE),IFERROR(TEXT(--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,"0")=IF((LEN(TRIM(D15))-LEN(SUBSTITUTE(TRIM(D15),".","")))=1,IFERROR(MID(TRIM(D15),IFERROR(FIND(".",TRIM(D15)),0)+1,999),""),IF((LEN(TRIM(D15))-LEN(SUBSTITUTE(TRIM(D15),".","")))=2,IFERROR(MID(TRIM(D15),IFERROR(FIND(".",TRIM(D15)),0)+1,IFERROR(FIND(".",TRIM(D15),IFERROR(FIND(".",TRIM(D15)),0)+1),0)-IFERROR(FIND(".",TRIM(D15)),0)-1),""),"")),FALSE),IF((LEN(TRIM(D15))-LEN(SUBSTITUTE(TRIM(D15),".","")))=2,IFERROR(TEXT(--IF((LEN(TRIM(D15))-LEN(SUBSTITUTE(TRIM(D15),".","")))=2,IFERROR(MID(TRIM(D15),IFERROR(FIND(".",TRIM(D15),IFERROR(FIND(".",TRIM(D15)),0)+1),0)+1,999),""),""),"0")=IF((LEN(TRIM(D15))-LEN(SUBSTITUTE(TRIM(D15),".","")))=2,IFERROR(MID(TRIM(D15),IFERROR(FIND(".",TRIM(D15),IFERROR(FIND(".",TRIM(D15)),0)+1),0)+1,999),""),""),FALSE),TRUE)),"NONE","INVALID_VERSION"))))</ns0:f>
      </ns0:c>
    </ns0:row>
    <ns0:row r="16">
      <ns0:c r="A16" s="65"/>
      <ns0:c r="B16" s="65"/>
      <ns0:c r="C16" s="65"/>
      <ns0:c r="D16" s="65"/>
      <ns0:c r="E16" s="65"/>
      <ns0:c r="F16" s="67"/>
      <ns0:c r="G16" s="66"/>
      <ns0:c r="H16" s="66"/>
      <ns0:c r="I16" s="66"/>
      <ns0:c r="J16" s="45">
        <ns0:f>IF(A16="","",IFERROR(VLOOKUP(K16,'Controlled Vocabulary'!$AA$2:$AD$200,2,FALSE),"Record structurally complete"))</ns0:f>
      </ns0:c>
      <ns0:c r="K16" s="45">
        <ns0:f>IF(A16="","",IF(O16="","MISSING_CHANGE_EVENT_ID",IF(P16&gt;1,"DUPLICATE_LINK_ID",IF(E16="","CHANGE_ACTOR_REQUIRED",IF(OR(R16&lt;&gt;"NONE",S16&lt;&gt;"NONE"),"CHANGE_VERSION_LINK_REQUIRED",IF(G16="","MISSING_CHANGE_REASON",IF(Q16=0,"ORPHAN_CLAIM_LINK","NONE")))))))</ns0:f>
      </ns0:c>
      <ns0:c r="L16" s="45">
        <ns0:f>IF(A16="","",IFERROR(VLOOKUP(K16,'Controlled Vocabulary'!$AA$2:$AD$200,3,FALSE),"Continue"))</ns0:f>
      </ns0:c>
      <ns0:c r="M16" s="45">
        <ns0:f>IF(A16="","",IFERROR(VLOOKUP(K16,'Controlled Vocabulary'!$AA$2:$AD$200,4,FALSE),"Evaluate remaining controls."))</ns0:f>
      </ns0:c>
      <ns0:c r="N16" s="53">
        <ns0:f>IF(OR(B16="",D16=""),"",UPPER(TRIM(B16))&amp;"|"&amp;TRIM(D16))</ns0:f>
      </ns0:c>
      <ns0:c r="O16" s="53">
        <ns0:f>IF(A16="","",UPPER(TRIM(A16)))</ns0:f>
      </ns0:c>
      <ns0:c r="P16" s="53">
        <ns0:f>IF(O16="",0,COUNTIF($O$2:$O$101,O16))</ns0:f>
      </ns0:c>
      <ns0:c r="Q16" s="53">
        <ns0:f>IF(N16="",0,COUNTIF('Evidence Register'!$BN$2:$BN$101,N16))</ns0:f>
      </ns0:c>
      <ns0:c r="R16" s="53">
        <ns0:f>IF(TRIM(C16)="","MISSING_VERSION",IF(OR(NOT(OR((LEN(TRIM(C16))-LEN(SUBSTITUTE(TRIM(C16),".","")))=1,(LEN(TRIM(C16))-LEN(SUBSTITUTE(TRIM(C16),".","")))=2)),IFERROR(LEFT(TRIM(C16),IFERROR(FIND(".",TRIM(C16)),0)-1),"")="",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="",IF((LEN(TRIM(C16))-LEN(SUBSTITUTE(TRIM(C16),".","")))=2,IF((LEN(TRIM(C16))-LEN(SUBSTITUTE(TRIM(C16),".","")))=2,IFERROR(MID(TRIM(C16),IFERROR(FIND(".",TRIM(C16),IFERROR(FIND(".",TRIM(C16)),0)+1),0)+1,999),""),"")="",FALSE),NOT(IFERROR(ISNUMBER(--IFERROR(LEFT(TRIM(C16),IFERROR(FIND(".",TRIM(C16)),0)-1),"")),FALSE)),NOT(IFERROR(ISNUMBER(--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),FALSE)),IF((LEN(TRIM(C16))-LEN(SUBSTITUTE(TRIM(C16),".","")))=2,NOT(IFERROR(ISNUMBER(--IF((LEN(TRIM(C16))-LEN(SUBSTITUTE(TRIM(C16),".","")))=2,IFERROR(MID(TRIM(C16),IFERROR(FIND(".",TRIM(C16),IFERROR(FIND(".",TRIM(C16)),0)+1),0)+1,999),""),"")),FALSE)),FALSE)),"INVALID_VERSION",IF(OR(AND(LEN(IFERROR(LEFT(TRIM(C16),IFERROR(FIND(".",TRIM(C16)),0)-1),""))&gt;1,LEFT(IFERROR(LEFT(TRIM(C16),IFERROR(FIND(".",TRIM(C16)),0)-1),""),1)="0"),AND(LEN(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)&gt;1,LEFT(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,1)="0"),IF((LEN(TRIM(C16))-LEN(SUBSTITUTE(TRIM(C16),".","")))=2,AND(LEN(IF((LEN(TRIM(C16))-LEN(SUBSTITUTE(TRIM(C16),".","")))=2,IFERROR(MID(TRIM(C16),IFERROR(FIND(".",TRIM(C16),IFERROR(FIND(".",TRIM(C16)),0)+1),0)+1,999),""),""))&gt;1,LEFT(IF((LEN(TRIM(C16))-LEN(SUBSTITUTE(TRIM(C16),".","")))=2,IFERROR(MID(TRIM(C16),IFERROR(FIND(".",TRIM(C16),IFERROR(FIND(".",TRIM(C16)),0)+1),0)+1,999),""),""),1)="0"),FALSE)),"INVALID_VERSION_LEADING_ZERO",IF(AND(IFERROR(TEXT(--IFERROR(LEFT(TRIM(C16),IFERROR(FIND(".",TRIM(C16)),0)-1),""),"0")=IFERROR(LEFT(TRIM(C16),IFERROR(FIND(".",TRIM(C16)),0)-1),""),FALSE),IFERROR(TEXT(--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,"0")=IF((LEN(TRIM(C16))-LEN(SUBSTITUTE(TRIM(C16),".","")))=1,IFERROR(MID(TRIM(C16),IFERROR(FIND(".",TRIM(C16)),0)+1,999),""),IF((LEN(TRIM(C16))-LEN(SUBSTITUTE(TRIM(C16),".","")))=2,IFERROR(MID(TRIM(C16),IFERROR(FIND(".",TRIM(C16)),0)+1,IFERROR(FIND(".",TRIM(C16),IFERROR(FIND(".",TRIM(C16)),0)+1),0)-IFERROR(FIND(".",TRIM(C16)),0)-1),""),"")),FALSE),IF((LEN(TRIM(C16))-LEN(SUBSTITUTE(TRIM(C16),".","")))=2,IFERROR(TEXT(--IF((LEN(TRIM(C16))-LEN(SUBSTITUTE(TRIM(C16),".","")))=2,IFERROR(MID(TRIM(C16),IFERROR(FIND(".",TRIM(C16),IFERROR(FIND(".",TRIM(C16)),0)+1),0)+1,999),""),""),"0")=IF((LEN(TRIM(C16))-LEN(SUBSTITUTE(TRIM(C16),".","")))=2,IFERROR(MID(TRIM(C16),IFERROR(FIND(".",TRIM(C16),IFERROR(FIND(".",TRIM(C16)),0)+1),0)+1,999),""),""),FALSE),TRUE)),"NONE","INVALID_VERSION"))))</ns0:f>
      </ns0:c>
      <ns0:c r="S16" s="53">
        <ns0:f>IF(TRIM(D16)="","MISSING_VERSION",IF(OR(NOT(OR((LEN(TRIM(D16))-LEN(SUBSTITUTE(TRIM(D16),".","")))=1,(LEN(TRIM(D16))-LEN(SUBSTITUTE(TRIM(D16),".","")))=2)),IFERROR(LEFT(TRIM(D16),IFERROR(FIND(".",TRIM(D16)),0)-1),"")="",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="",IF((LEN(TRIM(D16))-LEN(SUBSTITUTE(TRIM(D16),".","")))=2,IF((LEN(TRIM(D16))-LEN(SUBSTITUTE(TRIM(D16),".","")))=2,IFERROR(MID(TRIM(D16),IFERROR(FIND(".",TRIM(D16),IFERROR(FIND(".",TRIM(D16)),0)+1),0)+1,999),""),"")="",FALSE),NOT(IFERROR(ISNUMBER(--IFERROR(LEFT(TRIM(D16),IFERROR(FIND(".",TRIM(D16)),0)-1),"")),FALSE)),NOT(IFERROR(ISNUMBER(--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),FALSE)),IF((LEN(TRIM(D16))-LEN(SUBSTITUTE(TRIM(D16),".","")))=2,NOT(IFERROR(ISNUMBER(--IF((LEN(TRIM(D16))-LEN(SUBSTITUTE(TRIM(D16),".","")))=2,IFERROR(MID(TRIM(D16),IFERROR(FIND(".",TRIM(D16),IFERROR(FIND(".",TRIM(D16)),0)+1),0)+1,999),""),"")),FALSE)),FALSE)),"INVALID_VERSION",IF(OR(AND(LEN(IFERROR(LEFT(TRIM(D16),IFERROR(FIND(".",TRIM(D16)),0)-1),""))&gt;1,LEFT(IFERROR(LEFT(TRIM(D16),IFERROR(FIND(".",TRIM(D16)),0)-1),""),1)="0"),AND(LEN(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)&gt;1,LEFT(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,1)="0"),IF((LEN(TRIM(D16))-LEN(SUBSTITUTE(TRIM(D16),".","")))=2,AND(LEN(IF((LEN(TRIM(D16))-LEN(SUBSTITUTE(TRIM(D16),".","")))=2,IFERROR(MID(TRIM(D16),IFERROR(FIND(".",TRIM(D16),IFERROR(FIND(".",TRIM(D16)),0)+1),0)+1,999),""),""))&gt;1,LEFT(IF((LEN(TRIM(D16))-LEN(SUBSTITUTE(TRIM(D16),".","")))=2,IFERROR(MID(TRIM(D16),IFERROR(FIND(".",TRIM(D16),IFERROR(FIND(".",TRIM(D16)),0)+1),0)+1,999),""),""),1)="0"),FALSE)),"INVALID_VERSION_LEADING_ZERO",IF(AND(IFERROR(TEXT(--IFERROR(LEFT(TRIM(D16),IFERROR(FIND(".",TRIM(D16)),0)-1),""),"0")=IFERROR(LEFT(TRIM(D16),IFERROR(FIND(".",TRIM(D16)),0)-1),""),FALSE),IFERROR(TEXT(--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,"0")=IF((LEN(TRIM(D16))-LEN(SUBSTITUTE(TRIM(D16),".","")))=1,IFERROR(MID(TRIM(D16),IFERROR(FIND(".",TRIM(D16)),0)+1,999),""),IF((LEN(TRIM(D16))-LEN(SUBSTITUTE(TRIM(D16),".","")))=2,IFERROR(MID(TRIM(D16),IFERROR(FIND(".",TRIM(D16)),0)+1,IFERROR(FIND(".",TRIM(D16),IFERROR(FIND(".",TRIM(D16)),0)+1),0)-IFERROR(FIND(".",TRIM(D16)),0)-1),""),"")),FALSE),IF((LEN(TRIM(D16))-LEN(SUBSTITUTE(TRIM(D16),".","")))=2,IFERROR(TEXT(--IF((LEN(TRIM(D16))-LEN(SUBSTITUTE(TRIM(D16),".","")))=2,IFERROR(MID(TRIM(D16),IFERROR(FIND(".",TRIM(D16),IFERROR(FIND(".",TRIM(D16)),0)+1),0)+1,999),""),""),"0")=IF((LEN(TRIM(D16))-LEN(SUBSTITUTE(TRIM(D16),".","")))=2,IFERROR(MID(TRIM(D16),IFERROR(FIND(".",TRIM(D16),IFERROR(FIND(".",TRIM(D16)),0)+1),0)+1,999),""),""),FALSE),TRUE)),"NONE","INVALID_VERSION"))))</ns0:f>
      </ns0:c>
    </ns0:row>
    <ns0:row r="17">
      <ns0:c r="A17" s="65"/>
      <ns0:c r="B17" s="65"/>
      <ns0:c r="C17" s="65"/>
      <ns0:c r="D17" s="65"/>
      <ns0:c r="E17" s="65"/>
      <ns0:c r="F17" s="67"/>
      <ns0:c r="G17" s="66"/>
      <ns0:c r="H17" s="66"/>
      <ns0:c r="I17" s="66"/>
      <ns0:c r="J17" s="45">
        <ns0:f>IF(A17="","",IFERROR(VLOOKUP(K17,'Controlled Vocabulary'!$AA$2:$AD$200,2,FALSE),"Record structurally complete"))</ns0:f>
      </ns0:c>
      <ns0:c r="K17" s="45">
        <ns0:f>IF(A17="","",IF(O17="","MISSING_CHANGE_EVENT_ID",IF(P17&gt;1,"DUPLICATE_LINK_ID",IF(E17="","CHANGE_ACTOR_REQUIRED",IF(OR(R17&lt;&gt;"NONE",S17&lt;&gt;"NONE"),"CHANGE_VERSION_LINK_REQUIRED",IF(G17="","MISSING_CHANGE_REASON",IF(Q17=0,"ORPHAN_CLAIM_LINK","NONE")))))))</ns0:f>
      </ns0:c>
      <ns0:c r="L17" s="45">
        <ns0:f>IF(A17="","",IFERROR(VLOOKUP(K17,'Controlled Vocabulary'!$AA$2:$AD$200,3,FALSE),"Continue"))</ns0:f>
      </ns0:c>
      <ns0:c r="M17" s="45">
        <ns0:f>IF(A17="","",IFERROR(VLOOKUP(K17,'Controlled Vocabulary'!$AA$2:$AD$200,4,FALSE),"Evaluate remaining controls."))</ns0:f>
      </ns0:c>
      <ns0:c r="N17" s="53">
        <ns0:f>IF(OR(B17="",D17=""),"",UPPER(TRIM(B17))&amp;"|"&amp;TRIM(D17))</ns0:f>
      </ns0:c>
      <ns0:c r="O17" s="53">
        <ns0:f>IF(A17="","",UPPER(TRIM(A17)))</ns0:f>
      </ns0:c>
      <ns0:c r="P17" s="53">
        <ns0:f>IF(O17="",0,COUNTIF($O$2:$O$101,O17))</ns0:f>
      </ns0:c>
      <ns0:c r="Q17" s="53">
        <ns0:f>IF(N17="",0,COUNTIF('Evidence Register'!$BN$2:$BN$101,N17))</ns0:f>
      </ns0:c>
      <ns0:c r="R17" s="53">
        <ns0:f>IF(TRIM(C17)="","MISSING_VERSION",IF(OR(NOT(OR((LEN(TRIM(C17))-LEN(SUBSTITUTE(TRIM(C17),".","")))=1,(LEN(TRIM(C17))-LEN(SUBSTITUTE(TRIM(C17),".","")))=2)),IFERROR(LEFT(TRIM(C17),IFERROR(FIND(".",TRIM(C17)),0)-1),"")="",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="",IF((LEN(TRIM(C17))-LEN(SUBSTITUTE(TRIM(C17),".","")))=2,IF((LEN(TRIM(C17))-LEN(SUBSTITUTE(TRIM(C17),".","")))=2,IFERROR(MID(TRIM(C17),IFERROR(FIND(".",TRIM(C17),IFERROR(FIND(".",TRIM(C17)),0)+1),0)+1,999),""),"")="",FALSE),NOT(IFERROR(ISNUMBER(--IFERROR(LEFT(TRIM(C17),IFERROR(FIND(".",TRIM(C17)),0)-1),"")),FALSE)),NOT(IFERROR(ISNUMBER(--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),FALSE)),IF((LEN(TRIM(C17))-LEN(SUBSTITUTE(TRIM(C17),".","")))=2,NOT(IFERROR(ISNUMBER(--IF((LEN(TRIM(C17))-LEN(SUBSTITUTE(TRIM(C17),".","")))=2,IFERROR(MID(TRIM(C17),IFERROR(FIND(".",TRIM(C17),IFERROR(FIND(".",TRIM(C17)),0)+1),0)+1,999),""),"")),FALSE)),FALSE)),"INVALID_VERSION",IF(OR(AND(LEN(IFERROR(LEFT(TRIM(C17),IFERROR(FIND(".",TRIM(C17)),0)-1),""))&gt;1,LEFT(IFERROR(LEFT(TRIM(C17),IFERROR(FIND(".",TRIM(C17)),0)-1),""),1)="0"),AND(LEN(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)&gt;1,LEFT(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,1)="0"),IF((LEN(TRIM(C17))-LEN(SUBSTITUTE(TRIM(C17),".","")))=2,AND(LEN(IF((LEN(TRIM(C17))-LEN(SUBSTITUTE(TRIM(C17),".","")))=2,IFERROR(MID(TRIM(C17),IFERROR(FIND(".",TRIM(C17),IFERROR(FIND(".",TRIM(C17)),0)+1),0)+1,999),""),""))&gt;1,LEFT(IF((LEN(TRIM(C17))-LEN(SUBSTITUTE(TRIM(C17),".","")))=2,IFERROR(MID(TRIM(C17),IFERROR(FIND(".",TRIM(C17),IFERROR(FIND(".",TRIM(C17)),0)+1),0)+1,999),""),""),1)="0"),FALSE)),"INVALID_VERSION_LEADING_ZERO",IF(AND(IFERROR(TEXT(--IFERROR(LEFT(TRIM(C17),IFERROR(FIND(".",TRIM(C17)),0)-1),""),"0")=IFERROR(LEFT(TRIM(C17),IFERROR(FIND(".",TRIM(C17)),0)-1),""),FALSE),IFERROR(TEXT(--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,"0")=IF((LEN(TRIM(C17))-LEN(SUBSTITUTE(TRIM(C17),".","")))=1,IFERROR(MID(TRIM(C17),IFERROR(FIND(".",TRIM(C17)),0)+1,999),""),IF((LEN(TRIM(C17))-LEN(SUBSTITUTE(TRIM(C17),".","")))=2,IFERROR(MID(TRIM(C17),IFERROR(FIND(".",TRIM(C17)),0)+1,IFERROR(FIND(".",TRIM(C17),IFERROR(FIND(".",TRIM(C17)),0)+1),0)-IFERROR(FIND(".",TRIM(C17)),0)-1),""),"")),FALSE),IF((LEN(TRIM(C17))-LEN(SUBSTITUTE(TRIM(C17),".","")))=2,IFERROR(TEXT(--IF((LEN(TRIM(C17))-LEN(SUBSTITUTE(TRIM(C17),".","")))=2,IFERROR(MID(TRIM(C17),IFERROR(FIND(".",TRIM(C17),IFERROR(FIND(".",TRIM(C17)),0)+1),0)+1,999),""),""),"0")=IF((LEN(TRIM(C17))-LEN(SUBSTITUTE(TRIM(C17),".","")))=2,IFERROR(MID(TRIM(C17),IFERROR(FIND(".",TRIM(C17),IFERROR(FIND(".",TRIM(C17)),0)+1),0)+1,999),""),""),FALSE),TRUE)),"NONE","INVALID_VERSION"))))</ns0:f>
      </ns0:c>
      <ns0:c r="S17" s="53">
        <ns0:f>IF(TRIM(D17)="","MISSING_VERSION",IF(OR(NOT(OR((LEN(TRIM(D17))-LEN(SUBSTITUTE(TRIM(D17),".","")))=1,(LEN(TRIM(D17))-LEN(SUBSTITUTE(TRIM(D17),".","")))=2)),IFERROR(LEFT(TRIM(D17),IFERROR(FIND(".",TRIM(D17)),0)-1),"")="",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="",IF((LEN(TRIM(D17))-LEN(SUBSTITUTE(TRIM(D17),".","")))=2,IF((LEN(TRIM(D17))-LEN(SUBSTITUTE(TRIM(D17),".","")))=2,IFERROR(MID(TRIM(D17),IFERROR(FIND(".",TRIM(D17),IFERROR(FIND(".",TRIM(D17)),0)+1),0)+1,999),""),"")="",FALSE),NOT(IFERROR(ISNUMBER(--IFERROR(LEFT(TRIM(D17),IFERROR(FIND(".",TRIM(D17)),0)-1),"")),FALSE)),NOT(IFERROR(ISNUMBER(--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),FALSE)),IF((LEN(TRIM(D17))-LEN(SUBSTITUTE(TRIM(D17),".","")))=2,NOT(IFERROR(ISNUMBER(--IF((LEN(TRIM(D17))-LEN(SUBSTITUTE(TRIM(D17),".","")))=2,IFERROR(MID(TRIM(D17),IFERROR(FIND(".",TRIM(D17),IFERROR(FIND(".",TRIM(D17)),0)+1),0)+1,999),""),"")),FALSE)),FALSE)),"INVALID_VERSION",IF(OR(AND(LEN(IFERROR(LEFT(TRIM(D17),IFERROR(FIND(".",TRIM(D17)),0)-1),""))&gt;1,LEFT(IFERROR(LEFT(TRIM(D17),IFERROR(FIND(".",TRIM(D17)),0)-1),""),1)="0"),AND(LEN(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)&gt;1,LEFT(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,1)="0"),IF((LEN(TRIM(D17))-LEN(SUBSTITUTE(TRIM(D17),".","")))=2,AND(LEN(IF((LEN(TRIM(D17))-LEN(SUBSTITUTE(TRIM(D17),".","")))=2,IFERROR(MID(TRIM(D17),IFERROR(FIND(".",TRIM(D17),IFERROR(FIND(".",TRIM(D17)),0)+1),0)+1,999),""),""))&gt;1,LEFT(IF((LEN(TRIM(D17))-LEN(SUBSTITUTE(TRIM(D17),".","")))=2,IFERROR(MID(TRIM(D17),IFERROR(FIND(".",TRIM(D17),IFERROR(FIND(".",TRIM(D17)),0)+1),0)+1,999),""),""),1)="0"),FALSE)),"INVALID_VERSION_LEADING_ZERO",IF(AND(IFERROR(TEXT(--IFERROR(LEFT(TRIM(D17),IFERROR(FIND(".",TRIM(D17)),0)-1),""),"0")=IFERROR(LEFT(TRIM(D17),IFERROR(FIND(".",TRIM(D17)),0)-1),""),FALSE),IFERROR(TEXT(--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,"0")=IF((LEN(TRIM(D17))-LEN(SUBSTITUTE(TRIM(D17),".","")))=1,IFERROR(MID(TRIM(D17),IFERROR(FIND(".",TRIM(D17)),0)+1,999),""),IF((LEN(TRIM(D17))-LEN(SUBSTITUTE(TRIM(D17),".","")))=2,IFERROR(MID(TRIM(D17),IFERROR(FIND(".",TRIM(D17)),0)+1,IFERROR(FIND(".",TRIM(D17),IFERROR(FIND(".",TRIM(D17)),0)+1),0)-IFERROR(FIND(".",TRIM(D17)),0)-1),""),"")),FALSE),IF((LEN(TRIM(D17))-LEN(SUBSTITUTE(TRIM(D17),".","")))=2,IFERROR(TEXT(--IF((LEN(TRIM(D17))-LEN(SUBSTITUTE(TRIM(D17),".","")))=2,IFERROR(MID(TRIM(D17),IFERROR(FIND(".",TRIM(D17),IFERROR(FIND(".",TRIM(D17)),0)+1),0)+1,999),""),""),"0")=IF((LEN(TRIM(D17))-LEN(SUBSTITUTE(TRIM(D17),".","")))=2,IFERROR(MID(TRIM(D17),IFERROR(FIND(".",TRIM(D17),IFERROR(FIND(".",TRIM(D17)),0)+1),0)+1,999),""),""),FALSE),TRUE)),"NONE","INVALID_VERSION"))))</ns0:f>
      </ns0:c>
    </ns0:row>
    <ns0:row r="18">
      <ns0:c r="A18" s="65"/>
      <ns0:c r="B18" s="65"/>
      <ns0:c r="C18" s="65"/>
      <ns0:c r="D18" s="65"/>
      <ns0:c r="E18" s="65"/>
      <ns0:c r="F18" s="67"/>
      <ns0:c r="G18" s="66"/>
      <ns0:c r="H18" s="66"/>
      <ns0:c r="I18" s="66"/>
      <ns0:c r="J18" s="45">
        <ns0:f>IF(A18="","",IFERROR(VLOOKUP(K18,'Controlled Vocabulary'!$AA$2:$AD$200,2,FALSE),"Record structurally complete"))</ns0:f>
      </ns0:c>
      <ns0:c r="K18" s="45">
        <ns0:f>IF(A18="","",IF(O18="","MISSING_CHANGE_EVENT_ID",IF(P18&gt;1,"DUPLICATE_LINK_ID",IF(E18="","CHANGE_ACTOR_REQUIRED",IF(OR(R18&lt;&gt;"NONE",S18&lt;&gt;"NONE"),"CHANGE_VERSION_LINK_REQUIRED",IF(G18="","MISSING_CHANGE_REASON",IF(Q18=0,"ORPHAN_CLAIM_LINK","NONE")))))))</ns0:f>
      </ns0:c>
      <ns0:c r="L18" s="45">
        <ns0:f>IF(A18="","",IFERROR(VLOOKUP(K18,'Controlled Vocabulary'!$AA$2:$AD$200,3,FALSE),"Continue"))</ns0:f>
      </ns0:c>
      <ns0:c r="M18" s="45">
        <ns0:f>IF(A18="","",IFERROR(VLOOKUP(K18,'Controlled Vocabulary'!$AA$2:$AD$200,4,FALSE),"Evaluate remaining controls."))</ns0:f>
      </ns0:c>
      <ns0:c r="N18" s="53">
        <ns0:f>IF(OR(B18="",D18=""),"",UPPER(TRIM(B18))&amp;"|"&amp;TRIM(D18))</ns0:f>
      </ns0:c>
      <ns0:c r="O18" s="53">
        <ns0:f>IF(A18="","",UPPER(TRIM(A18)))</ns0:f>
      </ns0:c>
      <ns0:c r="P18" s="53">
        <ns0:f>IF(O18="",0,COUNTIF($O$2:$O$101,O18))</ns0:f>
      </ns0:c>
      <ns0:c r="Q18" s="53">
        <ns0:f>IF(N18="",0,COUNTIF('Evidence Register'!$BN$2:$BN$101,N18))</ns0:f>
      </ns0:c>
      <ns0:c r="R18" s="53">
        <ns0:f>IF(TRIM(C18)="","MISSING_VERSION",IF(OR(NOT(OR((LEN(TRIM(C18))-LEN(SUBSTITUTE(TRIM(C18),".","")))=1,(LEN(TRIM(C18))-LEN(SUBSTITUTE(TRIM(C18),".","")))=2)),IFERROR(LEFT(TRIM(C18),IFERROR(FIND(".",TRIM(C18)),0)-1),"")="",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="",IF((LEN(TRIM(C18))-LEN(SUBSTITUTE(TRIM(C18),".","")))=2,IF((LEN(TRIM(C18))-LEN(SUBSTITUTE(TRIM(C18),".","")))=2,IFERROR(MID(TRIM(C18),IFERROR(FIND(".",TRIM(C18),IFERROR(FIND(".",TRIM(C18)),0)+1),0)+1,999),""),"")="",FALSE),NOT(IFERROR(ISNUMBER(--IFERROR(LEFT(TRIM(C18),IFERROR(FIND(".",TRIM(C18)),0)-1),"")),FALSE)),NOT(IFERROR(ISNUMBER(--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),FALSE)),IF((LEN(TRIM(C18))-LEN(SUBSTITUTE(TRIM(C18),".","")))=2,NOT(IFERROR(ISNUMBER(--IF((LEN(TRIM(C18))-LEN(SUBSTITUTE(TRIM(C18),".","")))=2,IFERROR(MID(TRIM(C18),IFERROR(FIND(".",TRIM(C18),IFERROR(FIND(".",TRIM(C18)),0)+1),0)+1,999),""),"")),FALSE)),FALSE)),"INVALID_VERSION",IF(OR(AND(LEN(IFERROR(LEFT(TRIM(C18),IFERROR(FIND(".",TRIM(C18)),0)-1),""))&gt;1,LEFT(IFERROR(LEFT(TRIM(C18),IFERROR(FIND(".",TRIM(C18)),0)-1),""),1)="0"),AND(LEN(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)&gt;1,LEFT(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,1)="0"),IF((LEN(TRIM(C18))-LEN(SUBSTITUTE(TRIM(C18),".","")))=2,AND(LEN(IF((LEN(TRIM(C18))-LEN(SUBSTITUTE(TRIM(C18),".","")))=2,IFERROR(MID(TRIM(C18),IFERROR(FIND(".",TRIM(C18),IFERROR(FIND(".",TRIM(C18)),0)+1),0)+1,999),""),""))&gt;1,LEFT(IF((LEN(TRIM(C18))-LEN(SUBSTITUTE(TRIM(C18),".","")))=2,IFERROR(MID(TRIM(C18),IFERROR(FIND(".",TRIM(C18),IFERROR(FIND(".",TRIM(C18)),0)+1),0)+1,999),""),""),1)="0"),FALSE)),"INVALID_VERSION_LEADING_ZERO",IF(AND(IFERROR(TEXT(--IFERROR(LEFT(TRIM(C18),IFERROR(FIND(".",TRIM(C18)),0)-1),""),"0")=IFERROR(LEFT(TRIM(C18),IFERROR(FIND(".",TRIM(C18)),0)-1),""),FALSE),IFERROR(TEXT(--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,"0")=IF((LEN(TRIM(C18))-LEN(SUBSTITUTE(TRIM(C18),".","")))=1,IFERROR(MID(TRIM(C18),IFERROR(FIND(".",TRIM(C18)),0)+1,999),""),IF((LEN(TRIM(C18))-LEN(SUBSTITUTE(TRIM(C18),".","")))=2,IFERROR(MID(TRIM(C18),IFERROR(FIND(".",TRIM(C18)),0)+1,IFERROR(FIND(".",TRIM(C18),IFERROR(FIND(".",TRIM(C18)),0)+1),0)-IFERROR(FIND(".",TRIM(C18)),0)-1),""),"")),FALSE),IF((LEN(TRIM(C18))-LEN(SUBSTITUTE(TRIM(C18),".","")))=2,IFERROR(TEXT(--IF((LEN(TRIM(C18))-LEN(SUBSTITUTE(TRIM(C18),".","")))=2,IFERROR(MID(TRIM(C18),IFERROR(FIND(".",TRIM(C18),IFERROR(FIND(".",TRIM(C18)),0)+1),0)+1,999),""),""),"0")=IF((LEN(TRIM(C18))-LEN(SUBSTITUTE(TRIM(C18),".","")))=2,IFERROR(MID(TRIM(C18),IFERROR(FIND(".",TRIM(C18),IFERROR(FIND(".",TRIM(C18)),0)+1),0)+1,999),""),""),FALSE),TRUE)),"NONE","INVALID_VERSION"))))</ns0:f>
      </ns0:c>
      <ns0:c r="S18" s="53">
        <ns0:f>IF(TRIM(D18)="","MISSING_VERSION",IF(OR(NOT(OR((LEN(TRIM(D18))-LEN(SUBSTITUTE(TRIM(D18),".","")))=1,(LEN(TRIM(D18))-LEN(SUBSTITUTE(TRIM(D18),".","")))=2)),IFERROR(LEFT(TRIM(D18),IFERROR(FIND(".",TRIM(D18)),0)-1),"")="",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="",IF((LEN(TRIM(D18))-LEN(SUBSTITUTE(TRIM(D18),".","")))=2,IF((LEN(TRIM(D18))-LEN(SUBSTITUTE(TRIM(D18),".","")))=2,IFERROR(MID(TRIM(D18),IFERROR(FIND(".",TRIM(D18),IFERROR(FIND(".",TRIM(D18)),0)+1),0)+1,999),""),"")="",FALSE),NOT(IFERROR(ISNUMBER(--IFERROR(LEFT(TRIM(D18),IFERROR(FIND(".",TRIM(D18)),0)-1),"")),FALSE)),NOT(IFERROR(ISNUMBER(--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),FALSE)),IF((LEN(TRIM(D18))-LEN(SUBSTITUTE(TRIM(D18),".","")))=2,NOT(IFERROR(ISNUMBER(--IF((LEN(TRIM(D18))-LEN(SUBSTITUTE(TRIM(D18),".","")))=2,IFERROR(MID(TRIM(D18),IFERROR(FIND(".",TRIM(D18),IFERROR(FIND(".",TRIM(D18)),0)+1),0)+1,999),""),"")),FALSE)),FALSE)),"INVALID_VERSION",IF(OR(AND(LEN(IFERROR(LEFT(TRIM(D18),IFERROR(FIND(".",TRIM(D18)),0)-1),""))&gt;1,LEFT(IFERROR(LEFT(TRIM(D18),IFERROR(FIND(".",TRIM(D18)),0)-1),""),1)="0"),AND(LEN(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)&gt;1,LEFT(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,1)="0"),IF((LEN(TRIM(D18))-LEN(SUBSTITUTE(TRIM(D18),".","")))=2,AND(LEN(IF((LEN(TRIM(D18))-LEN(SUBSTITUTE(TRIM(D18),".","")))=2,IFERROR(MID(TRIM(D18),IFERROR(FIND(".",TRIM(D18),IFERROR(FIND(".",TRIM(D18)),0)+1),0)+1,999),""),""))&gt;1,LEFT(IF((LEN(TRIM(D18))-LEN(SUBSTITUTE(TRIM(D18),".","")))=2,IFERROR(MID(TRIM(D18),IFERROR(FIND(".",TRIM(D18),IFERROR(FIND(".",TRIM(D18)),0)+1),0)+1,999),""),""),1)="0"),FALSE)),"INVALID_VERSION_LEADING_ZERO",IF(AND(IFERROR(TEXT(--IFERROR(LEFT(TRIM(D18),IFERROR(FIND(".",TRIM(D18)),0)-1),""),"0")=IFERROR(LEFT(TRIM(D18),IFERROR(FIND(".",TRIM(D18)),0)-1),""),FALSE),IFERROR(TEXT(--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,"0")=IF((LEN(TRIM(D18))-LEN(SUBSTITUTE(TRIM(D18),".","")))=1,IFERROR(MID(TRIM(D18),IFERROR(FIND(".",TRIM(D18)),0)+1,999),""),IF((LEN(TRIM(D18))-LEN(SUBSTITUTE(TRIM(D18),".","")))=2,IFERROR(MID(TRIM(D18),IFERROR(FIND(".",TRIM(D18)),0)+1,IFERROR(FIND(".",TRIM(D18),IFERROR(FIND(".",TRIM(D18)),0)+1),0)-IFERROR(FIND(".",TRIM(D18)),0)-1),""),"")),FALSE),IF((LEN(TRIM(D18))-LEN(SUBSTITUTE(TRIM(D18),".","")))=2,IFERROR(TEXT(--IF((LEN(TRIM(D18))-LEN(SUBSTITUTE(TRIM(D18),".","")))=2,IFERROR(MID(TRIM(D18),IFERROR(FIND(".",TRIM(D18),IFERROR(FIND(".",TRIM(D18)),0)+1),0)+1,999),""),""),"0")=IF((LEN(TRIM(D18))-LEN(SUBSTITUTE(TRIM(D18),".","")))=2,IFERROR(MID(TRIM(D18),IFERROR(FIND(".",TRIM(D18),IFERROR(FIND(".",TRIM(D18)),0)+1),0)+1,999),""),""),FALSE),TRUE)),"NONE","INVALID_VERSION"))))</ns0:f>
      </ns0:c>
    </ns0:row>
    <ns0:row r="19">
      <ns0:c r="A19" s="65"/>
      <ns0:c r="B19" s="65"/>
      <ns0:c r="C19" s="65"/>
      <ns0:c r="D19" s="65"/>
      <ns0:c r="E19" s="65"/>
      <ns0:c r="F19" s="67"/>
      <ns0:c r="G19" s="66"/>
      <ns0:c r="H19" s="66"/>
      <ns0:c r="I19" s="66"/>
      <ns0:c r="J19" s="45">
        <ns0:f>IF(A19="","",IFERROR(VLOOKUP(K19,'Controlled Vocabulary'!$AA$2:$AD$200,2,FALSE),"Record structurally complete"))</ns0:f>
      </ns0:c>
      <ns0:c r="K19" s="45">
        <ns0:f>IF(A19="","",IF(O19="","MISSING_CHANGE_EVENT_ID",IF(P19&gt;1,"DUPLICATE_LINK_ID",IF(E19="","CHANGE_ACTOR_REQUIRED",IF(OR(R19&lt;&gt;"NONE",S19&lt;&gt;"NONE"),"CHANGE_VERSION_LINK_REQUIRED",IF(G19="","MISSING_CHANGE_REASON",IF(Q19=0,"ORPHAN_CLAIM_LINK","NONE")))))))</ns0:f>
      </ns0:c>
      <ns0:c r="L19" s="45">
        <ns0:f>IF(A19="","",IFERROR(VLOOKUP(K19,'Controlled Vocabulary'!$AA$2:$AD$200,3,FALSE),"Continue"))</ns0:f>
      </ns0:c>
      <ns0:c r="M19" s="45">
        <ns0:f>IF(A19="","",IFERROR(VLOOKUP(K19,'Controlled Vocabulary'!$AA$2:$AD$200,4,FALSE),"Evaluate remaining controls."))</ns0:f>
      </ns0:c>
      <ns0:c r="N19" s="53">
        <ns0:f>IF(OR(B19="",D19=""),"",UPPER(TRIM(B19))&amp;"|"&amp;TRIM(D19))</ns0:f>
      </ns0:c>
      <ns0:c r="O19" s="53">
        <ns0:f>IF(A19="","",UPPER(TRIM(A19)))</ns0:f>
      </ns0:c>
      <ns0:c r="P19" s="53">
        <ns0:f>IF(O19="",0,COUNTIF($O$2:$O$101,O19))</ns0:f>
      </ns0:c>
      <ns0:c r="Q19" s="53">
        <ns0:f>IF(N19="",0,COUNTIF('Evidence Register'!$BN$2:$BN$101,N19))</ns0:f>
      </ns0:c>
      <ns0:c r="R19" s="53">
        <ns0:f>IF(TRIM(C19)="","MISSING_VERSION",IF(OR(NOT(OR((LEN(TRIM(C19))-LEN(SUBSTITUTE(TRIM(C19),".","")))=1,(LEN(TRIM(C19))-LEN(SUBSTITUTE(TRIM(C19),".","")))=2)),IFERROR(LEFT(TRIM(C19),IFERROR(FIND(".",TRIM(C19)),0)-1),"")="",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="",IF((LEN(TRIM(C19))-LEN(SUBSTITUTE(TRIM(C19),".","")))=2,IF((LEN(TRIM(C19))-LEN(SUBSTITUTE(TRIM(C19),".","")))=2,IFERROR(MID(TRIM(C19),IFERROR(FIND(".",TRIM(C19),IFERROR(FIND(".",TRIM(C19)),0)+1),0)+1,999),""),"")="",FALSE),NOT(IFERROR(ISNUMBER(--IFERROR(LEFT(TRIM(C19),IFERROR(FIND(".",TRIM(C19)),0)-1),"")),FALSE)),NOT(IFERROR(ISNUMBER(--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),FALSE)),IF((LEN(TRIM(C19))-LEN(SUBSTITUTE(TRIM(C19),".","")))=2,NOT(IFERROR(ISNUMBER(--IF((LEN(TRIM(C19))-LEN(SUBSTITUTE(TRIM(C19),".","")))=2,IFERROR(MID(TRIM(C19),IFERROR(FIND(".",TRIM(C19),IFERROR(FIND(".",TRIM(C19)),0)+1),0)+1,999),""),"")),FALSE)),FALSE)),"INVALID_VERSION",IF(OR(AND(LEN(IFERROR(LEFT(TRIM(C19),IFERROR(FIND(".",TRIM(C19)),0)-1),""))&gt;1,LEFT(IFERROR(LEFT(TRIM(C19),IFERROR(FIND(".",TRIM(C19)),0)-1),""),1)="0"),AND(LEN(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)&gt;1,LEFT(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,1)="0"),IF((LEN(TRIM(C19))-LEN(SUBSTITUTE(TRIM(C19),".","")))=2,AND(LEN(IF((LEN(TRIM(C19))-LEN(SUBSTITUTE(TRIM(C19),".","")))=2,IFERROR(MID(TRIM(C19),IFERROR(FIND(".",TRIM(C19),IFERROR(FIND(".",TRIM(C19)),0)+1),0)+1,999),""),""))&gt;1,LEFT(IF((LEN(TRIM(C19))-LEN(SUBSTITUTE(TRIM(C19),".","")))=2,IFERROR(MID(TRIM(C19),IFERROR(FIND(".",TRIM(C19),IFERROR(FIND(".",TRIM(C19)),0)+1),0)+1,999),""),""),1)="0"),FALSE)),"INVALID_VERSION_LEADING_ZERO",IF(AND(IFERROR(TEXT(--IFERROR(LEFT(TRIM(C19),IFERROR(FIND(".",TRIM(C19)),0)-1),""),"0")=IFERROR(LEFT(TRIM(C19),IFERROR(FIND(".",TRIM(C19)),0)-1),""),FALSE),IFERROR(TEXT(--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,"0")=IF((LEN(TRIM(C19))-LEN(SUBSTITUTE(TRIM(C19),".","")))=1,IFERROR(MID(TRIM(C19),IFERROR(FIND(".",TRIM(C19)),0)+1,999),""),IF((LEN(TRIM(C19))-LEN(SUBSTITUTE(TRIM(C19),".","")))=2,IFERROR(MID(TRIM(C19),IFERROR(FIND(".",TRIM(C19)),0)+1,IFERROR(FIND(".",TRIM(C19),IFERROR(FIND(".",TRIM(C19)),0)+1),0)-IFERROR(FIND(".",TRIM(C19)),0)-1),""),"")),FALSE),IF((LEN(TRIM(C19))-LEN(SUBSTITUTE(TRIM(C19),".","")))=2,IFERROR(TEXT(--IF((LEN(TRIM(C19))-LEN(SUBSTITUTE(TRIM(C19),".","")))=2,IFERROR(MID(TRIM(C19),IFERROR(FIND(".",TRIM(C19),IFERROR(FIND(".",TRIM(C19)),0)+1),0)+1,999),""),""),"0")=IF((LEN(TRIM(C19))-LEN(SUBSTITUTE(TRIM(C19),".","")))=2,IFERROR(MID(TRIM(C19),IFERROR(FIND(".",TRIM(C19),IFERROR(FIND(".",TRIM(C19)),0)+1),0)+1,999),""),""),FALSE),TRUE)),"NONE","INVALID_VERSION"))))</ns0:f>
      </ns0:c>
      <ns0:c r="S19" s="53">
        <ns0:f>IF(TRIM(D19)="","MISSING_VERSION",IF(OR(NOT(OR((LEN(TRIM(D19))-LEN(SUBSTITUTE(TRIM(D19),".","")))=1,(LEN(TRIM(D19))-LEN(SUBSTITUTE(TRIM(D19),".","")))=2)),IFERROR(LEFT(TRIM(D19),IFERROR(FIND(".",TRIM(D19)),0)-1),"")="",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="",IF((LEN(TRIM(D19))-LEN(SUBSTITUTE(TRIM(D19),".","")))=2,IF((LEN(TRIM(D19))-LEN(SUBSTITUTE(TRIM(D19),".","")))=2,IFERROR(MID(TRIM(D19),IFERROR(FIND(".",TRIM(D19),IFERROR(FIND(".",TRIM(D19)),0)+1),0)+1,999),""),"")="",FALSE),NOT(IFERROR(ISNUMBER(--IFERROR(LEFT(TRIM(D19),IFERROR(FIND(".",TRIM(D19)),0)-1),"")),FALSE)),NOT(IFERROR(ISNUMBER(--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),FALSE)),IF((LEN(TRIM(D19))-LEN(SUBSTITUTE(TRIM(D19),".","")))=2,NOT(IFERROR(ISNUMBER(--IF((LEN(TRIM(D19))-LEN(SUBSTITUTE(TRIM(D19),".","")))=2,IFERROR(MID(TRIM(D19),IFERROR(FIND(".",TRIM(D19),IFERROR(FIND(".",TRIM(D19)),0)+1),0)+1,999),""),"")),FALSE)),FALSE)),"INVALID_VERSION",IF(OR(AND(LEN(IFERROR(LEFT(TRIM(D19),IFERROR(FIND(".",TRIM(D19)),0)-1),""))&gt;1,LEFT(IFERROR(LEFT(TRIM(D19),IFERROR(FIND(".",TRIM(D19)),0)-1),""),1)="0"),AND(LEN(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)&gt;1,LEFT(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,1)="0"),IF((LEN(TRIM(D19))-LEN(SUBSTITUTE(TRIM(D19),".","")))=2,AND(LEN(IF((LEN(TRIM(D19))-LEN(SUBSTITUTE(TRIM(D19),".","")))=2,IFERROR(MID(TRIM(D19),IFERROR(FIND(".",TRIM(D19),IFERROR(FIND(".",TRIM(D19)),0)+1),0)+1,999),""),""))&gt;1,LEFT(IF((LEN(TRIM(D19))-LEN(SUBSTITUTE(TRIM(D19),".","")))=2,IFERROR(MID(TRIM(D19),IFERROR(FIND(".",TRIM(D19),IFERROR(FIND(".",TRIM(D19)),0)+1),0)+1,999),""),""),1)="0"),FALSE)),"INVALID_VERSION_LEADING_ZERO",IF(AND(IFERROR(TEXT(--IFERROR(LEFT(TRIM(D19),IFERROR(FIND(".",TRIM(D19)),0)-1),""),"0")=IFERROR(LEFT(TRIM(D19),IFERROR(FIND(".",TRIM(D19)),0)-1),""),FALSE),IFERROR(TEXT(--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,"0")=IF((LEN(TRIM(D19))-LEN(SUBSTITUTE(TRIM(D19),".","")))=1,IFERROR(MID(TRIM(D19),IFERROR(FIND(".",TRIM(D19)),0)+1,999),""),IF((LEN(TRIM(D19))-LEN(SUBSTITUTE(TRIM(D19),".","")))=2,IFERROR(MID(TRIM(D19),IFERROR(FIND(".",TRIM(D19)),0)+1,IFERROR(FIND(".",TRIM(D19),IFERROR(FIND(".",TRIM(D19)),0)+1),0)-IFERROR(FIND(".",TRIM(D19)),0)-1),""),"")),FALSE),IF((LEN(TRIM(D19))-LEN(SUBSTITUTE(TRIM(D19),".","")))=2,IFERROR(TEXT(--IF((LEN(TRIM(D19))-LEN(SUBSTITUTE(TRIM(D19),".","")))=2,IFERROR(MID(TRIM(D19),IFERROR(FIND(".",TRIM(D19),IFERROR(FIND(".",TRIM(D19)),0)+1),0)+1,999),""),""),"0")=IF((LEN(TRIM(D19))-LEN(SUBSTITUTE(TRIM(D19),".","")))=2,IFERROR(MID(TRIM(D19),IFERROR(FIND(".",TRIM(D19),IFERROR(FIND(".",TRIM(D19)),0)+1),0)+1,999),""),""),FALSE),TRUE)),"NONE","INVALID_VERSION"))))</ns0:f>
      </ns0:c>
    </ns0:row>
    <ns0:row r="20">
      <ns0:c r="A20" s="65"/>
      <ns0:c r="B20" s="65"/>
      <ns0:c r="C20" s="65"/>
      <ns0:c r="D20" s="65"/>
      <ns0:c r="E20" s="65"/>
      <ns0:c r="F20" s="67"/>
      <ns0:c r="G20" s="66"/>
      <ns0:c r="H20" s="66"/>
      <ns0:c r="I20" s="66"/>
      <ns0:c r="J20" s="45">
        <ns0:f>IF(A20="","",IFERROR(VLOOKUP(K20,'Controlled Vocabulary'!$AA$2:$AD$200,2,FALSE),"Record structurally complete"))</ns0:f>
      </ns0:c>
      <ns0:c r="K20" s="45">
        <ns0:f>IF(A20="","",IF(O20="","MISSING_CHANGE_EVENT_ID",IF(P20&gt;1,"DUPLICATE_LINK_ID",IF(E20="","CHANGE_ACTOR_REQUIRED",IF(OR(R20&lt;&gt;"NONE",S20&lt;&gt;"NONE"),"CHANGE_VERSION_LINK_REQUIRED",IF(G20="","MISSING_CHANGE_REASON",IF(Q20=0,"ORPHAN_CLAIM_LINK","NONE")))))))</ns0:f>
      </ns0:c>
      <ns0:c r="L20" s="45">
        <ns0:f>IF(A20="","",IFERROR(VLOOKUP(K20,'Controlled Vocabulary'!$AA$2:$AD$200,3,FALSE),"Continue"))</ns0:f>
      </ns0:c>
      <ns0:c r="M20" s="45">
        <ns0:f>IF(A20="","",IFERROR(VLOOKUP(K20,'Controlled Vocabulary'!$AA$2:$AD$200,4,FALSE),"Evaluate remaining controls."))</ns0:f>
      </ns0:c>
      <ns0:c r="N20" s="53">
        <ns0:f>IF(OR(B20="",D20=""),"",UPPER(TRIM(B20))&amp;"|"&amp;TRIM(D20))</ns0:f>
      </ns0:c>
      <ns0:c r="O20" s="53">
        <ns0:f>IF(A20="","",UPPER(TRIM(A20)))</ns0:f>
      </ns0:c>
      <ns0:c r="P20" s="53">
        <ns0:f>IF(O20="",0,COUNTIF($O$2:$O$101,O20))</ns0:f>
      </ns0:c>
      <ns0:c r="Q20" s="53">
        <ns0:f>IF(N20="",0,COUNTIF('Evidence Register'!$BN$2:$BN$101,N20))</ns0:f>
      </ns0:c>
      <ns0:c r="R20" s="53">
        <ns0:f>IF(TRIM(C20)="","MISSING_VERSION",IF(OR(NOT(OR((LEN(TRIM(C20))-LEN(SUBSTITUTE(TRIM(C20),".","")))=1,(LEN(TRIM(C20))-LEN(SUBSTITUTE(TRIM(C20),".","")))=2)),IFERROR(LEFT(TRIM(C20),IFERROR(FIND(".",TRIM(C20)),0)-1),"")="",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="",IF((LEN(TRIM(C20))-LEN(SUBSTITUTE(TRIM(C20),".","")))=2,IF((LEN(TRIM(C20))-LEN(SUBSTITUTE(TRIM(C20),".","")))=2,IFERROR(MID(TRIM(C20),IFERROR(FIND(".",TRIM(C20),IFERROR(FIND(".",TRIM(C20)),0)+1),0)+1,999),""),"")="",FALSE),NOT(IFERROR(ISNUMBER(--IFERROR(LEFT(TRIM(C20),IFERROR(FIND(".",TRIM(C20)),0)-1),"")),FALSE)),NOT(IFERROR(ISNUMBER(--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),FALSE)),IF((LEN(TRIM(C20))-LEN(SUBSTITUTE(TRIM(C20),".","")))=2,NOT(IFERROR(ISNUMBER(--IF((LEN(TRIM(C20))-LEN(SUBSTITUTE(TRIM(C20),".","")))=2,IFERROR(MID(TRIM(C20),IFERROR(FIND(".",TRIM(C20),IFERROR(FIND(".",TRIM(C20)),0)+1),0)+1,999),""),"")),FALSE)),FALSE)),"INVALID_VERSION",IF(OR(AND(LEN(IFERROR(LEFT(TRIM(C20),IFERROR(FIND(".",TRIM(C20)),0)-1),""))&gt;1,LEFT(IFERROR(LEFT(TRIM(C20),IFERROR(FIND(".",TRIM(C20)),0)-1),""),1)="0"),AND(LEN(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)&gt;1,LEFT(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,1)="0"),IF((LEN(TRIM(C20))-LEN(SUBSTITUTE(TRIM(C20),".","")))=2,AND(LEN(IF((LEN(TRIM(C20))-LEN(SUBSTITUTE(TRIM(C20),".","")))=2,IFERROR(MID(TRIM(C20),IFERROR(FIND(".",TRIM(C20),IFERROR(FIND(".",TRIM(C20)),0)+1),0)+1,999),""),""))&gt;1,LEFT(IF((LEN(TRIM(C20))-LEN(SUBSTITUTE(TRIM(C20),".","")))=2,IFERROR(MID(TRIM(C20),IFERROR(FIND(".",TRIM(C20),IFERROR(FIND(".",TRIM(C20)),0)+1),0)+1,999),""),""),1)="0"),FALSE)),"INVALID_VERSION_LEADING_ZERO",IF(AND(IFERROR(TEXT(--IFERROR(LEFT(TRIM(C20),IFERROR(FIND(".",TRIM(C20)),0)-1),""),"0")=IFERROR(LEFT(TRIM(C20),IFERROR(FIND(".",TRIM(C20)),0)-1),""),FALSE),IFERROR(TEXT(--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,"0")=IF((LEN(TRIM(C20))-LEN(SUBSTITUTE(TRIM(C20),".","")))=1,IFERROR(MID(TRIM(C20),IFERROR(FIND(".",TRIM(C20)),0)+1,999),""),IF((LEN(TRIM(C20))-LEN(SUBSTITUTE(TRIM(C20),".","")))=2,IFERROR(MID(TRIM(C20),IFERROR(FIND(".",TRIM(C20)),0)+1,IFERROR(FIND(".",TRIM(C20),IFERROR(FIND(".",TRIM(C20)),0)+1),0)-IFERROR(FIND(".",TRIM(C20)),0)-1),""),"")),FALSE),IF((LEN(TRIM(C20))-LEN(SUBSTITUTE(TRIM(C20),".","")))=2,IFERROR(TEXT(--IF((LEN(TRIM(C20))-LEN(SUBSTITUTE(TRIM(C20),".","")))=2,IFERROR(MID(TRIM(C20),IFERROR(FIND(".",TRIM(C20),IFERROR(FIND(".",TRIM(C20)),0)+1),0)+1,999),""),""),"0")=IF((LEN(TRIM(C20))-LEN(SUBSTITUTE(TRIM(C20),".","")))=2,IFERROR(MID(TRIM(C20),IFERROR(FIND(".",TRIM(C20),IFERROR(FIND(".",TRIM(C20)),0)+1),0)+1,999),""),""),FALSE),TRUE)),"NONE","INVALID_VERSION"))))</ns0:f>
      </ns0:c>
      <ns0:c r="S20" s="53">
        <ns0:f>IF(TRIM(D20)="","MISSING_VERSION",IF(OR(NOT(OR((LEN(TRIM(D20))-LEN(SUBSTITUTE(TRIM(D20),".","")))=1,(LEN(TRIM(D20))-LEN(SUBSTITUTE(TRIM(D20),".","")))=2)),IFERROR(LEFT(TRIM(D20),IFERROR(FIND(".",TRIM(D20)),0)-1),"")="",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="",IF((LEN(TRIM(D20))-LEN(SUBSTITUTE(TRIM(D20),".","")))=2,IF((LEN(TRIM(D20))-LEN(SUBSTITUTE(TRIM(D20),".","")))=2,IFERROR(MID(TRIM(D20),IFERROR(FIND(".",TRIM(D20),IFERROR(FIND(".",TRIM(D20)),0)+1),0)+1,999),""),"")="",FALSE),NOT(IFERROR(ISNUMBER(--IFERROR(LEFT(TRIM(D20),IFERROR(FIND(".",TRIM(D20)),0)-1),"")),FALSE)),NOT(IFERROR(ISNUMBER(--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),FALSE)),IF((LEN(TRIM(D20))-LEN(SUBSTITUTE(TRIM(D20),".","")))=2,NOT(IFERROR(ISNUMBER(--IF((LEN(TRIM(D20))-LEN(SUBSTITUTE(TRIM(D20),".","")))=2,IFERROR(MID(TRIM(D20),IFERROR(FIND(".",TRIM(D20),IFERROR(FIND(".",TRIM(D20)),0)+1),0)+1,999),""),"")),FALSE)),FALSE)),"INVALID_VERSION",IF(OR(AND(LEN(IFERROR(LEFT(TRIM(D20),IFERROR(FIND(".",TRIM(D20)),0)-1),""))&gt;1,LEFT(IFERROR(LEFT(TRIM(D20),IFERROR(FIND(".",TRIM(D20)),0)-1),""),1)="0"),AND(LEN(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)&gt;1,LEFT(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,1)="0"),IF((LEN(TRIM(D20))-LEN(SUBSTITUTE(TRIM(D20),".","")))=2,AND(LEN(IF((LEN(TRIM(D20))-LEN(SUBSTITUTE(TRIM(D20),".","")))=2,IFERROR(MID(TRIM(D20),IFERROR(FIND(".",TRIM(D20),IFERROR(FIND(".",TRIM(D20)),0)+1),0)+1,999),""),""))&gt;1,LEFT(IF((LEN(TRIM(D20))-LEN(SUBSTITUTE(TRIM(D20),".","")))=2,IFERROR(MID(TRIM(D20),IFERROR(FIND(".",TRIM(D20),IFERROR(FIND(".",TRIM(D20)),0)+1),0)+1,999),""),""),1)="0"),FALSE)),"INVALID_VERSION_LEADING_ZERO",IF(AND(IFERROR(TEXT(--IFERROR(LEFT(TRIM(D20),IFERROR(FIND(".",TRIM(D20)),0)-1),""),"0")=IFERROR(LEFT(TRIM(D20),IFERROR(FIND(".",TRIM(D20)),0)-1),""),FALSE),IFERROR(TEXT(--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,"0")=IF((LEN(TRIM(D20))-LEN(SUBSTITUTE(TRIM(D20),".","")))=1,IFERROR(MID(TRIM(D20),IFERROR(FIND(".",TRIM(D20)),0)+1,999),""),IF((LEN(TRIM(D20))-LEN(SUBSTITUTE(TRIM(D20),".","")))=2,IFERROR(MID(TRIM(D20),IFERROR(FIND(".",TRIM(D20)),0)+1,IFERROR(FIND(".",TRIM(D20),IFERROR(FIND(".",TRIM(D20)),0)+1),0)-IFERROR(FIND(".",TRIM(D20)),0)-1),""),"")),FALSE),IF((LEN(TRIM(D20))-LEN(SUBSTITUTE(TRIM(D20),".","")))=2,IFERROR(TEXT(--IF((LEN(TRIM(D20))-LEN(SUBSTITUTE(TRIM(D20),".","")))=2,IFERROR(MID(TRIM(D20),IFERROR(FIND(".",TRIM(D20),IFERROR(FIND(".",TRIM(D20)),0)+1),0)+1,999),""),""),"0")=IF((LEN(TRIM(D20))-LEN(SUBSTITUTE(TRIM(D20),".","")))=2,IFERROR(MID(TRIM(D20),IFERROR(FIND(".",TRIM(D20),IFERROR(FIND(".",TRIM(D20)),0)+1),0)+1,999),""),""),FALSE),TRUE)),"NONE","INVALID_VERSION"))))</ns0:f>
      </ns0:c>
    </ns0:row>
    <ns0:row r="21">
      <ns0:c r="A21" s="65"/>
      <ns0:c r="B21" s="65"/>
      <ns0:c r="C21" s="65"/>
      <ns0:c r="D21" s="65"/>
      <ns0:c r="E21" s="65"/>
      <ns0:c r="F21" s="67"/>
      <ns0:c r="G21" s="66"/>
      <ns0:c r="H21" s="66"/>
      <ns0:c r="I21" s="66"/>
      <ns0:c r="J21" s="45">
        <ns0:f>IF(A21="","",IFERROR(VLOOKUP(K21,'Controlled Vocabulary'!$AA$2:$AD$200,2,FALSE),"Record structurally complete"))</ns0:f>
      </ns0:c>
      <ns0:c r="K21" s="45">
        <ns0:f>IF(A21="","",IF(O21="","MISSING_CHANGE_EVENT_ID",IF(P21&gt;1,"DUPLICATE_LINK_ID",IF(E21="","CHANGE_ACTOR_REQUIRED",IF(OR(R21&lt;&gt;"NONE",S21&lt;&gt;"NONE"),"CHANGE_VERSION_LINK_REQUIRED",IF(G21="","MISSING_CHANGE_REASON",IF(Q21=0,"ORPHAN_CLAIM_LINK","NONE")))))))</ns0:f>
      </ns0:c>
      <ns0:c r="L21" s="45">
        <ns0:f>IF(A21="","",IFERROR(VLOOKUP(K21,'Controlled Vocabulary'!$AA$2:$AD$200,3,FALSE),"Continue"))</ns0:f>
      </ns0:c>
      <ns0:c r="M21" s="45">
        <ns0:f>IF(A21="","",IFERROR(VLOOKUP(K21,'Controlled Vocabulary'!$AA$2:$AD$200,4,FALSE),"Evaluate remaining controls."))</ns0:f>
      </ns0:c>
      <ns0:c r="N21" s="53">
        <ns0:f>IF(OR(B21="",D21=""),"",UPPER(TRIM(B21))&amp;"|"&amp;TRIM(D21))</ns0:f>
      </ns0:c>
      <ns0:c r="O21" s="53">
        <ns0:f>IF(A21="","",UPPER(TRIM(A21)))</ns0:f>
      </ns0:c>
      <ns0:c r="P21" s="53">
        <ns0:f>IF(O21="",0,COUNTIF($O$2:$O$101,O21))</ns0:f>
      </ns0:c>
      <ns0:c r="Q21" s="53">
        <ns0:f>IF(N21="",0,COUNTIF('Evidence Register'!$BN$2:$BN$101,N21))</ns0:f>
      </ns0:c>
      <ns0:c r="R21" s="53">
        <ns0:f>IF(TRIM(C21)="","MISSING_VERSION",IF(OR(NOT(OR((LEN(TRIM(C21))-LEN(SUBSTITUTE(TRIM(C21),".","")))=1,(LEN(TRIM(C21))-LEN(SUBSTITUTE(TRIM(C21),".","")))=2)),IFERROR(LEFT(TRIM(C21),IFERROR(FIND(".",TRIM(C21)),0)-1),"")="",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="",IF((LEN(TRIM(C21))-LEN(SUBSTITUTE(TRIM(C21),".","")))=2,IF((LEN(TRIM(C21))-LEN(SUBSTITUTE(TRIM(C21),".","")))=2,IFERROR(MID(TRIM(C21),IFERROR(FIND(".",TRIM(C21),IFERROR(FIND(".",TRIM(C21)),0)+1),0)+1,999),""),"")="",FALSE),NOT(IFERROR(ISNUMBER(--IFERROR(LEFT(TRIM(C21),IFERROR(FIND(".",TRIM(C21)),0)-1),"")),FALSE)),NOT(IFERROR(ISNUMBER(--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),FALSE)),IF((LEN(TRIM(C21))-LEN(SUBSTITUTE(TRIM(C21),".","")))=2,NOT(IFERROR(ISNUMBER(--IF((LEN(TRIM(C21))-LEN(SUBSTITUTE(TRIM(C21),".","")))=2,IFERROR(MID(TRIM(C21),IFERROR(FIND(".",TRIM(C21),IFERROR(FIND(".",TRIM(C21)),0)+1),0)+1,999),""),"")),FALSE)),FALSE)),"INVALID_VERSION",IF(OR(AND(LEN(IFERROR(LEFT(TRIM(C21),IFERROR(FIND(".",TRIM(C21)),0)-1),""))&gt;1,LEFT(IFERROR(LEFT(TRIM(C21),IFERROR(FIND(".",TRIM(C21)),0)-1),""),1)="0"),AND(LEN(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)&gt;1,LEFT(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,1)="0"),IF((LEN(TRIM(C21))-LEN(SUBSTITUTE(TRIM(C21),".","")))=2,AND(LEN(IF((LEN(TRIM(C21))-LEN(SUBSTITUTE(TRIM(C21),".","")))=2,IFERROR(MID(TRIM(C21),IFERROR(FIND(".",TRIM(C21),IFERROR(FIND(".",TRIM(C21)),0)+1),0)+1,999),""),""))&gt;1,LEFT(IF((LEN(TRIM(C21))-LEN(SUBSTITUTE(TRIM(C21),".","")))=2,IFERROR(MID(TRIM(C21),IFERROR(FIND(".",TRIM(C21),IFERROR(FIND(".",TRIM(C21)),0)+1),0)+1,999),""),""),1)="0"),FALSE)),"INVALID_VERSION_LEADING_ZERO",IF(AND(IFERROR(TEXT(--IFERROR(LEFT(TRIM(C21),IFERROR(FIND(".",TRIM(C21)),0)-1),""),"0")=IFERROR(LEFT(TRIM(C21),IFERROR(FIND(".",TRIM(C21)),0)-1),""),FALSE),IFERROR(TEXT(--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,"0")=IF((LEN(TRIM(C21))-LEN(SUBSTITUTE(TRIM(C21),".","")))=1,IFERROR(MID(TRIM(C21),IFERROR(FIND(".",TRIM(C21)),0)+1,999),""),IF((LEN(TRIM(C21))-LEN(SUBSTITUTE(TRIM(C21),".","")))=2,IFERROR(MID(TRIM(C21),IFERROR(FIND(".",TRIM(C21)),0)+1,IFERROR(FIND(".",TRIM(C21),IFERROR(FIND(".",TRIM(C21)),0)+1),0)-IFERROR(FIND(".",TRIM(C21)),0)-1),""),"")),FALSE),IF((LEN(TRIM(C21))-LEN(SUBSTITUTE(TRIM(C21),".","")))=2,IFERROR(TEXT(--IF((LEN(TRIM(C21))-LEN(SUBSTITUTE(TRIM(C21),".","")))=2,IFERROR(MID(TRIM(C21),IFERROR(FIND(".",TRIM(C21),IFERROR(FIND(".",TRIM(C21)),0)+1),0)+1,999),""),""),"0")=IF((LEN(TRIM(C21))-LEN(SUBSTITUTE(TRIM(C21),".","")))=2,IFERROR(MID(TRIM(C21),IFERROR(FIND(".",TRIM(C21),IFERROR(FIND(".",TRIM(C21)),0)+1),0)+1,999),""),""),FALSE),TRUE)),"NONE","INVALID_VERSION"))))</ns0:f>
      </ns0:c>
      <ns0:c r="S21" s="53">
        <ns0:f>IF(TRIM(D21)="","MISSING_VERSION",IF(OR(NOT(OR((LEN(TRIM(D21))-LEN(SUBSTITUTE(TRIM(D21),".","")))=1,(LEN(TRIM(D21))-LEN(SUBSTITUTE(TRIM(D21),".","")))=2)),IFERROR(LEFT(TRIM(D21),IFERROR(FIND(".",TRIM(D21)),0)-1),"")="",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="",IF((LEN(TRIM(D21))-LEN(SUBSTITUTE(TRIM(D21),".","")))=2,IF((LEN(TRIM(D21))-LEN(SUBSTITUTE(TRIM(D21),".","")))=2,IFERROR(MID(TRIM(D21),IFERROR(FIND(".",TRIM(D21),IFERROR(FIND(".",TRIM(D21)),0)+1),0)+1,999),""),"")="",FALSE),NOT(IFERROR(ISNUMBER(--IFERROR(LEFT(TRIM(D21),IFERROR(FIND(".",TRIM(D21)),0)-1),"")),FALSE)),NOT(IFERROR(ISNUMBER(--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),FALSE)),IF((LEN(TRIM(D21))-LEN(SUBSTITUTE(TRIM(D21),".","")))=2,NOT(IFERROR(ISNUMBER(--IF((LEN(TRIM(D21))-LEN(SUBSTITUTE(TRIM(D21),".","")))=2,IFERROR(MID(TRIM(D21),IFERROR(FIND(".",TRIM(D21),IFERROR(FIND(".",TRIM(D21)),0)+1),0)+1,999),""),"")),FALSE)),FALSE)),"INVALID_VERSION",IF(OR(AND(LEN(IFERROR(LEFT(TRIM(D21),IFERROR(FIND(".",TRIM(D21)),0)-1),""))&gt;1,LEFT(IFERROR(LEFT(TRIM(D21),IFERROR(FIND(".",TRIM(D21)),0)-1),""),1)="0"),AND(LEN(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)&gt;1,LEFT(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,1)="0"),IF((LEN(TRIM(D21))-LEN(SUBSTITUTE(TRIM(D21),".","")))=2,AND(LEN(IF((LEN(TRIM(D21))-LEN(SUBSTITUTE(TRIM(D21),".","")))=2,IFERROR(MID(TRIM(D21),IFERROR(FIND(".",TRIM(D21),IFERROR(FIND(".",TRIM(D21)),0)+1),0)+1,999),""),""))&gt;1,LEFT(IF((LEN(TRIM(D21))-LEN(SUBSTITUTE(TRIM(D21),".","")))=2,IFERROR(MID(TRIM(D21),IFERROR(FIND(".",TRIM(D21),IFERROR(FIND(".",TRIM(D21)),0)+1),0)+1,999),""),""),1)="0"),FALSE)),"INVALID_VERSION_LEADING_ZERO",IF(AND(IFERROR(TEXT(--IFERROR(LEFT(TRIM(D21),IFERROR(FIND(".",TRIM(D21)),0)-1),""),"0")=IFERROR(LEFT(TRIM(D21),IFERROR(FIND(".",TRIM(D21)),0)-1),""),FALSE),IFERROR(TEXT(--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,"0")=IF((LEN(TRIM(D21))-LEN(SUBSTITUTE(TRIM(D21),".","")))=1,IFERROR(MID(TRIM(D21),IFERROR(FIND(".",TRIM(D21)),0)+1,999),""),IF((LEN(TRIM(D21))-LEN(SUBSTITUTE(TRIM(D21),".","")))=2,IFERROR(MID(TRIM(D21),IFERROR(FIND(".",TRIM(D21)),0)+1,IFERROR(FIND(".",TRIM(D21),IFERROR(FIND(".",TRIM(D21)),0)+1),0)-IFERROR(FIND(".",TRIM(D21)),0)-1),""),"")),FALSE),IF((LEN(TRIM(D21))-LEN(SUBSTITUTE(TRIM(D21),".","")))=2,IFERROR(TEXT(--IF((LEN(TRIM(D21))-LEN(SUBSTITUTE(TRIM(D21),".","")))=2,IFERROR(MID(TRIM(D21),IFERROR(FIND(".",TRIM(D21),IFERROR(FIND(".",TRIM(D21)),0)+1),0)+1,999),""),""),"0")=IF((LEN(TRIM(D21))-LEN(SUBSTITUTE(TRIM(D21),".","")))=2,IFERROR(MID(TRIM(D21),IFERROR(FIND(".",TRIM(D21),IFERROR(FIND(".",TRIM(D21)),0)+1),0)+1,999),""),""),FALSE),TRUE)),"NONE","INVALID_VERSION"))))</ns0:f>
      </ns0:c>
    </ns0:row>
    <ns0:row r="22">
      <ns0:c r="A22" s="65"/>
      <ns0:c r="B22" s="65"/>
      <ns0:c r="C22" s="65"/>
      <ns0:c r="D22" s="65"/>
      <ns0:c r="E22" s="65"/>
      <ns0:c r="F22" s="67"/>
      <ns0:c r="G22" s="66"/>
      <ns0:c r="H22" s="66"/>
      <ns0:c r="I22" s="66"/>
      <ns0:c r="J22" s="45">
        <ns0:f>IF(A22="","",IFERROR(VLOOKUP(K22,'Controlled Vocabulary'!$AA$2:$AD$200,2,FALSE),"Record structurally complete"))</ns0:f>
      </ns0:c>
      <ns0:c r="K22" s="45">
        <ns0:f>IF(A22="","",IF(O22="","MISSING_CHANGE_EVENT_ID",IF(P22&gt;1,"DUPLICATE_LINK_ID",IF(E22="","CHANGE_ACTOR_REQUIRED",IF(OR(R22&lt;&gt;"NONE",S22&lt;&gt;"NONE"),"CHANGE_VERSION_LINK_REQUIRED",IF(G22="","MISSING_CHANGE_REASON",IF(Q22=0,"ORPHAN_CLAIM_LINK","NONE")))))))</ns0:f>
      </ns0:c>
      <ns0:c r="L22" s="45">
        <ns0:f>IF(A22="","",IFERROR(VLOOKUP(K22,'Controlled Vocabulary'!$AA$2:$AD$200,3,FALSE),"Continue"))</ns0:f>
      </ns0:c>
      <ns0:c r="M22" s="45">
        <ns0:f>IF(A22="","",IFERROR(VLOOKUP(K22,'Controlled Vocabulary'!$AA$2:$AD$200,4,FALSE),"Evaluate remaining controls."))</ns0:f>
      </ns0:c>
      <ns0:c r="N22" s="53">
        <ns0:f>IF(OR(B22="",D22=""),"",UPPER(TRIM(B22))&amp;"|"&amp;TRIM(D22))</ns0:f>
      </ns0:c>
      <ns0:c r="O22" s="53">
        <ns0:f>IF(A22="","",UPPER(TRIM(A22)))</ns0:f>
      </ns0:c>
      <ns0:c r="P22" s="53">
        <ns0:f>IF(O22="",0,COUNTIF($O$2:$O$101,O22))</ns0:f>
      </ns0:c>
      <ns0:c r="Q22" s="53">
        <ns0:f>IF(N22="",0,COUNTIF('Evidence Register'!$BN$2:$BN$101,N22))</ns0:f>
      </ns0:c>
      <ns0:c r="R22" s="53">
        <ns0:f>IF(TRIM(C22)="","MISSING_VERSION",IF(OR(NOT(OR((LEN(TRIM(C22))-LEN(SUBSTITUTE(TRIM(C22),".","")))=1,(LEN(TRIM(C22))-LEN(SUBSTITUTE(TRIM(C22),".","")))=2)),IFERROR(LEFT(TRIM(C22),IFERROR(FIND(".",TRIM(C22)),0)-1),"")="",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="",IF((LEN(TRIM(C22))-LEN(SUBSTITUTE(TRIM(C22),".","")))=2,IF((LEN(TRIM(C22))-LEN(SUBSTITUTE(TRIM(C22),".","")))=2,IFERROR(MID(TRIM(C22),IFERROR(FIND(".",TRIM(C22),IFERROR(FIND(".",TRIM(C22)),0)+1),0)+1,999),""),"")="",FALSE),NOT(IFERROR(ISNUMBER(--IFERROR(LEFT(TRIM(C22),IFERROR(FIND(".",TRIM(C22)),0)-1),"")),FALSE)),NOT(IFERROR(ISNUMBER(--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),FALSE)),IF((LEN(TRIM(C22))-LEN(SUBSTITUTE(TRIM(C22),".","")))=2,NOT(IFERROR(ISNUMBER(--IF((LEN(TRIM(C22))-LEN(SUBSTITUTE(TRIM(C22),".","")))=2,IFERROR(MID(TRIM(C22),IFERROR(FIND(".",TRIM(C22),IFERROR(FIND(".",TRIM(C22)),0)+1),0)+1,999),""),"")),FALSE)),FALSE)),"INVALID_VERSION",IF(OR(AND(LEN(IFERROR(LEFT(TRIM(C22),IFERROR(FIND(".",TRIM(C22)),0)-1),""))&gt;1,LEFT(IFERROR(LEFT(TRIM(C22),IFERROR(FIND(".",TRIM(C22)),0)-1),""),1)="0"),AND(LEN(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)&gt;1,LEFT(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,1)="0"),IF((LEN(TRIM(C22))-LEN(SUBSTITUTE(TRIM(C22),".","")))=2,AND(LEN(IF((LEN(TRIM(C22))-LEN(SUBSTITUTE(TRIM(C22),".","")))=2,IFERROR(MID(TRIM(C22),IFERROR(FIND(".",TRIM(C22),IFERROR(FIND(".",TRIM(C22)),0)+1),0)+1,999),""),""))&gt;1,LEFT(IF((LEN(TRIM(C22))-LEN(SUBSTITUTE(TRIM(C22),".","")))=2,IFERROR(MID(TRIM(C22),IFERROR(FIND(".",TRIM(C22),IFERROR(FIND(".",TRIM(C22)),0)+1),0)+1,999),""),""),1)="0"),FALSE)),"INVALID_VERSION_LEADING_ZERO",IF(AND(IFERROR(TEXT(--IFERROR(LEFT(TRIM(C22),IFERROR(FIND(".",TRIM(C22)),0)-1),""),"0")=IFERROR(LEFT(TRIM(C22),IFERROR(FIND(".",TRIM(C22)),0)-1),""),FALSE),IFERROR(TEXT(--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,"0")=IF((LEN(TRIM(C22))-LEN(SUBSTITUTE(TRIM(C22),".","")))=1,IFERROR(MID(TRIM(C22),IFERROR(FIND(".",TRIM(C22)),0)+1,999),""),IF((LEN(TRIM(C22))-LEN(SUBSTITUTE(TRIM(C22),".","")))=2,IFERROR(MID(TRIM(C22),IFERROR(FIND(".",TRIM(C22)),0)+1,IFERROR(FIND(".",TRIM(C22),IFERROR(FIND(".",TRIM(C22)),0)+1),0)-IFERROR(FIND(".",TRIM(C22)),0)-1),""),"")),FALSE),IF((LEN(TRIM(C22))-LEN(SUBSTITUTE(TRIM(C22),".","")))=2,IFERROR(TEXT(--IF((LEN(TRIM(C22))-LEN(SUBSTITUTE(TRIM(C22),".","")))=2,IFERROR(MID(TRIM(C22),IFERROR(FIND(".",TRIM(C22),IFERROR(FIND(".",TRIM(C22)),0)+1),0)+1,999),""),""),"0")=IF((LEN(TRIM(C22))-LEN(SUBSTITUTE(TRIM(C22),".","")))=2,IFERROR(MID(TRIM(C22),IFERROR(FIND(".",TRIM(C22),IFERROR(FIND(".",TRIM(C22)),0)+1),0)+1,999),""),""),FALSE),TRUE)),"NONE","INVALID_VERSION"))))</ns0:f>
      </ns0:c>
      <ns0:c r="S22" s="53">
        <ns0:f>IF(TRIM(D22)="","MISSING_VERSION",IF(OR(NOT(OR((LEN(TRIM(D22))-LEN(SUBSTITUTE(TRIM(D22),".","")))=1,(LEN(TRIM(D22))-LEN(SUBSTITUTE(TRIM(D22),".","")))=2)),IFERROR(LEFT(TRIM(D22),IFERROR(FIND(".",TRIM(D22)),0)-1),"")="",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="",IF((LEN(TRIM(D22))-LEN(SUBSTITUTE(TRIM(D22),".","")))=2,IF((LEN(TRIM(D22))-LEN(SUBSTITUTE(TRIM(D22),".","")))=2,IFERROR(MID(TRIM(D22),IFERROR(FIND(".",TRIM(D22),IFERROR(FIND(".",TRIM(D22)),0)+1),0)+1,999),""),"")="",FALSE),NOT(IFERROR(ISNUMBER(--IFERROR(LEFT(TRIM(D22),IFERROR(FIND(".",TRIM(D22)),0)-1),"")),FALSE)),NOT(IFERROR(ISNUMBER(--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),FALSE)),IF((LEN(TRIM(D22))-LEN(SUBSTITUTE(TRIM(D22),".","")))=2,NOT(IFERROR(ISNUMBER(--IF((LEN(TRIM(D22))-LEN(SUBSTITUTE(TRIM(D22),".","")))=2,IFERROR(MID(TRIM(D22),IFERROR(FIND(".",TRIM(D22),IFERROR(FIND(".",TRIM(D22)),0)+1),0)+1,999),""),"")),FALSE)),FALSE)),"INVALID_VERSION",IF(OR(AND(LEN(IFERROR(LEFT(TRIM(D22),IFERROR(FIND(".",TRIM(D22)),0)-1),""))&gt;1,LEFT(IFERROR(LEFT(TRIM(D22),IFERROR(FIND(".",TRIM(D22)),0)-1),""),1)="0"),AND(LEN(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)&gt;1,LEFT(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,1)="0"),IF((LEN(TRIM(D22))-LEN(SUBSTITUTE(TRIM(D22),".","")))=2,AND(LEN(IF((LEN(TRIM(D22))-LEN(SUBSTITUTE(TRIM(D22),".","")))=2,IFERROR(MID(TRIM(D22),IFERROR(FIND(".",TRIM(D22),IFERROR(FIND(".",TRIM(D22)),0)+1),0)+1,999),""),""))&gt;1,LEFT(IF((LEN(TRIM(D22))-LEN(SUBSTITUTE(TRIM(D22),".","")))=2,IFERROR(MID(TRIM(D22),IFERROR(FIND(".",TRIM(D22),IFERROR(FIND(".",TRIM(D22)),0)+1),0)+1,999),""),""),1)="0"),FALSE)),"INVALID_VERSION_LEADING_ZERO",IF(AND(IFERROR(TEXT(--IFERROR(LEFT(TRIM(D22),IFERROR(FIND(".",TRIM(D22)),0)-1),""),"0")=IFERROR(LEFT(TRIM(D22),IFERROR(FIND(".",TRIM(D22)),0)-1),""),FALSE),IFERROR(TEXT(--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,"0")=IF((LEN(TRIM(D22))-LEN(SUBSTITUTE(TRIM(D22),".","")))=1,IFERROR(MID(TRIM(D22),IFERROR(FIND(".",TRIM(D22)),0)+1,999),""),IF((LEN(TRIM(D22))-LEN(SUBSTITUTE(TRIM(D22),".","")))=2,IFERROR(MID(TRIM(D22),IFERROR(FIND(".",TRIM(D22)),0)+1,IFERROR(FIND(".",TRIM(D22),IFERROR(FIND(".",TRIM(D22)),0)+1),0)-IFERROR(FIND(".",TRIM(D22)),0)-1),""),"")),FALSE),IF((LEN(TRIM(D22))-LEN(SUBSTITUTE(TRIM(D22),".","")))=2,IFERROR(TEXT(--IF((LEN(TRIM(D22))-LEN(SUBSTITUTE(TRIM(D22),".","")))=2,IFERROR(MID(TRIM(D22),IFERROR(FIND(".",TRIM(D22),IFERROR(FIND(".",TRIM(D22)),0)+1),0)+1,999),""),""),"0")=IF((LEN(TRIM(D22))-LEN(SUBSTITUTE(TRIM(D22),".","")))=2,IFERROR(MID(TRIM(D22),IFERROR(FIND(".",TRIM(D22),IFERROR(FIND(".",TRIM(D22)),0)+1),0)+1,999),""),""),FALSE),TRUE)),"NONE","INVALID_VERSION"))))</ns0:f>
      </ns0:c>
    </ns0:row>
    <ns0:row r="23">
      <ns0:c r="A23" s="65"/>
      <ns0:c r="B23" s="65"/>
      <ns0:c r="C23" s="65"/>
      <ns0:c r="D23" s="65"/>
      <ns0:c r="E23" s="65"/>
      <ns0:c r="F23" s="67"/>
      <ns0:c r="G23" s="66"/>
      <ns0:c r="H23" s="66"/>
      <ns0:c r="I23" s="66"/>
      <ns0:c r="J23" s="45">
        <ns0:f>IF(A23="","",IFERROR(VLOOKUP(K23,'Controlled Vocabulary'!$AA$2:$AD$200,2,FALSE),"Record structurally complete"))</ns0:f>
      </ns0:c>
      <ns0:c r="K23" s="45">
        <ns0:f>IF(A23="","",IF(O23="","MISSING_CHANGE_EVENT_ID",IF(P23&gt;1,"DUPLICATE_LINK_ID",IF(E23="","CHANGE_ACTOR_REQUIRED",IF(OR(R23&lt;&gt;"NONE",S23&lt;&gt;"NONE"),"CHANGE_VERSION_LINK_REQUIRED",IF(G23="","MISSING_CHANGE_REASON",IF(Q23=0,"ORPHAN_CLAIM_LINK","NONE")))))))</ns0:f>
      </ns0:c>
      <ns0:c r="L23" s="45">
        <ns0:f>IF(A23="","",IFERROR(VLOOKUP(K23,'Controlled Vocabulary'!$AA$2:$AD$200,3,FALSE),"Continue"))</ns0:f>
      </ns0:c>
      <ns0:c r="M23" s="45">
        <ns0:f>IF(A23="","",IFERROR(VLOOKUP(K23,'Controlled Vocabulary'!$AA$2:$AD$200,4,FALSE),"Evaluate remaining controls."))</ns0:f>
      </ns0:c>
      <ns0:c r="N23" s="53">
        <ns0:f>IF(OR(B23="",D23=""),"",UPPER(TRIM(B23))&amp;"|"&amp;TRIM(D23))</ns0:f>
      </ns0:c>
      <ns0:c r="O23" s="53">
        <ns0:f>IF(A23="","",UPPER(TRIM(A23)))</ns0:f>
      </ns0:c>
      <ns0:c r="P23" s="53">
        <ns0:f>IF(O23="",0,COUNTIF($O$2:$O$101,O23))</ns0:f>
      </ns0:c>
      <ns0:c r="Q23" s="53">
        <ns0:f>IF(N23="",0,COUNTIF('Evidence Register'!$BN$2:$BN$101,N23))</ns0:f>
      </ns0:c>
      <ns0:c r="R23" s="53">
        <ns0:f>IF(TRIM(C23)="","MISSING_VERSION",IF(OR(NOT(OR((LEN(TRIM(C23))-LEN(SUBSTITUTE(TRIM(C23),".","")))=1,(LEN(TRIM(C23))-LEN(SUBSTITUTE(TRIM(C23),".","")))=2)),IFERROR(LEFT(TRIM(C23),IFERROR(FIND(".",TRIM(C23)),0)-1),"")="",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="",IF((LEN(TRIM(C23))-LEN(SUBSTITUTE(TRIM(C23),".","")))=2,IF((LEN(TRIM(C23))-LEN(SUBSTITUTE(TRIM(C23),".","")))=2,IFERROR(MID(TRIM(C23),IFERROR(FIND(".",TRIM(C23),IFERROR(FIND(".",TRIM(C23)),0)+1),0)+1,999),""),"")="",FALSE),NOT(IFERROR(ISNUMBER(--IFERROR(LEFT(TRIM(C23),IFERROR(FIND(".",TRIM(C23)),0)-1),"")),FALSE)),NOT(IFERROR(ISNUMBER(--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),FALSE)),IF((LEN(TRIM(C23))-LEN(SUBSTITUTE(TRIM(C23),".","")))=2,NOT(IFERROR(ISNUMBER(--IF((LEN(TRIM(C23))-LEN(SUBSTITUTE(TRIM(C23),".","")))=2,IFERROR(MID(TRIM(C23),IFERROR(FIND(".",TRIM(C23),IFERROR(FIND(".",TRIM(C23)),0)+1),0)+1,999),""),"")),FALSE)),FALSE)),"INVALID_VERSION",IF(OR(AND(LEN(IFERROR(LEFT(TRIM(C23),IFERROR(FIND(".",TRIM(C23)),0)-1),""))&gt;1,LEFT(IFERROR(LEFT(TRIM(C23),IFERROR(FIND(".",TRIM(C23)),0)-1),""),1)="0"),AND(LEN(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)&gt;1,LEFT(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,1)="0"),IF((LEN(TRIM(C23))-LEN(SUBSTITUTE(TRIM(C23),".","")))=2,AND(LEN(IF((LEN(TRIM(C23))-LEN(SUBSTITUTE(TRIM(C23),".","")))=2,IFERROR(MID(TRIM(C23),IFERROR(FIND(".",TRIM(C23),IFERROR(FIND(".",TRIM(C23)),0)+1),0)+1,999),""),""))&gt;1,LEFT(IF((LEN(TRIM(C23))-LEN(SUBSTITUTE(TRIM(C23),".","")))=2,IFERROR(MID(TRIM(C23),IFERROR(FIND(".",TRIM(C23),IFERROR(FIND(".",TRIM(C23)),0)+1),0)+1,999),""),""),1)="0"),FALSE)),"INVALID_VERSION_LEADING_ZERO",IF(AND(IFERROR(TEXT(--IFERROR(LEFT(TRIM(C23),IFERROR(FIND(".",TRIM(C23)),0)-1),""),"0")=IFERROR(LEFT(TRIM(C23),IFERROR(FIND(".",TRIM(C23)),0)-1),""),FALSE),IFERROR(TEXT(--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,"0")=IF((LEN(TRIM(C23))-LEN(SUBSTITUTE(TRIM(C23),".","")))=1,IFERROR(MID(TRIM(C23),IFERROR(FIND(".",TRIM(C23)),0)+1,999),""),IF((LEN(TRIM(C23))-LEN(SUBSTITUTE(TRIM(C23),".","")))=2,IFERROR(MID(TRIM(C23),IFERROR(FIND(".",TRIM(C23)),0)+1,IFERROR(FIND(".",TRIM(C23),IFERROR(FIND(".",TRIM(C23)),0)+1),0)-IFERROR(FIND(".",TRIM(C23)),0)-1),""),"")),FALSE),IF((LEN(TRIM(C23))-LEN(SUBSTITUTE(TRIM(C23),".","")))=2,IFERROR(TEXT(--IF((LEN(TRIM(C23))-LEN(SUBSTITUTE(TRIM(C23),".","")))=2,IFERROR(MID(TRIM(C23),IFERROR(FIND(".",TRIM(C23),IFERROR(FIND(".",TRIM(C23)),0)+1),0)+1,999),""),""),"0")=IF((LEN(TRIM(C23))-LEN(SUBSTITUTE(TRIM(C23),".","")))=2,IFERROR(MID(TRIM(C23),IFERROR(FIND(".",TRIM(C23),IFERROR(FIND(".",TRIM(C23)),0)+1),0)+1,999),""),""),FALSE),TRUE)),"NONE","INVALID_VERSION"))))</ns0:f>
      </ns0:c>
      <ns0:c r="S23" s="53">
        <ns0:f>IF(TRIM(D23)="","MISSING_VERSION",IF(OR(NOT(OR((LEN(TRIM(D23))-LEN(SUBSTITUTE(TRIM(D23),".","")))=1,(LEN(TRIM(D23))-LEN(SUBSTITUTE(TRIM(D23),".","")))=2)),IFERROR(LEFT(TRIM(D23),IFERROR(FIND(".",TRIM(D23)),0)-1),"")="",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="",IF((LEN(TRIM(D23))-LEN(SUBSTITUTE(TRIM(D23),".","")))=2,IF((LEN(TRIM(D23))-LEN(SUBSTITUTE(TRIM(D23),".","")))=2,IFERROR(MID(TRIM(D23),IFERROR(FIND(".",TRIM(D23),IFERROR(FIND(".",TRIM(D23)),0)+1),0)+1,999),""),"")="",FALSE),NOT(IFERROR(ISNUMBER(--IFERROR(LEFT(TRIM(D23),IFERROR(FIND(".",TRIM(D23)),0)-1),"")),FALSE)),NOT(IFERROR(ISNUMBER(--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),FALSE)),IF((LEN(TRIM(D23))-LEN(SUBSTITUTE(TRIM(D23),".","")))=2,NOT(IFERROR(ISNUMBER(--IF((LEN(TRIM(D23))-LEN(SUBSTITUTE(TRIM(D23),".","")))=2,IFERROR(MID(TRIM(D23),IFERROR(FIND(".",TRIM(D23),IFERROR(FIND(".",TRIM(D23)),0)+1),0)+1,999),""),"")),FALSE)),FALSE)),"INVALID_VERSION",IF(OR(AND(LEN(IFERROR(LEFT(TRIM(D23),IFERROR(FIND(".",TRIM(D23)),0)-1),""))&gt;1,LEFT(IFERROR(LEFT(TRIM(D23),IFERROR(FIND(".",TRIM(D23)),0)-1),""),1)="0"),AND(LEN(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)&gt;1,LEFT(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,1)="0"),IF((LEN(TRIM(D23))-LEN(SUBSTITUTE(TRIM(D23),".","")))=2,AND(LEN(IF((LEN(TRIM(D23))-LEN(SUBSTITUTE(TRIM(D23),".","")))=2,IFERROR(MID(TRIM(D23),IFERROR(FIND(".",TRIM(D23),IFERROR(FIND(".",TRIM(D23)),0)+1),0)+1,999),""),""))&gt;1,LEFT(IF((LEN(TRIM(D23))-LEN(SUBSTITUTE(TRIM(D23),".","")))=2,IFERROR(MID(TRIM(D23),IFERROR(FIND(".",TRIM(D23),IFERROR(FIND(".",TRIM(D23)),0)+1),0)+1,999),""),""),1)="0"),FALSE)),"INVALID_VERSION_LEADING_ZERO",IF(AND(IFERROR(TEXT(--IFERROR(LEFT(TRIM(D23),IFERROR(FIND(".",TRIM(D23)),0)-1),""),"0")=IFERROR(LEFT(TRIM(D23),IFERROR(FIND(".",TRIM(D23)),0)-1),""),FALSE),IFERROR(TEXT(--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,"0")=IF((LEN(TRIM(D23))-LEN(SUBSTITUTE(TRIM(D23),".","")))=1,IFERROR(MID(TRIM(D23),IFERROR(FIND(".",TRIM(D23)),0)+1,999),""),IF((LEN(TRIM(D23))-LEN(SUBSTITUTE(TRIM(D23),".","")))=2,IFERROR(MID(TRIM(D23),IFERROR(FIND(".",TRIM(D23)),0)+1,IFERROR(FIND(".",TRIM(D23),IFERROR(FIND(".",TRIM(D23)),0)+1),0)-IFERROR(FIND(".",TRIM(D23)),0)-1),""),"")),FALSE),IF((LEN(TRIM(D23))-LEN(SUBSTITUTE(TRIM(D23),".","")))=2,IFERROR(TEXT(--IF((LEN(TRIM(D23))-LEN(SUBSTITUTE(TRIM(D23),".","")))=2,IFERROR(MID(TRIM(D23),IFERROR(FIND(".",TRIM(D23),IFERROR(FIND(".",TRIM(D23)),0)+1),0)+1,999),""),""),"0")=IF((LEN(TRIM(D23))-LEN(SUBSTITUTE(TRIM(D23),".","")))=2,IFERROR(MID(TRIM(D23),IFERROR(FIND(".",TRIM(D23),IFERROR(FIND(".",TRIM(D23)),0)+1),0)+1,999),""),""),FALSE),TRUE)),"NONE","INVALID_VERSION"))))</ns0:f>
      </ns0:c>
    </ns0:row>
    <ns0:row r="24">
      <ns0:c r="A24" s="65"/>
      <ns0:c r="B24" s="65"/>
      <ns0:c r="C24" s="65"/>
      <ns0:c r="D24" s="65"/>
      <ns0:c r="E24" s="65"/>
      <ns0:c r="F24" s="67"/>
      <ns0:c r="G24" s="66"/>
      <ns0:c r="H24" s="66"/>
      <ns0:c r="I24" s="66"/>
      <ns0:c r="J24" s="45">
        <ns0:f>IF(A24="","",IFERROR(VLOOKUP(K24,'Controlled Vocabulary'!$AA$2:$AD$200,2,FALSE),"Record structurally complete"))</ns0:f>
      </ns0:c>
      <ns0:c r="K24" s="45">
        <ns0:f>IF(A24="","",IF(O24="","MISSING_CHANGE_EVENT_ID",IF(P24&gt;1,"DUPLICATE_LINK_ID",IF(E24="","CHANGE_ACTOR_REQUIRED",IF(OR(R24&lt;&gt;"NONE",S24&lt;&gt;"NONE"),"CHANGE_VERSION_LINK_REQUIRED",IF(G24="","MISSING_CHANGE_REASON",IF(Q24=0,"ORPHAN_CLAIM_LINK","NONE")))))))</ns0:f>
      </ns0:c>
      <ns0:c r="L24" s="45">
        <ns0:f>IF(A24="","",IFERROR(VLOOKUP(K24,'Controlled Vocabulary'!$AA$2:$AD$200,3,FALSE),"Continue"))</ns0:f>
      </ns0:c>
      <ns0:c r="M24" s="45">
        <ns0:f>IF(A24="","",IFERROR(VLOOKUP(K24,'Controlled Vocabulary'!$AA$2:$AD$200,4,FALSE),"Evaluate remaining controls."))</ns0:f>
      </ns0:c>
      <ns0:c r="N24" s="53">
        <ns0:f>IF(OR(B24="",D24=""),"",UPPER(TRIM(B24))&amp;"|"&amp;TRIM(D24))</ns0:f>
      </ns0:c>
      <ns0:c r="O24" s="53">
        <ns0:f>IF(A24="","",UPPER(TRIM(A24)))</ns0:f>
      </ns0:c>
      <ns0:c r="P24" s="53">
        <ns0:f>IF(O24="",0,COUNTIF($O$2:$O$101,O24))</ns0:f>
      </ns0:c>
      <ns0:c r="Q24" s="53">
        <ns0:f>IF(N24="",0,COUNTIF('Evidence Register'!$BN$2:$BN$101,N24))</ns0:f>
      </ns0:c>
      <ns0:c r="R24" s="53">
        <ns0:f>IF(TRIM(C24)="","MISSING_VERSION",IF(OR(NOT(OR((LEN(TRIM(C24))-LEN(SUBSTITUTE(TRIM(C24),".","")))=1,(LEN(TRIM(C24))-LEN(SUBSTITUTE(TRIM(C24),".","")))=2)),IFERROR(LEFT(TRIM(C24),IFERROR(FIND(".",TRIM(C24)),0)-1),"")="",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="",IF((LEN(TRIM(C24))-LEN(SUBSTITUTE(TRIM(C24),".","")))=2,IF((LEN(TRIM(C24))-LEN(SUBSTITUTE(TRIM(C24),".","")))=2,IFERROR(MID(TRIM(C24),IFERROR(FIND(".",TRIM(C24),IFERROR(FIND(".",TRIM(C24)),0)+1),0)+1,999),""),"")="",FALSE),NOT(IFERROR(ISNUMBER(--IFERROR(LEFT(TRIM(C24),IFERROR(FIND(".",TRIM(C24)),0)-1),"")),FALSE)),NOT(IFERROR(ISNUMBER(--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),FALSE)),IF((LEN(TRIM(C24))-LEN(SUBSTITUTE(TRIM(C24),".","")))=2,NOT(IFERROR(ISNUMBER(--IF((LEN(TRIM(C24))-LEN(SUBSTITUTE(TRIM(C24),".","")))=2,IFERROR(MID(TRIM(C24),IFERROR(FIND(".",TRIM(C24),IFERROR(FIND(".",TRIM(C24)),0)+1),0)+1,999),""),"")),FALSE)),FALSE)),"INVALID_VERSION",IF(OR(AND(LEN(IFERROR(LEFT(TRIM(C24),IFERROR(FIND(".",TRIM(C24)),0)-1),""))&gt;1,LEFT(IFERROR(LEFT(TRIM(C24),IFERROR(FIND(".",TRIM(C24)),0)-1),""),1)="0"),AND(LEN(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)&gt;1,LEFT(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,1)="0"),IF((LEN(TRIM(C24))-LEN(SUBSTITUTE(TRIM(C24),".","")))=2,AND(LEN(IF((LEN(TRIM(C24))-LEN(SUBSTITUTE(TRIM(C24),".","")))=2,IFERROR(MID(TRIM(C24),IFERROR(FIND(".",TRIM(C24),IFERROR(FIND(".",TRIM(C24)),0)+1),0)+1,999),""),""))&gt;1,LEFT(IF((LEN(TRIM(C24))-LEN(SUBSTITUTE(TRIM(C24),".","")))=2,IFERROR(MID(TRIM(C24),IFERROR(FIND(".",TRIM(C24),IFERROR(FIND(".",TRIM(C24)),0)+1),0)+1,999),""),""),1)="0"),FALSE)),"INVALID_VERSION_LEADING_ZERO",IF(AND(IFERROR(TEXT(--IFERROR(LEFT(TRIM(C24),IFERROR(FIND(".",TRIM(C24)),0)-1),""),"0")=IFERROR(LEFT(TRIM(C24),IFERROR(FIND(".",TRIM(C24)),0)-1),""),FALSE),IFERROR(TEXT(--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,"0")=IF((LEN(TRIM(C24))-LEN(SUBSTITUTE(TRIM(C24),".","")))=1,IFERROR(MID(TRIM(C24),IFERROR(FIND(".",TRIM(C24)),0)+1,999),""),IF((LEN(TRIM(C24))-LEN(SUBSTITUTE(TRIM(C24),".","")))=2,IFERROR(MID(TRIM(C24),IFERROR(FIND(".",TRIM(C24)),0)+1,IFERROR(FIND(".",TRIM(C24),IFERROR(FIND(".",TRIM(C24)),0)+1),0)-IFERROR(FIND(".",TRIM(C24)),0)-1),""),"")),FALSE),IF((LEN(TRIM(C24))-LEN(SUBSTITUTE(TRIM(C24),".","")))=2,IFERROR(TEXT(--IF((LEN(TRIM(C24))-LEN(SUBSTITUTE(TRIM(C24),".","")))=2,IFERROR(MID(TRIM(C24),IFERROR(FIND(".",TRIM(C24),IFERROR(FIND(".",TRIM(C24)),0)+1),0)+1,999),""),""),"0")=IF((LEN(TRIM(C24))-LEN(SUBSTITUTE(TRIM(C24),".","")))=2,IFERROR(MID(TRIM(C24),IFERROR(FIND(".",TRIM(C24),IFERROR(FIND(".",TRIM(C24)),0)+1),0)+1,999),""),""),FALSE),TRUE)),"NONE","INVALID_VERSION"))))</ns0:f>
      </ns0:c>
      <ns0:c r="S24" s="53">
        <ns0:f>IF(TRIM(D24)="","MISSING_VERSION",IF(OR(NOT(OR((LEN(TRIM(D24))-LEN(SUBSTITUTE(TRIM(D24),".","")))=1,(LEN(TRIM(D24))-LEN(SUBSTITUTE(TRIM(D24),".","")))=2)),IFERROR(LEFT(TRIM(D24),IFERROR(FIND(".",TRIM(D24)),0)-1),"")="",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="",IF((LEN(TRIM(D24))-LEN(SUBSTITUTE(TRIM(D24),".","")))=2,IF((LEN(TRIM(D24))-LEN(SUBSTITUTE(TRIM(D24),".","")))=2,IFERROR(MID(TRIM(D24),IFERROR(FIND(".",TRIM(D24),IFERROR(FIND(".",TRIM(D24)),0)+1),0)+1,999),""),"")="",FALSE),NOT(IFERROR(ISNUMBER(--IFERROR(LEFT(TRIM(D24),IFERROR(FIND(".",TRIM(D24)),0)-1),"")),FALSE)),NOT(IFERROR(ISNUMBER(--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),FALSE)),IF((LEN(TRIM(D24))-LEN(SUBSTITUTE(TRIM(D24),".","")))=2,NOT(IFERROR(ISNUMBER(--IF((LEN(TRIM(D24))-LEN(SUBSTITUTE(TRIM(D24),".","")))=2,IFERROR(MID(TRIM(D24),IFERROR(FIND(".",TRIM(D24),IFERROR(FIND(".",TRIM(D24)),0)+1),0)+1,999),""),"")),FALSE)),FALSE)),"INVALID_VERSION",IF(OR(AND(LEN(IFERROR(LEFT(TRIM(D24),IFERROR(FIND(".",TRIM(D24)),0)-1),""))&gt;1,LEFT(IFERROR(LEFT(TRIM(D24),IFERROR(FIND(".",TRIM(D24)),0)-1),""),1)="0"),AND(LEN(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)&gt;1,LEFT(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,1)="0"),IF((LEN(TRIM(D24))-LEN(SUBSTITUTE(TRIM(D24),".","")))=2,AND(LEN(IF((LEN(TRIM(D24))-LEN(SUBSTITUTE(TRIM(D24),".","")))=2,IFERROR(MID(TRIM(D24),IFERROR(FIND(".",TRIM(D24),IFERROR(FIND(".",TRIM(D24)),0)+1),0)+1,999),""),""))&gt;1,LEFT(IF((LEN(TRIM(D24))-LEN(SUBSTITUTE(TRIM(D24),".","")))=2,IFERROR(MID(TRIM(D24),IFERROR(FIND(".",TRIM(D24),IFERROR(FIND(".",TRIM(D24)),0)+1),0)+1,999),""),""),1)="0"),FALSE)),"INVALID_VERSION_LEADING_ZERO",IF(AND(IFERROR(TEXT(--IFERROR(LEFT(TRIM(D24),IFERROR(FIND(".",TRIM(D24)),0)-1),""),"0")=IFERROR(LEFT(TRIM(D24),IFERROR(FIND(".",TRIM(D24)),0)-1),""),FALSE),IFERROR(TEXT(--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,"0")=IF((LEN(TRIM(D24))-LEN(SUBSTITUTE(TRIM(D24),".","")))=1,IFERROR(MID(TRIM(D24),IFERROR(FIND(".",TRIM(D24)),0)+1,999),""),IF((LEN(TRIM(D24))-LEN(SUBSTITUTE(TRIM(D24),".","")))=2,IFERROR(MID(TRIM(D24),IFERROR(FIND(".",TRIM(D24)),0)+1,IFERROR(FIND(".",TRIM(D24),IFERROR(FIND(".",TRIM(D24)),0)+1),0)-IFERROR(FIND(".",TRIM(D24)),0)-1),""),"")),FALSE),IF((LEN(TRIM(D24))-LEN(SUBSTITUTE(TRIM(D24),".","")))=2,IFERROR(TEXT(--IF((LEN(TRIM(D24))-LEN(SUBSTITUTE(TRIM(D24),".","")))=2,IFERROR(MID(TRIM(D24),IFERROR(FIND(".",TRIM(D24),IFERROR(FIND(".",TRIM(D24)),0)+1),0)+1,999),""),""),"0")=IF((LEN(TRIM(D24))-LEN(SUBSTITUTE(TRIM(D24),".","")))=2,IFERROR(MID(TRIM(D24),IFERROR(FIND(".",TRIM(D24),IFERROR(FIND(".",TRIM(D24)),0)+1),0)+1,999),""),""),FALSE),TRUE)),"NONE","INVALID_VERSION"))))</ns0:f>
      </ns0:c>
    </ns0:row>
    <ns0:row r="25">
      <ns0:c r="A25" s="65"/>
      <ns0:c r="B25" s="65"/>
      <ns0:c r="C25" s="65"/>
      <ns0:c r="D25" s="65"/>
      <ns0:c r="E25" s="65"/>
      <ns0:c r="F25" s="67"/>
      <ns0:c r="G25" s="66"/>
      <ns0:c r="H25" s="66"/>
      <ns0:c r="I25" s="66"/>
      <ns0:c r="J25" s="45">
        <ns0:f>IF(A25="","",IFERROR(VLOOKUP(K25,'Controlled Vocabulary'!$AA$2:$AD$200,2,FALSE),"Record structurally complete"))</ns0:f>
      </ns0:c>
      <ns0:c r="K25" s="45">
        <ns0:f>IF(A25="","",IF(O25="","MISSING_CHANGE_EVENT_ID",IF(P25&gt;1,"DUPLICATE_LINK_ID",IF(E25="","CHANGE_ACTOR_REQUIRED",IF(OR(R25&lt;&gt;"NONE",S25&lt;&gt;"NONE"),"CHANGE_VERSION_LINK_REQUIRED",IF(G25="","MISSING_CHANGE_REASON",IF(Q25=0,"ORPHAN_CLAIM_LINK","NONE")))))))</ns0:f>
      </ns0:c>
      <ns0:c r="L25" s="45">
        <ns0:f>IF(A25="","",IFERROR(VLOOKUP(K25,'Controlled Vocabulary'!$AA$2:$AD$200,3,FALSE),"Continue"))</ns0:f>
      </ns0:c>
      <ns0:c r="M25" s="45">
        <ns0:f>IF(A25="","",IFERROR(VLOOKUP(K25,'Controlled Vocabulary'!$AA$2:$AD$200,4,FALSE),"Evaluate remaining controls."))</ns0:f>
      </ns0:c>
      <ns0:c r="N25" s="53">
        <ns0:f>IF(OR(B25="",D25=""),"",UPPER(TRIM(B25))&amp;"|"&amp;TRIM(D25))</ns0:f>
      </ns0:c>
      <ns0:c r="O25" s="53">
        <ns0:f>IF(A25="","",UPPER(TRIM(A25)))</ns0:f>
      </ns0:c>
      <ns0:c r="P25" s="53">
        <ns0:f>IF(O25="",0,COUNTIF($O$2:$O$101,O25))</ns0:f>
      </ns0:c>
      <ns0:c r="Q25" s="53">
        <ns0:f>IF(N25="",0,COUNTIF('Evidence Register'!$BN$2:$BN$101,N25))</ns0:f>
      </ns0:c>
      <ns0:c r="R25" s="53">
        <ns0:f>IF(TRIM(C25)="","MISSING_VERSION",IF(OR(NOT(OR((LEN(TRIM(C25))-LEN(SUBSTITUTE(TRIM(C25),".","")))=1,(LEN(TRIM(C25))-LEN(SUBSTITUTE(TRIM(C25),".","")))=2)),IFERROR(LEFT(TRIM(C25),IFERROR(FIND(".",TRIM(C25)),0)-1),"")="",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="",IF((LEN(TRIM(C25))-LEN(SUBSTITUTE(TRIM(C25),".","")))=2,IF((LEN(TRIM(C25))-LEN(SUBSTITUTE(TRIM(C25),".","")))=2,IFERROR(MID(TRIM(C25),IFERROR(FIND(".",TRIM(C25),IFERROR(FIND(".",TRIM(C25)),0)+1),0)+1,999),""),"")="",FALSE),NOT(IFERROR(ISNUMBER(--IFERROR(LEFT(TRIM(C25),IFERROR(FIND(".",TRIM(C25)),0)-1),"")),FALSE)),NOT(IFERROR(ISNUMBER(--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),FALSE)),IF((LEN(TRIM(C25))-LEN(SUBSTITUTE(TRIM(C25),".","")))=2,NOT(IFERROR(ISNUMBER(--IF((LEN(TRIM(C25))-LEN(SUBSTITUTE(TRIM(C25),".","")))=2,IFERROR(MID(TRIM(C25),IFERROR(FIND(".",TRIM(C25),IFERROR(FIND(".",TRIM(C25)),0)+1),0)+1,999),""),"")),FALSE)),FALSE)),"INVALID_VERSION",IF(OR(AND(LEN(IFERROR(LEFT(TRIM(C25),IFERROR(FIND(".",TRIM(C25)),0)-1),""))&gt;1,LEFT(IFERROR(LEFT(TRIM(C25),IFERROR(FIND(".",TRIM(C25)),0)-1),""),1)="0"),AND(LEN(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)&gt;1,LEFT(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,1)="0"),IF((LEN(TRIM(C25))-LEN(SUBSTITUTE(TRIM(C25),".","")))=2,AND(LEN(IF((LEN(TRIM(C25))-LEN(SUBSTITUTE(TRIM(C25),".","")))=2,IFERROR(MID(TRIM(C25),IFERROR(FIND(".",TRIM(C25),IFERROR(FIND(".",TRIM(C25)),0)+1),0)+1,999),""),""))&gt;1,LEFT(IF((LEN(TRIM(C25))-LEN(SUBSTITUTE(TRIM(C25),".","")))=2,IFERROR(MID(TRIM(C25),IFERROR(FIND(".",TRIM(C25),IFERROR(FIND(".",TRIM(C25)),0)+1),0)+1,999),""),""),1)="0"),FALSE)),"INVALID_VERSION_LEADING_ZERO",IF(AND(IFERROR(TEXT(--IFERROR(LEFT(TRIM(C25),IFERROR(FIND(".",TRIM(C25)),0)-1),""),"0")=IFERROR(LEFT(TRIM(C25),IFERROR(FIND(".",TRIM(C25)),0)-1),""),FALSE),IFERROR(TEXT(--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,"0")=IF((LEN(TRIM(C25))-LEN(SUBSTITUTE(TRIM(C25),".","")))=1,IFERROR(MID(TRIM(C25),IFERROR(FIND(".",TRIM(C25)),0)+1,999),""),IF((LEN(TRIM(C25))-LEN(SUBSTITUTE(TRIM(C25),".","")))=2,IFERROR(MID(TRIM(C25),IFERROR(FIND(".",TRIM(C25)),0)+1,IFERROR(FIND(".",TRIM(C25),IFERROR(FIND(".",TRIM(C25)),0)+1),0)-IFERROR(FIND(".",TRIM(C25)),0)-1),""),"")),FALSE),IF((LEN(TRIM(C25))-LEN(SUBSTITUTE(TRIM(C25),".","")))=2,IFERROR(TEXT(--IF((LEN(TRIM(C25))-LEN(SUBSTITUTE(TRIM(C25),".","")))=2,IFERROR(MID(TRIM(C25),IFERROR(FIND(".",TRIM(C25),IFERROR(FIND(".",TRIM(C25)),0)+1),0)+1,999),""),""),"0")=IF((LEN(TRIM(C25))-LEN(SUBSTITUTE(TRIM(C25),".","")))=2,IFERROR(MID(TRIM(C25),IFERROR(FIND(".",TRIM(C25),IFERROR(FIND(".",TRIM(C25)),0)+1),0)+1,999),""),""),FALSE),TRUE)),"NONE","INVALID_VERSION"))))</ns0:f>
      </ns0:c>
      <ns0:c r="S25" s="53">
        <ns0:f>IF(TRIM(D25)="","MISSING_VERSION",IF(OR(NOT(OR((LEN(TRIM(D25))-LEN(SUBSTITUTE(TRIM(D25),".","")))=1,(LEN(TRIM(D25))-LEN(SUBSTITUTE(TRIM(D25),".","")))=2)),IFERROR(LEFT(TRIM(D25),IFERROR(FIND(".",TRIM(D25)),0)-1),"")="",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="",IF((LEN(TRIM(D25))-LEN(SUBSTITUTE(TRIM(D25),".","")))=2,IF((LEN(TRIM(D25))-LEN(SUBSTITUTE(TRIM(D25),".","")))=2,IFERROR(MID(TRIM(D25),IFERROR(FIND(".",TRIM(D25),IFERROR(FIND(".",TRIM(D25)),0)+1),0)+1,999),""),"")="",FALSE),NOT(IFERROR(ISNUMBER(--IFERROR(LEFT(TRIM(D25),IFERROR(FIND(".",TRIM(D25)),0)-1),"")),FALSE)),NOT(IFERROR(ISNUMBER(--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),FALSE)),IF((LEN(TRIM(D25))-LEN(SUBSTITUTE(TRIM(D25),".","")))=2,NOT(IFERROR(ISNUMBER(--IF((LEN(TRIM(D25))-LEN(SUBSTITUTE(TRIM(D25),".","")))=2,IFERROR(MID(TRIM(D25),IFERROR(FIND(".",TRIM(D25),IFERROR(FIND(".",TRIM(D25)),0)+1),0)+1,999),""),"")),FALSE)),FALSE)),"INVALID_VERSION",IF(OR(AND(LEN(IFERROR(LEFT(TRIM(D25),IFERROR(FIND(".",TRIM(D25)),0)-1),""))&gt;1,LEFT(IFERROR(LEFT(TRIM(D25),IFERROR(FIND(".",TRIM(D25)),0)-1),""),1)="0"),AND(LEN(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)&gt;1,LEFT(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,1)="0"),IF((LEN(TRIM(D25))-LEN(SUBSTITUTE(TRIM(D25),".","")))=2,AND(LEN(IF((LEN(TRIM(D25))-LEN(SUBSTITUTE(TRIM(D25),".","")))=2,IFERROR(MID(TRIM(D25),IFERROR(FIND(".",TRIM(D25),IFERROR(FIND(".",TRIM(D25)),0)+1),0)+1,999),""),""))&gt;1,LEFT(IF((LEN(TRIM(D25))-LEN(SUBSTITUTE(TRIM(D25),".","")))=2,IFERROR(MID(TRIM(D25),IFERROR(FIND(".",TRIM(D25),IFERROR(FIND(".",TRIM(D25)),0)+1),0)+1,999),""),""),1)="0"),FALSE)),"INVALID_VERSION_LEADING_ZERO",IF(AND(IFERROR(TEXT(--IFERROR(LEFT(TRIM(D25),IFERROR(FIND(".",TRIM(D25)),0)-1),""),"0")=IFERROR(LEFT(TRIM(D25),IFERROR(FIND(".",TRIM(D25)),0)-1),""),FALSE),IFERROR(TEXT(--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,"0")=IF((LEN(TRIM(D25))-LEN(SUBSTITUTE(TRIM(D25),".","")))=1,IFERROR(MID(TRIM(D25),IFERROR(FIND(".",TRIM(D25)),0)+1,999),""),IF((LEN(TRIM(D25))-LEN(SUBSTITUTE(TRIM(D25),".","")))=2,IFERROR(MID(TRIM(D25),IFERROR(FIND(".",TRIM(D25)),0)+1,IFERROR(FIND(".",TRIM(D25),IFERROR(FIND(".",TRIM(D25)),0)+1),0)-IFERROR(FIND(".",TRIM(D25)),0)-1),""),"")),FALSE),IF((LEN(TRIM(D25))-LEN(SUBSTITUTE(TRIM(D25),".","")))=2,IFERROR(TEXT(--IF((LEN(TRIM(D25))-LEN(SUBSTITUTE(TRIM(D25),".","")))=2,IFERROR(MID(TRIM(D25),IFERROR(FIND(".",TRIM(D25),IFERROR(FIND(".",TRIM(D25)),0)+1),0)+1,999),""),""),"0")=IF((LEN(TRIM(D25))-LEN(SUBSTITUTE(TRIM(D25),".","")))=2,IFERROR(MID(TRIM(D25),IFERROR(FIND(".",TRIM(D25),IFERROR(FIND(".",TRIM(D25)),0)+1),0)+1,999),""),""),FALSE),TRUE)),"NONE","INVALID_VERSION"))))</ns0:f>
      </ns0:c>
    </ns0:row>
    <ns0:row r="26">
      <ns0:c r="A26" s="65"/>
      <ns0:c r="B26" s="65"/>
      <ns0:c r="C26" s="65"/>
      <ns0:c r="D26" s="65"/>
      <ns0:c r="E26" s="65"/>
      <ns0:c r="F26" s="67"/>
      <ns0:c r="G26" s="66"/>
      <ns0:c r="H26" s="66"/>
      <ns0:c r="I26" s="66"/>
      <ns0:c r="J26" s="45">
        <ns0:f>IF(A26="","",IFERROR(VLOOKUP(K26,'Controlled Vocabulary'!$AA$2:$AD$200,2,FALSE),"Record structurally complete"))</ns0:f>
      </ns0:c>
      <ns0:c r="K26" s="45">
        <ns0:f>IF(A26="","",IF(O26="","MISSING_CHANGE_EVENT_ID",IF(P26&gt;1,"DUPLICATE_LINK_ID",IF(E26="","CHANGE_ACTOR_REQUIRED",IF(OR(R26&lt;&gt;"NONE",S26&lt;&gt;"NONE"),"CHANGE_VERSION_LINK_REQUIRED",IF(G26="","MISSING_CHANGE_REASON",IF(Q26=0,"ORPHAN_CLAIM_LINK","NONE")))))))</ns0:f>
      </ns0:c>
      <ns0:c r="L26" s="45">
        <ns0:f>IF(A26="","",IFERROR(VLOOKUP(K26,'Controlled Vocabulary'!$AA$2:$AD$200,3,FALSE),"Continue"))</ns0:f>
      </ns0:c>
      <ns0:c r="M26" s="45">
        <ns0:f>IF(A26="","",IFERROR(VLOOKUP(K26,'Controlled Vocabulary'!$AA$2:$AD$200,4,FALSE),"Evaluate remaining controls."))</ns0:f>
      </ns0:c>
      <ns0:c r="N26" s="53">
        <ns0:f>IF(OR(B26="",D26=""),"",UPPER(TRIM(B26))&amp;"|"&amp;TRIM(D26))</ns0:f>
      </ns0:c>
      <ns0:c r="O26" s="53">
        <ns0:f>IF(A26="","",UPPER(TRIM(A26)))</ns0:f>
      </ns0:c>
      <ns0:c r="P26" s="53">
        <ns0:f>IF(O26="",0,COUNTIF($O$2:$O$101,O26))</ns0:f>
      </ns0:c>
      <ns0:c r="Q26" s="53">
        <ns0:f>IF(N26="",0,COUNTIF('Evidence Register'!$BN$2:$BN$101,N26))</ns0:f>
      </ns0:c>
      <ns0:c r="R26" s="53">
        <ns0:f>IF(TRIM(C26)="","MISSING_VERSION",IF(OR(NOT(OR((LEN(TRIM(C26))-LEN(SUBSTITUTE(TRIM(C26),".","")))=1,(LEN(TRIM(C26))-LEN(SUBSTITUTE(TRIM(C26),".","")))=2)),IFERROR(LEFT(TRIM(C26),IFERROR(FIND(".",TRIM(C26)),0)-1),"")="",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="",IF((LEN(TRIM(C26))-LEN(SUBSTITUTE(TRIM(C26),".","")))=2,IF((LEN(TRIM(C26))-LEN(SUBSTITUTE(TRIM(C26),".","")))=2,IFERROR(MID(TRIM(C26),IFERROR(FIND(".",TRIM(C26),IFERROR(FIND(".",TRIM(C26)),0)+1),0)+1,999),""),"")="",FALSE),NOT(IFERROR(ISNUMBER(--IFERROR(LEFT(TRIM(C26),IFERROR(FIND(".",TRIM(C26)),0)-1),"")),FALSE)),NOT(IFERROR(ISNUMBER(--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),FALSE)),IF((LEN(TRIM(C26))-LEN(SUBSTITUTE(TRIM(C26),".","")))=2,NOT(IFERROR(ISNUMBER(--IF((LEN(TRIM(C26))-LEN(SUBSTITUTE(TRIM(C26),".","")))=2,IFERROR(MID(TRIM(C26),IFERROR(FIND(".",TRIM(C26),IFERROR(FIND(".",TRIM(C26)),0)+1),0)+1,999),""),"")),FALSE)),FALSE)),"INVALID_VERSION",IF(OR(AND(LEN(IFERROR(LEFT(TRIM(C26),IFERROR(FIND(".",TRIM(C26)),0)-1),""))&gt;1,LEFT(IFERROR(LEFT(TRIM(C26),IFERROR(FIND(".",TRIM(C26)),0)-1),""),1)="0"),AND(LEN(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)&gt;1,LEFT(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,1)="0"),IF((LEN(TRIM(C26))-LEN(SUBSTITUTE(TRIM(C26),".","")))=2,AND(LEN(IF((LEN(TRIM(C26))-LEN(SUBSTITUTE(TRIM(C26),".","")))=2,IFERROR(MID(TRIM(C26),IFERROR(FIND(".",TRIM(C26),IFERROR(FIND(".",TRIM(C26)),0)+1),0)+1,999),""),""))&gt;1,LEFT(IF((LEN(TRIM(C26))-LEN(SUBSTITUTE(TRIM(C26),".","")))=2,IFERROR(MID(TRIM(C26),IFERROR(FIND(".",TRIM(C26),IFERROR(FIND(".",TRIM(C26)),0)+1),0)+1,999),""),""),1)="0"),FALSE)),"INVALID_VERSION_LEADING_ZERO",IF(AND(IFERROR(TEXT(--IFERROR(LEFT(TRIM(C26),IFERROR(FIND(".",TRIM(C26)),0)-1),""),"0")=IFERROR(LEFT(TRIM(C26),IFERROR(FIND(".",TRIM(C26)),0)-1),""),FALSE),IFERROR(TEXT(--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,"0")=IF((LEN(TRIM(C26))-LEN(SUBSTITUTE(TRIM(C26),".","")))=1,IFERROR(MID(TRIM(C26),IFERROR(FIND(".",TRIM(C26)),0)+1,999),""),IF((LEN(TRIM(C26))-LEN(SUBSTITUTE(TRIM(C26),".","")))=2,IFERROR(MID(TRIM(C26),IFERROR(FIND(".",TRIM(C26)),0)+1,IFERROR(FIND(".",TRIM(C26),IFERROR(FIND(".",TRIM(C26)),0)+1),0)-IFERROR(FIND(".",TRIM(C26)),0)-1),""),"")),FALSE),IF((LEN(TRIM(C26))-LEN(SUBSTITUTE(TRIM(C26),".","")))=2,IFERROR(TEXT(--IF((LEN(TRIM(C26))-LEN(SUBSTITUTE(TRIM(C26),".","")))=2,IFERROR(MID(TRIM(C26),IFERROR(FIND(".",TRIM(C26),IFERROR(FIND(".",TRIM(C26)),0)+1),0)+1,999),""),""),"0")=IF((LEN(TRIM(C26))-LEN(SUBSTITUTE(TRIM(C26),".","")))=2,IFERROR(MID(TRIM(C26),IFERROR(FIND(".",TRIM(C26),IFERROR(FIND(".",TRIM(C26)),0)+1),0)+1,999),""),""),FALSE),TRUE)),"NONE","INVALID_VERSION"))))</ns0:f>
      </ns0:c>
      <ns0:c r="S26" s="53">
        <ns0:f>IF(TRIM(D26)="","MISSING_VERSION",IF(OR(NOT(OR((LEN(TRIM(D26))-LEN(SUBSTITUTE(TRIM(D26),".","")))=1,(LEN(TRIM(D26))-LEN(SUBSTITUTE(TRIM(D26),".","")))=2)),IFERROR(LEFT(TRIM(D26),IFERROR(FIND(".",TRIM(D26)),0)-1),"")="",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="",IF((LEN(TRIM(D26))-LEN(SUBSTITUTE(TRIM(D26),".","")))=2,IF((LEN(TRIM(D26))-LEN(SUBSTITUTE(TRIM(D26),".","")))=2,IFERROR(MID(TRIM(D26),IFERROR(FIND(".",TRIM(D26),IFERROR(FIND(".",TRIM(D26)),0)+1),0)+1,999),""),"")="",FALSE),NOT(IFERROR(ISNUMBER(--IFERROR(LEFT(TRIM(D26),IFERROR(FIND(".",TRIM(D26)),0)-1),"")),FALSE)),NOT(IFERROR(ISNUMBER(--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),FALSE)),IF((LEN(TRIM(D26))-LEN(SUBSTITUTE(TRIM(D26),".","")))=2,NOT(IFERROR(ISNUMBER(--IF((LEN(TRIM(D26))-LEN(SUBSTITUTE(TRIM(D26),".","")))=2,IFERROR(MID(TRIM(D26),IFERROR(FIND(".",TRIM(D26),IFERROR(FIND(".",TRIM(D26)),0)+1),0)+1,999),""),"")),FALSE)),FALSE)),"INVALID_VERSION",IF(OR(AND(LEN(IFERROR(LEFT(TRIM(D26),IFERROR(FIND(".",TRIM(D26)),0)-1),""))&gt;1,LEFT(IFERROR(LEFT(TRIM(D26),IFERROR(FIND(".",TRIM(D26)),0)-1),""),1)="0"),AND(LEN(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)&gt;1,LEFT(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,1)="0"),IF((LEN(TRIM(D26))-LEN(SUBSTITUTE(TRIM(D26),".","")))=2,AND(LEN(IF((LEN(TRIM(D26))-LEN(SUBSTITUTE(TRIM(D26),".","")))=2,IFERROR(MID(TRIM(D26),IFERROR(FIND(".",TRIM(D26),IFERROR(FIND(".",TRIM(D26)),0)+1),0)+1,999),""),""))&gt;1,LEFT(IF((LEN(TRIM(D26))-LEN(SUBSTITUTE(TRIM(D26),".","")))=2,IFERROR(MID(TRIM(D26),IFERROR(FIND(".",TRIM(D26),IFERROR(FIND(".",TRIM(D26)),0)+1),0)+1,999),""),""),1)="0"),FALSE)),"INVALID_VERSION_LEADING_ZERO",IF(AND(IFERROR(TEXT(--IFERROR(LEFT(TRIM(D26),IFERROR(FIND(".",TRIM(D26)),0)-1),""),"0")=IFERROR(LEFT(TRIM(D26),IFERROR(FIND(".",TRIM(D26)),0)-1),""),FALSE),IFERROR(TEXT(--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,"0")=IF((LEN(TRIM(D26))-LEN(SUBSTITUTE(TRIM(D26),".","")))=1,IFERROR(MID(TRIM(D26),IFERROR(FIND(".",TRIM(D26)),0)+1,999),""),IF((LEN(TRIM(D26))-LEN(SUBSTITUTE(TRIM(D26),".","")))=2,IFERROR(MID(TRIM(D26),IFERROR(FIND(".",TRIM(D26)),0)+1,IFERROR(FIND(".",TRIM(D26),IFERROR(FIND(".",TRIM(D26)),0)+1),0)-IFERROR(FIND(".",TRIM(D26)),0)-1),""),"")),FALSE),IF((LEN(TRIM(D26))-LEN(SUBSTITUTE(TRIM(D26),".","")))=2,IFERROR(TEXT(--IF((LEN(TRIM(D26))-LEN(SUBSTITUTE(TRIM(D26),".","")))=2,IFERROR(MID(TRIM(D26),IFERROR(FIND(".",TRIM(D26),IFERROR(FIND(".",TRIM(D26)),0)+1),0)+1,999),""),""),"0")=IF((LEN(TRIM(D26))-LEN(SUBSTITUTE(TRIM(D26),".","")))=2,IFERROR(MID(TRIM(D26),IFERROR(FIND(".",TRIM(D26),IFERROR(FIND(".",TRIM(D26)),0)+1),0)+1,999),""),""),FALSE),TRUE)),"NONE","INVALID_VERSION"))))</ns0:f>
      </ns0:c>
    </ns0:row>
    <ns0:row r="27">
      <ns0:c r="A27" s="65"/>
      <ns0:c r="B27" s="65"/>
      <ns0:c r="C27" s="65"/>
      <ns0:c r="D27" s="65"/>
      <ns0:c r="E27" s="65"/>
      <ns0:c r="F27" s="67"/>
      <ns0:c r="G27" s="66"/>
      <ns0:c r="H27" s="66"/>
      <ns0:c r="I27" s="66"/>
      <ns0:c r="J27" s="45">
        <ns0:f>IF(A27="","",IFERROR(VLOOKUP(K27,'Controlled Vocabulary'!$AA$2:$AD$200,2,FALSE),"Record structurally complete"))</ns0:f>
      </ns0:c>
      <ns0:c r="K27" s="45">
        <ns0:f>IF(A27="","",IF(O27="","MISSING_CHANGE_EVENT_ID",IF(P27&gt;1,"DUPLICATE_LINK_ID",IF(E27="","CHANGE_ACTOR_REQUIRED",IF(OR(R27&lt;&gt;"NONE",S27&lt;&gt;"NONE"),"CHANGE_VERSION_LINK_REQUIRED",IF(G27="","MISSING_CHANGE_REASON",IF(Q27=0,"ORPHAN_CLAIM_LINK","NONE")))))))</ns0:f>
      </ns0:c>
      <ns0:c r="L27" s="45">
        <ns0:f>IF(A27="","",IFERROR(VLOOKUP(K27,'Controlled Vocabulary'!$AA$2:$AD$200,3,FALSE),"Continue"))</ns0:f>
      </ns0:c>
      <ns0:c r="M27" s="45">
        <ns0:f>IF(A27="","",IFERROR(VLOOKUP(K27,'Controlled Vocabulary'!$AA$2:$AD$200,4,FALSE),"Evaluate remaining controls."))</ns0:f>
      </ns0:c>
      <ns0:c r="N27" s="53">
        <ns0:f>IF(OR(B27="",D27=""),"",UPPER(TRIM(B27))&amp;"|"&amp;TRIM(D27))</ns0:f>
      </ns0:c>
      <ns0:c r="O27" s="53">
        <ns0:f>IF(A27="","",UPPER(TRIM(A27)))</ns0:f>
      </ns0:c>
      <ns0:c r="P27" s="53">
        <ns0:f>IF(O27="",0,COUNTIF($O$2:$O$101,O27))</ns0:f>
      </ns0:c>
      <ns0:c r="Q27" s="53">
        <ns0:f>IF(N27="",0,COUNTIF('Evidence Register'!$BN$2:$BN$101,N27))</ns0:f>
      </ns0:c>
      <ns0:c r="R27" s="53">
        <ns0:f>IF(TRIM(C27)="","MISSING_VERSION",IF(OR(NOT(OR((LEN(TRIM(C27))-LEN(SUBSTITUTE(TRIM(C27),".","")))=1,(LEN(TRIM(C27))-LEN(SUBSTITUTE(TRIM(C27),".","")))=2)),IFERROR(LEFT(TRIM(C27),IFERROR(FIND(".",TRIM(C27)),0)-1),"")="",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="",IF((LEN(TRIM(C27))-LEN(SUBSTITUTE(TRIM(C27),".","")))=2,IF((LEN(TRIM(C27))-LEN(SUBSTITUTE(TRIM(C27),".","")))=2,IFERROR(MID(TRIM(C27),IFERROR(FIND(".",TRIM(C27),IFERROR(FIND(".",TRIM(C27)),0)+1),0)+1,999),""),"")="",FALSE),NOT(IFERROR(ISNUMBER(--IFERROR(LEFT(TRIM(C27),IFERROR(FIND(".",TRIM(C27)),0)-1),"")),FALSE)),NOT(IFERROR(ISNUMBER(--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),FALSE)),IF((LEN(TRIM(C27))-LEN(SUBSTITUTE(TRIM(C27),".","")))=2,NOT(IFERROR(ISNUMBER(--IF((LEN(TRIM(C27))-LEN(SUBSTITUTE(TRIM(C27),".","")))=2,IFERROR(MID(TRIM(C27),IFERROR(FIND(".",TRIM(C27),IFERROR(FIND(".",TRIM(C27)),0)+1),0)+1,999),""),"")),FALSE)),FALSE)),"INVALID_VERSION",IF(OR(AND(LEN(IFERROR(LEFT(TRIM(C27),IFERROR(FIND(".",TRIM(C27)),0)-1),""))&gt;1,LEFT(IFERROR(LEFT(TRIM(C27),IFERROR(FIND(".",TRIM(C27)),0)-1),""),1)="0"),AND(LEN(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)&gt;1,LEFT(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,1)="0"),IF((LEN(TRIM(C27))-LEN(SUBSTITUTE(TRIM(C27),".","")))=2,AND(LEN(IF((LEN(TRIM(C27))-LEN(SUBSTITUTE(TRIM(C27),".","")))=2,IFERROR(MID(TRIM(C27),IFERROR(FIND(".",TRIM(C27),IFERROR(FIND(".",TRIM(C27)),0)+1),0)+1,999),""),""))&gt;1,LEFT(IF((LEN(TRIM(C27))-LEN(SUBSTITUTE(TRIM(C27),".","")))=2,IFERROR(MID(TRIM(C27),IFERROR(FIND(".",TRIM(C27),IFERROR(FIND(".",TRIM(C27)),0)+1),0)+1,999),""),""),1)="0"),FALSE)),"INVALID_VERSION_LEADING_ZERO",IF(AND(IFERROR(TEXT(--IFERROR(LEFT(TRIM(C27),IFERROR(FIND(".",TRIM(C27)),0)-1),""),"0")=IFERROR(LEFT(TRIM(C27),IFERROR(FIND(".",TRIM(C27)),0)-1),""),FALSE),IFERROR(TEXT(--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,"0")=IF((LEN(TRIM(C27))-LEN(SUBSTITUTE(TRIM(C27),".","")))=1,IFERROR(MID(TRIM(C27),IFERROR(FIND(".",TRIM(C27)),0)+1,999),""),IF((LEN(TRIM(C27))-LEN(SUBSTITUTE(TRIM(C27),".","")))=2,IFERROR(MID(TRIM(C27),IFERROR(FIND(".",TRIM(C27)),0)+1,IFERROR(FIND(".",TRIM(C27),IFERROR(FIND(".",TRIM(C27)),0)+1),0)-IFERROR(FIND(".",TRIM(C27)),0)-1),""),"")),FALSE),IF((LEN(TRIM(C27))-LEN(SUBSTITUTE(TRIM(C27),".","")))=2,IFERROR(TEXT(--IF((LEN(TRIM(C27))-LEN(SUBSTITUTE(TRIM(C27),".","")))=2,IFERROR(MID(TRIM(C27),IFERROR(FIND(".",TRIM(C27),IFERROR(FIND(".",TRIM(C27)),0)+1),0)+1,999),""),""),"0")=IF((LEN(TRIM(C27))-LEN(SUBSTITUTE(TRIM(C27),".","")))=2,IFERROR(MID(TRIM(C27),IFERROR(FIND(".",TRIM(C27),IFERROR(FIND(".",TRIM(C27)),0)+1),0)+1,999),""),""),FALSE),TRUE)),"NONE","INVALID_VERSION"))))</ns0:f>
      </ns0:c>
      <ns0:c r="S27" s="53">
        <ns0:f>IF(TRIM(D27)="","MISSING_VERSION",IF(OR(NOT(OR((LEN(TRIM(D27))-LEN(SUBSTITUTE(TRIM(D27),".","")))=1,(LEN(TRIM(D27))-LEN(SUBSTITUTE(TRIM(D27),".","")))=2)),IFERROR(LEFT(TRIM(D27),IFERROR(FIND(".",TRIM(D27)),0)-1),"")="",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="",IF((LEN(TRIM(D27))-LEN(SUBSTITUTE(TRIM(D27),".","")))=2,IF((LEN(TRIM(D27))-LEN(SUBSTITUTE(TRIM(D27),".","")))=2,IFERROR(MID(TRIM(D27),IFERROR(FIND(".",TRIM(D27),IFERROR(FIND(".",TRIM(D27)),0)+1),0)+1,999),""),"")="",FALSE),NOT(IFERROR(ISNUMBER(--IFERROR(LEFT(TRIM(D27),IFERROR(FIND(".",TRIM(D27)),0)-1),"")),FALSE)),NOT(IFERROR(ISNUMBER(--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),FALSE)),IF((LEN(TRIM(D27))-LEN(SUBSTITUTE(TRIM(D27),".","")))=2,NOT(IFERROR(ISNUMBER(--IF((LEN(TRIM(D27))-LEN(SUBSTITUTE(TRIM(D27),".","")))=2,IFERROR(MID(TRIM(D27),IFERROR(FIND(".",TRIM(D27),IFERROR(FIND(".",TRIM(D27)),0)+1),0)+1,999),""),"")),FALSE)),FALSE)),"INVALID_VERSION",IF(OR(AND(LEN(IFERROR(LEFT(TRIM(D27),IFERROR(FIND(".",TRIM(D27)),0)-1),""))&gt;1,LEFT(IFERROR(LEFT(TRIM(D27),IFERROR(FIND(".",TRIM(D27)),0)-1),""),1)="0"),AND(LEN(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)&gt;1,LEFT(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,1)="0"),IF((LEN(TRIM(D27))-LEN(SUBSTITUTE(TRIM(D27),".","")))=2,AND(LEN(IF((LEN(TRIM(D27))-LEN(SUBSTITUTE(TRIM(D27),".","")))=2,IFERROR(MID(TRIM(D27),IFERROR(FIND(".",TRIM(D27),IFERROR(FIND(".",TRIM(D27)),0)+1),0)+1,999),""),""))&gt;1,LEFT(IF((LEN(TRIM(D27))-LEN(SUBSTITUTE(TRIM(D27),".","")))=2,IFERROR(MID(TRIM(D27),IFERROR(FIND(".",TRIM(D27),IFERROR(FIND(".",TRIM(D27)),0)+1),0)+1,999),""),""),1)="0"),FALSE)),"INVALID_VERSION_LEADING_ZERO",IF(AND(IFERROR(TEXT(--IFERROR(LEFT(TRIM(D27),IFERROR(FIND(".",TRIM(D27)),0)-1),""),"0")=IFERROR(LEFT(TRIM(D27),IFERROR(FIND(".",TRIM(D27)),0)-1),""),FALSE),IFERROR(TEXT(--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,"0")=IF((LEN(TRIM(D27))-LEN(SUBSTITUTE(TRIM(D27),".","")))=1,IFERROR(MID(TRIM(D27),IFERROR(FIND(".",TRIM(D27)),0)+1,999),""),IF((LEN(TRIM(D27))-LEN(SUBSTITUTE(TRIM(D27),".","")))=2,IFERROR(MID(TRIM(D27),IFERROR(FIND(".",TRIM(D27)),0)+1,IFERROR(FIND(".",TRIM(D27),IFERROR(FIND(".",TRIM(D27)),0)+1),0)-IFERROR(FIND(".",TRIM(D27)),0)-1),""),"")),FALSE),IF((LEN(TRIM(D27))-LEN(SUBSTITUTE(TRIM(D27),".","")))=2,IFERROR(TEXT(--IF((LEN(TRIM(D27))-LEN(SUBSTITUTE(TRIM(D27),".","")))=2,IFERROR(MID(TRIM(D27),IFERROR(FIND(".",TRIM(D27),IFERROR(FIND(".",TRIM(D27)),0)+1),0)+1,999),""),""),"0")=IF((LEN(TRIM(D27))-LEN(SUBSTITUTE(TRIM(D27),".","")))=2,IFERROR(MID(TRIM(D27),IFERROR(FIND(".",TRIM(D27),IFERROR(FIND(".",TRIM(D27)),0)+1),0)+1,999),""),""),FALSE),TRUE)),"NONE","INVALID_VERSION"))))</ns0:f>
      </ns0:c>
    </ns0:row>
    <ns0:row r="28">
      <ns0:c r="A28" s="65"/>
      <ns0:c r="B28" s="65"/>
      <ns0:c r="C28" s="65"/>
      <ns0:c r="D28" s="65"/>
      <ns0:c r="E28" s="65"/>
      <ns0:c r="F28" s="67"/>
      <ns0:c r="G28" s="66"/>
      <ns0:c r="H28" s="66"/>
      <ns0:c r="I28" s="66"/>
      <ns0:c r="J28" s="45">
        <ns0:f>IF(A28="","",IFERROR(VLOOKUP(K28,'Controlled Vocabulary'!$AA$2:$AD$200,2,FALSE),"Record structurally complete"))</ns0:f>
      </ns0:c>
      <ns0:c r="K28" s="45">
        <ns0:f>IF(A28="","",IF(O28="","MISSING_CHANGE_EVENT_ID",IF(P28&gt;1,"DUPLICATE_LINK_ID",IF(E28="","CHANGE_ACTOR_REQUIRED",IF(OR(R28&lt;&gt;"NONE",S28&lt;&gt;"NONE"),"CHANGE_VERSION_LINK_REQUIRED",IF(G28="","MISSING_CHANGE_REASON",IF(Q28=0,"ORPHAN_CLAIM_LINK","NONE")))))))</ns0:f>
      </ns0:c>
      <ns0:c r="L28" s="45">
        <ns0:f>IF(A28="","",IFERROR(VLOOKUP(K28,'Controlled Vocabulary'!$AA$2:$AD$200,3,FALSE),"Continue"))</ns0:f>
      </ns0:c>
      <ns0:c r="M28" s="45">
        <ns0:f>IF(A28="","",IFERROR(VLOOKUP(K28,'Controlled Vocabulary'!$AA$2:$AD$200,4,FALSE),"Evaluate remaining controls."))</ns0:f>
      </ns0:c>
      <ns0:c r="N28" s="53">
        <ns0:f>IF(OR(B28="",D28=""),"",UPPER(TRIM(B28))&amp;"|"&amp;TRIM(D28))</ns0:f>
      </ns0:c>
      <ns0:c r="O28" s="53">
        <ns0:f>IF(A28="","",UPPER(TRIM(A28)))</ns0:f>
      </ns0:c>
      <ns0:c r="P28" s="53">
        <ns0:f>IF(O28="",0,COUNTIF($O$2:$O$101,O28))</ns0:f>
      </ns0:c>
      <ns0:c r="Q28" s="53">
        <ns0:f>IF(N28="",0,COUNTIF('Evidence Register'!$BN$2:$BN$101,N28))</ns0:f>
      </ns0:c>
      <ns0:c r="R28" s="53">
        <ns0:f>IF(TRIM(C28)="","MISSING_VERSION",IF(OR(NOT(OR((LEN(TRIM(C28))-LEN(SUBSTITUTE(TRIM(C28),".","")))=1,(LEN(TRIM(C28))-LEN(SUBSTITUTE(TRIM(C28),".","")))=2)),IFERROR(LEFT(TRIM(C28),IFERROR(FIND(".",TRIM(C28)),0)-1),"")="",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="",IF((LEN(TRIM(C28))-LEN(SUBSTITUTE(TRIM(C28),".","")))=2,IF((LEN(TRIM(C28))-LEN(SUBSTITUTE(TRIM(C28),".","")))=2,IFERROR(MID(TRIM(C28),IFERROR(FIND(".",TRIM(C28),IFERROR(FIND(".",TRIM(C28)),0)+1),0)+1,999),""),"")="",FALSE),NOT(IFERROR(ISNUMBER(--IFERROR(LEFT(TRIM(C28),IFERROR(FIND(".",TRIM(C28)),0)-1),"")),FALSE)),NOT(IFERROR(ISNUMBER(--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),FALSE)),IF((LEN(TRIM(C28))-LEN(SUBSTITUTE(TRIM(C28),".","")))=2,NOT(IFERROR(ISNUMBER(--IF((LEN(TRIM(C28))-LEN(SUBSTITUTE(TRIM(C28),".","")))=2,IFERROR(MID(TRIM(C28),IFERROR(FIND(".",TRIM(C28),IFERROR(FIND(".",TRIM(C28)),0)+1),0)+1,999),""),"")),FALSE)),FALSE)),"INVALID_VERSION",IF(OR(AND(LEN(IFERROR(LEFT(TRIM(C28),IFERROR(FIND(".",TRIM(C28)),0)-1),""))&gt;1,LEFT(IFERROR(LEFT(TRIM(C28),IFERROR(FIND(".",TRIM(C28)),0)-1),""),1)="0"),AND(LEN(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)&gt;1,LEFT(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,1)="0"),IF((LEN(TRIM(C28))-LEN(SUBSTITUTE(TRIM(C28),".","")))=2,AND(LEN(IF((LEN(TRIM(C28))-LEN(SUBSTITUTE(TRIM(C28),".","")))=2,IFERROR(MID(TRIM(C28),IFERROR(FIND(".",TRIM(C28),IFERROR(FIND(".",TRIM(C28)),0)+1),0)+1,999),""),""))&gt;1,LEFT(IF((LEN(TRIM(C28))-LEN(SUBSTITUTE(TRIM(C28),".","")))=2,IFERROR(MID(TRIM(C28),IFERROR(FIND(".",TRIM(C28),IFERROR(FIND(".",TRIM(C28)),0)+1),0)+1,999),""),""),1)="0"),FALSE)),"INVALID_VERSION_LEADING_ZERO",IF(AND(IFERROR(TEXT(--IFERROR(LEFT(TRIM(C28),IFERROR(FIND(".",TRIM(C28)),0)-1),""),"0")=IFERROR(LEFT(TRIM(C28),IFERROR(FIND(".",TRIM(C28)),0)-1),""),FALSE),IFERROR(TEXT(--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,"0")=IF((LEN(TRIM(C28))-LEN(SUBSTITUTE(TRIM(C28),".","")))=1,IFERROR(MID(TRIM(C28),IFERROR(FIND(".",TRIM(C28)),0)+1,999),""),IF((LEN(TRIM(C28))-LEN(SUBSTITUTE(TRIM(C28),".","")))=2,IFERROR(MID(TRIM(C28),IFERROR(FIND(".",TRIM(C28)),0)+1,IFERROR(FIND(".",TRIM(C28),IFERROR(FIND(".",TRIM(C28)),0)+1),0)-IFERROR(FIND(".",TRIM(C28)),0)-1),""),"")),FALSE),IF((LEN(TRIM(C28))-LEN(SUBSTITUTE(TRIM(C28),".","")))=2,IFERROR(TEXT(--IF((LEN(TRIM(C28))-LEN(SUBSTITUTE(TRIM(C28),".","")))=2,IFERROR(MID(TRIM(C28),IFERROR(FIND(".",TRIM(C28),IFERROR(FIND(".",TRIM(C28)),0)+1),0)+1,999),""),""),"0")=IF((LEN(TRIM(C28))-LEN(SUBSTITUTE(TRIM(C28),".","")))=2,IFERROR(MID(TRIM(C28),IFERROR(FIND(".",TRIM(C28),IFERROR(FIND(".",TRIM(C28)),0)+1),0)+1,999),""),""),FALSE),TRUE)),"NONE","INVALID_VERSION"))))</ns0:f>
      </ns0:c>
      <ns0:c r="S28" s="53">
        <ns0:f>IF(TRIM(D28)="","MISSING_VERSION",IF(OR(NOT(OR((LEN(TRIM(D28))-LEN(SUBSTITUTE(TRIM(D28),".","")))=1,(LEN(TRIM(D28))-LEN(SUBSTITUTE(TRIM(D28),".","")))=2)),IFERROR(LEFT(TRIM(D28),IFERROR(FIND(".",TRIM(D28)),0)-1),"")="",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="",IF((LEN(TRIM(D28))-LEN(SUBSTITUTE(TRIM(D28),".","")))=2,IF((LEN(TRIM(D28))-LEN(SUBSTITUTE(TRIM(D28),".","")))=2,IFERROR(MID(TRIM(D28),IFERROR(FIND(".",TRIM(D28),IFERROR(FIND(".",TRIM(D28)),0)+1),0)+1,999),""),"")="",FALSE),NOT(IFERROR(ISNUMBER(--IFERROR(LEFT(TRIM(D28),IFERROR(FIND(".",TRIM(D28)),0)-1),"")),FALSE)),NOT(IFERROR(ISNUMBER(--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),FALSE)),IF((LEN(TRIM(D28))-LEN(SUBSTITUTE(TRIM(D28),".","")))=2,NOT(IFERROR(ISNUMBER(--IF((LEN(TRIM(D28))-LEN(SUBSTITUTE(TRIM(D28),".","")))=2,IFERROR(MID(TRIM(D28),IFERROR(FIND(".",TRIM(D28),IFERROR(FIND(".",TRIM(D28)),0)+1),0)+1,999),""),"")),FALSE)),FALSE)),"INVALID_VERSION",IF(OR(AND(LEN(IFERROR(LEFT(TRIM(D28),IFERROR(FIND(".",TRIM(D28)),0)-1),""))&gt;1,LEFT(IFERROR(LEFT(TRIM(D28),IFERROR(FIND(".",TRIM(D28)),0)-1),""),1)="0"),AND(LEN(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)&gt;1,LEFT(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,1)="0"),IF((LEN(TRIM(D28))-LEN(SUBSTITUTE(TRIM(D28),".","")))=2,AND(LEN(IF((LEN(TRIM(D28))-LEN(SUBSTITUTE(TRIM(D28),".","")))=2,IFERROR(MID(TRIM(D28),IFERROR(FIND(".",TRIM(D28),IFERROR(FIND(".",TRIM(D28)),0)+1),0)+1,999),""),""))&gt;1,LEFT(IF((LEN(TRIM(D28))-LEN(SUBSTITUTE(TRIM(D28),".","")))=2,IFERROR(MID(TRIM(D28),IFERROR(FIND(".",TRIM(D28),IFERROR(FIND(".",TRIM(D28)),0)+1),0)+1,999),""),""),1)="0"),FALSE)),"INVALID_VERSION_LEADING_ZERO",IF(AND(IFERROR(TEXT(--IFERROR(LEFT(TRIM(D28),IFERROR(FIND(".",TRIM(D28)),0)-1),""),"0")=IFERROR(LEFT(TRIM(D28),IFERROR(FIND(".",TRIM(D28)),0)-1),""),FALSE),IFERROR(TEXT(--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,"0")=IF((LEN(TRIM(D28))-LEN(SUBSTITUTE(TRIM(D28),".","")))=1,IFERROR(MID(TRIM(D28),IFERROR(FIND(".",TRIM(D28)),0)+1,999),""),IF((LEN(TRIM(D28))-LEN(SUBSTITUTE(TRIM(D28),".","")))=2,IFERROR(MID(TRIM(D28),IFERROR(FIND(".",TRIM(D28)),0)+1,IFERROR(FIND(".",TRIM(D28),IFERROR(FIND(".",TRIM(D28)),0)+1),0)-IFERROR(FIND(".",TRIM(D28)),0)-1),""),"")),FALSE),IF((LEN(TRIM(D28))-LEN(SUBSTITUTE(TRIM(D28),".","")))=2,IFERROR(TEXT(--IF((LEN(TRIM(D28))-LEN(SUBSTITUTE(TRIM(D28),".","")))=2,IFERROR(MID(TRIM(D28),IFERROR(FIND(".",TRIM(D28),IFERROR(FIND(".",TRIM(D28)),0)+1),0)+1,999),""),""),"0")=IF((LEN(TRIM(D28))-LEN(SUBSTITUTE(TRIM(D28),".","")))=2,IFERROR(MID(TRIM(D28),IFERROR(FIND(".",TRIM(D28),IFERROR(FIND(".",TRIM(D28)),0)+1),0)+1,999),""),""),FALSE),TRUE)),"NONE","INVALID_VERSION"))))</ns0:f>
      </ns0:c>
    </ns0:row>
    <ns0:row r="29">
      <ns0:c r="A29" s="65"/>
      <ns0:c r="B29" s="65"/>
      <ns0:c r="C29" s="65"/>
      <ns0:c r="D29" s="65"/>
      <ns0:c r="E29" s="65"/>
      <ns0:c r="F29" s="67"/>
      <ns0:c r="G29" s="66"/>
      <ns0:c r="H29" s="66"/>
      <ns0:c r="I29" s="66"/>
      <ns0:c r="J29" s="45">
        <ns0:f>IF(A29="","",IFERROR(VLOOKUP(K29,'Controlled Vocabulary'!$AA$2:$AD$200,2,FALSE),"Record structurally complete"))</ns0:f>
      </ns0:c>
      <ns0:c r="K29" s="45">
        <ns0:f>IF(A29="","",IF(O29="","MISSING_CHANGE_EVENT_ID",IF(P29&gt;1,"DUPLICATE_LINK_ID",IF(E29="","CHANGE_ACTOR_REQUIRED",IF(OR(R29&lt;&gt;"NONE",S29&lt;&gt;"NONE"),"CHANGE_VERSION_LINK_REQUIRED",IF(G29="","MISSING_CHANGE_REASON",IF(Q29=0,"ORPHAN_CLAIM_LINK","NONE")))))))</ns0:f>
      </ns0:c>
      <ns0:c r="L29" s="45">
        <ns0:f>IF(A29="","",IFERROR(VLOOKUP(K29,'Controlled Vocabulary'!$AA$2:$AD$200,3,FALSE),"Continue"))</ns0:f>
      </ns0:c>
      <ns0:c r="M29" s="45">
        <ns0:f>IF(A29="","",IFERROR(VLOOKUP(K29,'Controlled Vocabulary'!$AA$2:$AD$200,4,FALSE),"Evaluate remaining controls."))</ns0:f>
      </ns0:c>
      <ns0:c r="N29" s="53">
        <ns0:f>IF(OR(B29="",D29=""),"",UPPER(TRIM(B29))&amp;"|"&amp;TRIM(D29))</ns0:f>
      </ns0:c>
      <ns0:c r="O29" s="53">
        <ns0:f>IF(A29="","",UPPER(TRIM(A29)))</ns0:f>
      </ns0:c>
      <ns0:c r="P29" s="53">
        <ns0:f>IF(O29="",0,COUNTIF($O$2:$O$101,O29))</ns0:f>
      </ns0:c>
      <ns0:c r="Q29" s="53">
        <ns0:f>IF(N29="",0,COUNTIF('Evidence Register'!$BN$2:$BN$101,N29))</ns0:f>
      </ns0:c>
      <ns0:c r="R29" s="53">
        <ns0:f>IF(TRIM(C29)="","MISSING_VERSION",IF(OR(NOT(OR((LEN(TRIM(C29))-LEN(SUBSTITUTE(TRIM(C29),".","")))=1,(LEN(TRIM(C29))-LEN(SUBSTITUTE(TRIM(C29),".","")))=2)),IFERROR(LEFT(TRIM(C29),IFERROR(FIND(".",TRIM(C29)),0)-1),"")="",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="",IF((LEN(TRIM(C29))-LEN(SUBSTITUTE(TRIM(C29),".","")))=2,IF((LEN(TRIM(C29))-LEN(SUBSTITUTE(TRIM(C29),".","")))=2,IFERROR(MID(TRIM(C29),IFERROR(FIND(".",TRIM(C29),IFERROR(FIND(".",TRIM(C29)),0)+1),0)+1,999),""),"")="",FALSE),NOT(IFERROR(ISNUMBER(--IFERROR(LEFT(TRIM(C29),IFERROR(FIND(".",TRIM(C29)),0)-1),"")),FALSE)),NOT(IFERROR(ISNUMBER(--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),FALSE)),IF((LEN(TRIM(C29))-LEN(SUBSTITUTE(TRIM(C29),".","")))=2,NOT(IFERROR(ISNUMBER(--IF((LEN(TRIM(C29))-LEN(SUBSTITUTE(TRIM(C29),".","")))=2,IFERROR(MID(TRIM(C29),IFERROR(FIND(".",TRIM(C29),IFERROR(FIND(".",TRIM(C29)),0)+1),0)+1,999),""),"")),FALSE)),FALSE)),"INVALID_VERSION",IF(OR(AND(LEN(IFERROR(LEFT(TRIM(C29),IFERROR(FIND(".",TRIM(C29)),0)-1),""))&gt;1,LEFT(IFERROR(LEFT(TRIM(C29),IFERROR(FIND(".",TRIM(C29)),0)-1),""),1)="0"),AND(LEN(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)&gt;1,LEFT(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,1)="0"),IF((LEN(TRIM(C29))-LEN(SUBSTITUTE(TRIM(C29),".","")))=2,AND(LEN(IF((LEN(TRIM(C29))-LEN(SUBSTITUTE(TRIM(C29),".","")))=2,IFERROR(MID(TRIM(C29),IFERROR(FIND(".",TRIM(C29),IFERROR(FIND(".",TRIM(C29)),0)+1),0)+1,999),""),""))&gt;1,LEFT(IF((LEN(TRIM(C29))-LEN(SUBSTITUTE(TRIM(C29),".","")))=2,IFERROR(MID(TRIM(C29),IFERROR(FIND(".",TRIM(C29),IFERROR(FIND(".",TRIM(C29)),0)+1),0)+1,999),""),""),1)="0"),FALSE)),"INVALID_VERSION_LEADING_ZERO",IF(AND(IFERROR(TEXT(--IFERROR(LEFT(TRIM(C29),IFERROR(FIND(".",TRIM(C29)),0)-1),""),"0")=IFERROR(LEFT(TRIM(C29),IFERROR(FIND(".",TRIM(C29)),0)-1),""),FALSE),IFERROR(TEXT(--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,"0")=IF((LEN(TRIM(C29))-LEN(SUBSTITUTE(TRIM(C29),".","")))=1,IFERROR(MID(TRIM(C29),IFERROR(FIND(".",TRIM(C29)),0)+1,999),""),IF((LEN(TRIM(C29))-LEN(SUBSTITUTE(TRIM(C29),".","")))=2,IFERROR(MID(TRIM(C29),IFERROR(FIND(".",TRIM(C29)),0)+1,IFERROR(FIND(".",TRIM(C29),IFERROR(FIND(".",TRIM(C29)),0)+1),0)-IFERROR(FIND(".",TRIM(C29)),0)-1),""),"")),FALSE),IF((LEN(TRIM(C29))-LEN(SUBSTITUTE(TRIM(C29),".","")))=2,IFERROR(TEXT(--IF((LEN(TRIM(C29))-LEN(SUBSTITUTE(TRIM(C29),".","")))=2,IFERROR(MID(TRIM(C29),IFERROR(FIND(".",TRIM(C29),IFERROR(FIND(".",TRIM(C29)),0)+1),0)+1,999),""),""),"0")=IF((LEN(TRIM(C29))-LEN(SUBSTITUTE(TRIM(C29),".","")))=2,IFERROR(MID(TRIM(C29),IFERROR(FIND(".",TRIM(C29),IFERROR(FIND(".",TRIM(C29)),0)+1),0)+1,999),""),""),FALSE),TRUE)),"NONE","INVALID_VERSION"))))</ns0:f>
      </ns0:c>
      <ns0:c r="S29" s="53">
        <ns0:f>IF(TRIM(D29)="","MISSING_VERSION",IF(OR(NOT(OR((LEN(TRIM(D29))-LEN(SUBSTITUTE(TRIM(D29),".","")))=1,(LEN(TRIM(D29))-LEN(SUBSTITUTE(TRIM(D29),".","")))=2)),IFERROR(LEFT(TRIM(D29),IFERROR(FIND(".",TRIM(D29)),0)-1),"")="",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="",IF((LEN(TRIM(D29))-LEN(SUBSTITUTE(TRIM(D29),".","")))=2,IF((LEN(TRIM(D29))-LEN(SUBSTITUTE(TRIM(D29),".","")))=2,IFERROR(MID(TRIM(D29),IFERROR(FIND(".",TRIM(D29),IFERROR(FIND(".",TRIM(D29)),0)+1),0)+1,999),""),"")="",FALSE),NOT(IFERROR(ISNUMBER(--IFERROR(LEFT(TRIM(D29),IFERROR(FIND(".",TRIM(D29)),0)-1),"")),FALSE)),NOT(IFERROR(ISNUMBER(--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),FALSE)),IF((LEN(TRIM(D29))-LEN(SUBSTITUTE(TRIM(D29),".","")))=2,NOT(IFERROR(ISNUMBER(--IF((LEN(TRIM(D29))-LEN(SUBSTITUTE(TRIM(D29),".","")))=2,IFERROR(MID(TRIM(D29),IFERROR(FIND(".",TRIM(D29),IFERROR(FIND(".",TRIM(D29)),0)+1),0)+1,999),""),"")),FALSE)),FALSE)),"INVALID_VERSION",IF(OR(AND(LEN(IFERROR(LEFT(TRIM(D29),IFERROR(FIND(".",TRIM(D29)),0)-1),""))&gt;1,LEFT(IFERROR(LEFT(TRIM(D29),IFERROR(FIND(".",TRIM(D29)),0)-1),""),1)="0"),AND(LEN(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)&gt;1,LEFT(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,1)="0"),IF((LEN(TRIM(D29))-LEN(SUBSTITUTE(TRIM(D29),".","")))=2,AND(LEN(IF((LEN(TRIM(D29))-LEN(SUBSTITUTE(TRIM(D29),".","")))=2,IFERROR(MID(TRIM(D29),IFERROR(FIND(".",TRIM(D29),IFERROR(FIND(".",TRIM(D29)),0)+1),0)+1,999),""),""))&gt;1,LEFT(IF((LEN(TRIM(D29))-LEN(SUBSTITUTE(TRIM(D29),".","")))=2,IFERROR(MID(TRIM(D29),IFERROR(FIND(".",TRIM(D29),IFERROR(FIND(".",TRIM(D29)),0)+1),0)+1,999),""),""),1)="0"),FALSE)),"INVALID_VERSION_LEADING_ZERO",IF(AND(IFERROR(TEXT(--IFERROR(LEFT(TRIM(D29),IFERROR(FIND(".",TRIM(D29)),0)-1),""),"0")=IFERROR(LEFT(TRIM(D29),IFERROR(FIND(".",TRIM(D29)),0)-1),""),FALSE),IFERROR(TEXT(--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,"0")=IF((LEN(TRIM(D29))-LEN(SUBSTITUTE(TRIM(D29),".","")))=1,IFERROR(MID(TRIM(D29),IFERROR(FIND(".",TRIM(D29)),0)+1,999),""),IF((LEN(TRIM(D29))-LEN(SUBSTITUTE(TRIM(D29),".","")))=2,IFERROR(MID(TRIM(D29),IFERROR(FIND(".",TRIM(D29)),0)+1,IFERROR(FIND(".",TRIM(D29),IFERROR(FIND(".",TRIM(D29)),0)+1),0)-IFERROR(FIND(".",TRIM(D29)),0)-1),""),"")),FALSE),IF((LEN(TRIM(D29))-LEN(SUBSTITUTE(TRIM(D29),".","")))=2,IFERROR(TEXT(--IF((LEN(TRIM(D29))-LEN(SUBSTITUTE(TRIM(D29),".","")))=2,IFERROR(MID(TRIM(D29),IFERROR(FIND(".",TRIM(D29),IFERROR(FIND(".",TRIM(D29)),0)+1),0)+1,999),""),""),"0")=IF((LEN(TRIM(D29))-LEN(SUBSTITUTE(TRIM(D29),".","")))=2,IFERROR(MID(TRIM(D29),IFERROR(FIND(".",TRIM(D29),IFERROR(FIND(".",TRIM(D29)),0)+1),0)+1,999),""),""),FALSE),TRUE)),"NONE","INVALID_VERSION"))))</ns0:f>
      </ns0:c>
    </ns0:row>
    <ns0:row r="30">
      <ns0:c r="A30" s="65"/>
      <ns0:c r="B30" s="65"/>
      <ns0:c r="C30" s="65"/>
      <ns0:c r="D30" s="65"/>
      <ns0:c r="E30" s="65"/>
      <ns0:c r="F30" s="67"/>
      <ns0:c r="G30" s="66"/>
      <ns0:c r="H30" s="66"/>
      <ns0:c r="I30" s="66"/>
      <ns0:c r="J30" s="45">
        <ns0:f>IF(A30="","",IFERROR(VLOOKUP(K30,'Controlled Vocabulary'!$AA$2:$AD$200,2,FALSE),"Record structurally complete"))</ns0:f>
      </ns0:c>
      <ns0:c r="K30" s="45">
        <ns0:f>IF(A30="","",IF(O30="","MISSING_CHANGE_EVENT_ID",IF(P30&gt;1,"DUPLICATE_LINK_ID",IF(E30="","CHANGE_ACTOR_REQUIRED",IF(OR(R30&lt;&gt;"NONE",S30&lt;&gt;"NONE"),"CHANGE_VERSION_LINK_REQUIRED",IF(G30="","MISSING_CHANGE_REASON",IF(Q30=0,"ORPHAN_CLAIM_LINK","NONE")))))))</ns0:f>
      </ns0:c>
      <ns0:c r="L30" s="45">
        <ns0:f>IF(A30="","",IFERROR(VLOOKUP(K30,'Controlled Vocabulary'!$AA$2:$AD$200,3,FALSE),"Continue"))</ns0:f>
      </ns0:c>
      <ns0:c r="M30" s="45">
        <ns0:f>IF(A30="","",IFERROR(VLOOKUP(K30,'Controlled Vocabulary'!$AA$2:$AD$200,4,FALSE),"Evaluate remaining controls."))</ns0:f>
      </ns0:c>
      <ns0:c r="N30" s="53">
        <ns0:f>IF(OR(B30="",D30=""),"",UPPER(TRIM(B30))&amp;"|"&amp;TRIM(D30))</ns0:f>
      </ns0:c>
      <ns0:c r="O30" s="53">
        <ns0:f>IF(A30="","",UPPER(TRIM(A30)))</ns0:f>
      </ns0:c>
      <ns0:c r="P30" s="53">
        <ns0:f>IF(O30="",0,COUNTIF($O$2:$O$101,O30))</ns0:f>
      </ns0:c>
      <ns0:c r="Q30" s="53">
        <ns0:f>IF(N30="",0,COUNTIF('Evidence Register'!$BN$2:$BN$101,N30))</ns0:f>
      </ns0:c>
      <ns0:c r="R30" s="53">
        <ns0:f>IF(TRIM(C30)="","MISSING_VERSION",IF(OR(NOT(OR((LEN(TRIM(C30))-LEN(SUBSTITUTE(TRIM(C30),".","")))=1,(LEN(TRIM(C30))-LEN(SUBSTITUTE(TRIM(C30),".","")))=2)),IFERROR(LEFT(TRIM(C30),IFERROR(FIND(".",TRIM(C30)),0)-1),"")="",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="",IF((LEN(TRIM(C30))-LEN(SUBSTITUTE(TRIM(C30),".","")))=2,IF((LEN(TRIM(C30))-LEN(SUBSTITUTE(TRIM(C30),".","")))=2,IFERROR(MID(TRIM(C30),IFERROR(FIND(".",TRIM(C30),IFERROR(FIND(".",TRIM(C30)),0)+1),0)+1,999),""),"")="",FALSE),NOT(IFERROR(ISNUMBER(--IFERROR(LEFT(TRIM(C30),IFERROR(FIND(".",TRIM(C30)),0)-1),"")),FALSE)),NOT(IFERROR(ISNUMBER(--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),FALSE)),IF((LEN(TRIM(C30))-LEN(SUBSTITUTE(TRIM(C30),".","")))=2,NOT(IFERROR(ISNUMBER(--IF((LEN(TRIM(C30))-LEN(SUBSTITUTE(TRIM(C30),".","")))=2,IFERROR(MID(TRIM(C30),IFERROR(FIND(".",TRIM(C30),IFERROR(FIND(".",TRIM(C30)),0)+1),0)+1,999),""),"")),FALSE)),FALSE)),"INVALID_VERSION",IF(OR(AND(LEN(IFERROR(LEFT(TRIM(C30),IFERROR(FIND(".",TRIM(C30)),0)-1),""))&gt;1,LEFT(IFERROR(LEFT(TRIM(C30),IFERROR(FIND(".",TRIM(C30)),0)-1),""),1)="0"),AND(LEN(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)&gt;1,LEFT(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,1)="0"),IF((LEN(TRIM(C30))-LEN(SUBSTITUTE(TRIM(C30),".","")))=2,AND(LEN(IF((LEN(TRIM(C30))-LEN(SUBSTITUTE(TRIM(C30),".","")))=2,IFERROR(MID(TRIM(C30),IFERROR(FIND(".",TRIM(C30),IFERROR(FIND(".",TRIM(C30)),0)+1),0)+1,999),""),""))&gt;1,LEFT(IF((LEN(TRIM(C30))-LEN(SUBSTITUTE(TRIM(C30),".","")))=2,IFERROR(MID(TRIM(C30),IFERROR(FIND(".",TRIM(C30),IFERROR(FIND(".",TRIM(C30)),0)+1),0)+1,999),""),""),1)="0"),FALSE)),"INVALID_VERSION_LEADING_ZERO",IF(AND(IFERROR(TEXT(--IFERROR(LEFT(TRIM(C30),IFERROR(FIND(".",TRIM(C30)),0)-1),""),"0")=IFERROR(LEFT(TRIM(C30),IFERROR(FIND(".",TRIM(C30)),0)-1),""),FALSE),IFERROR(TEXT(--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,"0")=IF((LEN(TRIM(C30))-LEN(SUBSTITUTE(TRIM(C30),".","")))=1,IFERROR(MID(TRIM(C30),IFERROR(FIND(".",TRIM(C30)),0)+1,999),""),IF((LEN(TRIM(C30))-LEN(SUBSTITUTE(TRIM(C30),".","")))=2,IFERROR(MID(TRIM(C30),IFERROR(FIND(".",TRIM(C30)),0)+1,IFERROR(FIND(".",TRIM(C30),IFERROR(FIND(".",TRIM(C30)),0)+1),0)-IFERROR(FIND(".",TRIM(C30)),0)-1),""),"")),FALSE),IF((LEN(TRIM(C30))-LEN(SUBSTITUTE(TRIM(C30),".","")))=2,IFERROR(TEXT(--IF((LEN(TRIM(C30))-LEN(SUBSTITUTE(TRIM(C30),".","")))=2,IFERROR(MID(TRIM(C30),IFERROR(FIND(".",TRIM(C30),IFERROR(FIND(".",TRIM(C30)),0)+1),0)+1,999),""),""),"0")=IF((LEN(TRIM(C30))-LEN(SUBSTITUTE(TRIM(C30),".","")))=2,IFERROR(MID(TRIM(C30),IFERROR(FIND(".",TRIM(C30),IFERROR(FIND(".",TRIM(C30)),0)+1),0)+1,999),""),""),FALSE),TRUE)),"NONE","INVALID_VERSION"))))</ns0:f>
      </ns0:c>
      <ns0:c r="S30" s="53">
        <ns0:f>IF(TRIM(D30)="","MISSING_VERSION",IF(OR(NOT(OR((LEN(TRIM(D30))-LEN(SUBSTITUTE(TRIM(D30),".","")))=1,(LEN(TRIM(D30))-LEN(SUBSTITUTE(TRIM(D30),".","")))=2)),IFERROR(LEFT(TRIM(D30),IFERROR(FIND(".",TRIM(D30)),0)-1),"")="",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="",IF((LEN(TRIM(D30))-LEN(SUBSTITUTE(TRIM(D30),".","")))=2,IF((LEN(TRIM(D30))-LEN(SUBSTITUTE(TRIM(D30),".","")))=2,IFERROR(MID(TRIM(D30),IFERROR(FIND(".",TRIM(D30),IFERROR(FIND(".",TRIM(D30)),0)+1),0)+1,999),""),"")="",FALSE),NOT(IFERROR(ISNUMBER(--IFERROR(LEFT(TRIM(D30),IFERROR(FIND(".",TRIM(D30)),0)-1),"")),FALSE)),NOT(IFERROR(ISNUMBER(--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),FALSE)),IF((LEN(TRIM(D30))-LEN(SUBSTITUTE(TRIM(D30),".","")))=2,NOT(IFERROR(ISNUMBER(--IF((LEN(TRIM(D30))-LEN(SUBSTITUTE(TRIM(D30),".","")))=2,IFERROR(MID(TRIM(D30),IFERROR(FIND(".",TRIM(D30),IFERROR(FIND(".",TRIM(D30)),0)+1),0)+1,999),""),"")),FALSE)),FALSE)),"INVALID_VERSION",IF(OR(AND(LEN(IFERROR(LEFT(TRIM(D30),IFERROR(FIND(".",TRIM(D30)),0)-1),""))&gt;1,LEFT(IFERROR(LEFT(TRIM(D30),IFERROR(FIND(".",TRIM(D30)),0)-1),""),1)="0"),AND(LEN(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)&gt;1,LEFT(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,1)="0"),IF((LEN(TRIM(D30))-LEN(SUBSTITUTE(TRIM(D30),".","")))=2,AND(LEN(IF((LEN(TRIM(D30))-LEN(SUBSTITUTE(TRIM(D30),".","")))=2,IFERROR(MID(TRIM(D30),IFERROR(FIND(".",TRIM(D30),IFERROR(FIND(".",TRIM(D30)),0)+1),0)+1,999),""),""))&gt;1,LEFT(IF((LEN(TRIM(D30))-LEN(SUBSTITUTE(TRIM(D30),".","")))=2,IFERROR(MID(TRIM(D30),IFERROR(FIND(".",TRIM(D30),IFERROR(FIND(".",TRIM(D30)),0)+1),0)+1,999),""),""),1)="0"),FALSE)),"INVALID_VERSION_LEADING_ZERO",IF(AND(IFERROR(TEXT(--IFERROR(LEFT(TRIM(D30),IFERROR(FIND(".",TRIM(D30)),0)-1),""),"0")=IFERROR(LEFT(TRIM(D30),IFERROR(FIND(".",TRIM(D30)),0)-1),""),FALSE),IFERROR(TEXT(--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,"0")=IF((LEN(TRIM(D30))-LEN(SUBSTITUTE(TRIM(D30),".","")))=1,IFERROR(MID(TRIM(D30),IFERROR(FIND(".",TRIM(D30)),0)+1,999),""),IF((LEN(TRIM(D30))-LEN(SUBSTITUTE(TRIM(D30),".","")))=2,IFERROR(MID(TRIM(D30),IFERROR(FIND(".",TRIM(D30)),0)+1,IFERROR(FIND(".",TRIM(D30),IFERROR(FIND(".",TRIM(D30)),0)+1),0)-IFERROR(FIND(".",TRIM(D30)),0)-1),""),"")),FALSE),IF((LEN(TRIM(D30))-LEN(SUBSTITUTE(TRIM(D30),".","")))=2,IFERROR(TEXT(--IF((LEN(TRIM(D30))-LEN(SUBSTITUTE(TRIM(D30),".","")))=2,IFERROR(MID(TRIM(D30),IFERROR(FIND(".",TRIM(D30),IFERROR(FIND(".",TRIM(D30)),0)+1),0)+1,999),""),""),"0")=IF((LEN(TRIM(D30))-LEN(SUBSTITUTE(TRIM(D30),".","")))=2,IFERROR(MID(TRIM(D30),IFERROR(FIND(".",TRIM(D30),IFERROR(FIND(".",TRIM(D30)),0)+1),0)+1,999),""),""),FALSE),TRUE)),"NONE","INVALID_VERSION"))))</ns0:f>
      </ns0:c>
    </ns0:row>
    <ns0:row r="31">
      <ns0:c r="A31" s="65"/>
      <ns0:c r="B31" s="65"/>
      <ns0:c r="C31" s="65"/>
      <ns0:c r="D31" s="65"/>
      <ns0:c r="E31" s="65"/>
      <ns0:c r="F31" s="67"/>
      <ns0:c r="G31" s="66"/>
      <ns0:c r="H31" s="66"/>
      <ns0:c r="I31" s="66"/>
      <ns0:c r="J31" s="45">
        <ns0:f>IF(A31="","",IFERROR(VLOOKUP(K31,'Controlled Vocabulary'!$AA$2:$AD$200,2,FALSE),"Record structurally complete"))</ns0:f>
      </ns0:c>
      <ns0:c r="K31" s="45">
        <ns0:f>IF(A31="","",IF(O31="","MISSING_CHANGE_EVENT_ID",IF(P31&gt;1,"DUPLICATE_LINK_ID",IF(E31="","CHANGE_ACTOR_REQUIRED",IF(OR(R31&lt;&gt;"NONE",S31&lt;&gt;"NONE"),"CHANGE_VERSION_LINK_REQUIRED",IF(G31="","MISSING_CHANGE_REASON",IF(Q31=0,"ORPHAN_CLAIM_LINK","NONE")))))))</ns0:f>
      </ns0:c>
      <ns0:c r="L31" s="45">
        <ns0:f>IF(A31="","",IFERROR(VLOOKUP(K31,'Controlled Vocabulary'!$AA$2:$AD$200,3,FALSE),"Continue"))</ns0:f>
      </ns0:c>
      <ns0:c r="M31" s="45">
        <ns0:f>IF(A31="","",IFERROR(VLOOKUP(K31,'Controlled Vocabulary'!$AA$2:$AD$200,4,FALSE),"Evaluate remaining controls."))</ns0:f>
      </ns0:c>
      <ns0:c r="N31" s="53">
        <ns0:f>IF(OR(B31="",D31=""),"",UPPER(TRIM(B31))&amp;"|"&amp;TRIM(D31))</ns0:f>
      </ns0:c>
      <ns0:c r="O31" s="53">
        <ns0:f>IF(A31="","",UPPER(TRIM(A31)))</ns0:f>
      </ns0:c>
      <ns0:c r="P31" s="53">
        <ns0:f>IF(O31="",0,COUNTIF($O$2:$O$101,O31))</ns0:f>
      </ns0:c>
      <ns0:c r="Q31" s="53">
        <ns0:f>IF(N31="",0,COUNTIF('Evidence Register'!$BN$2:$BN$101,N31))</ns0:f>
      </ns0:c>
      <ns0:c r="R31" s="53">
        <ns0:f>IF(TRIM(C31)="","MISSING_VERSION",IF(OR(NOT(OR((LEN(TRIM(C31))-LEN(SUBSTITUTE(TRIM(C31),".","")))=1,(LEN(TRIM(C31))-LEN(SUBSTITUTE(TRIM(C31),".","")))=2)),IFERROR(LEFT(TRIM(C31),IFERROR(FIND(".",TRIM(C31)),0)-1),"")="",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="",IF((LEN(TRIM(C31))-LEN(SUBSTITUTE(TRIM(C31),".","")))=2,IF((LEN(TRIM(C31))-LEN(SUBSTITUTE(TRIM(C31),".","")))=2,IFERROR(MID(TRIM(C31),IFERROR(FIND(".",TRIM(C31),IFERROR(FIND(".",TRIM(C31)),0)+1),0)+1,999),""),"")="",FALSE),NOT(IFERROR(ISNUMBER(--IFERROR(LEFT(TRIM(C31),IFERROR(FIND(".",TRIM(C31)),0)-1),"")),FALSE)),NOT(IFERROR(ISNUMBER(--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),FALSE)),IF((LEN(TRIM(C31))-LEN(SUBSTITUTE(TRIM(C31),".","")))=2,NOT(IFERROR(ISNUMBER(--IF((LEN(TRIM(C31))-LEN(SUBSTITUTE(TRIM(C31),".","")))=2,IFERROR(MID(TRIM(C31),IFERROR(FIND(".",TRIM(C31),IFERROR(FIND(".",TRIM(C31)),0)+1),0)+1,999),""),"")),FALSE)),FALSE)),"INVALID_VERSION",IF(OR(AND(LEN(IFERROR(LEFT(TRIM(C31),IFERROR(FIND(".",TRIM(C31)),0)-1),""))&gt;1,LEFT(IFERROR(LEFT(TRIM(C31),IFERROR(FIND(".",TRIM(C31)),0)-1),""),1)="0"),AND(LEN(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)&gt;1,LEFT(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,1)="0"),IF((LEN(TRIM(C31))-LEN(SUBSTITUTE(TRIM(C31),".","")))=2,AND(LEN(IF((LEN(TRIM(C31))-LEN(SUBSTITUTE(TRIM(C31),".","")))=2,IFERROR(MID(TRIM(C31),IFERROR(FIND(".",TRIM(C31),IFERROR(FIND(".",TRIM(C31)),0)+1),0)+1,999),""),""))&gt;1,LEFT(IF((LEN(TRIM(C31))-LEN(SUBSTITUTE(TRIM(C31),".","")))=2,IFERROR(MID(TRIM(C31),IFERROR(FIND(".",TRIM(C31),IFERROR(FIND(".",TRIM(C31)),0)+1),0)+1,999),""),""),1)="0"),FALSE)),"INVALID_VERSION_LEADING_ZERO",IF(AND(IFERROR(TEXT(--IFERROR(LEFT(TRIM(C31),IFERROR(FIND(".",TRIM(C31)),0)-1),""),"0")=IFERROR(LEFT(TRIM(C31),IFERROR(FIND(".",TRIM(C31)),0)-1),""),FALSE),IFERROR(TEXT(--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,"0")=IF((LEN(TRIM(C31))-LEN(SUBSTITUTE(TRIM(C31),".","")))=1,IFERROR(MID(TRIM(C31),IFERROR(FIND(".",TRIM(C31)),0)+1,999),""),IF((LEN(TRIM(C31))-LEN(SUBSTITUTE(TRIM(C31),".","")))=2,IFERROR(MID(TRIM(C31),IFERROR(FIND(".",TRIM(C31)),0)+1,IFERROR(FIND(".",TRIM(C31),IFERROR(FIND(".",TRIM(C31)),0)+1),0)-IFERROR(FIND(".",TRIM(C31)),0)-1),""),"")),FALSE),IF((LEN(TRIM(C31))-LEN(SUBSTITUTE(TRIM(C31),".","")))=2,IFERROR(TEXT(--IF((LEN(TRIM(C31))-LEN(SUBSTITUTE(TRIM(C31),".","")))=2,IFERROR(MID(TRIM(C31),IFERROR(FIND(".",TRIM(C31),IFERROR(FIND(".",TRIM(C31)),0)+1),0)+1,999),""),""),"0")=IF((LEN(TRIM(C31))-LEN(SUBSTITUTE(TRIM(C31),".","")))=2,IFERROR(MID(TRIM(C31),IFERROR(FIND(".",TRIM(C31),IFERROR(FIND(".",TRIM(C31)),0)+1),0)+1,999),""),""),FALSE),TRUE)),"NONE","INVALID_VERSION"))))</ns0:f>
      </ns0:c>
      <ns0:c r="S31" s="53">
        <ns0:f>IF(TRIM(D31)="","MISSING_VERSION",IF(OR(NOT(OR((LEN(TRIM(D31))-LEN(SUBSTITUTE(TRIM(D31),".","")))=1,(LEN(TRIM(D31))-LEN(SUBSTITUTE(TRIM(D31),".","")))=2)),IFERROR(LEFT(TRIM(D31),IFERROR(FIND(".",TRIM(D31)),0)-1),"")="",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="",IF((LEN(TRIM(D31))-LEN(SUBSTITUTE(TRIM(D31),".","")))=2,IF((LEN(TRIM(D31))-LEN(SUBSTITUTE(TRIM(D31),".","")))=2,IFERROR(MID(TRIM(D31),IFERROR(FIND(".",TRIM(D31),IFERROR(FIND(".",TRIM(D31)),0)+1),0)+1,999),""),"")="",FALSE),NOT(IFERROR(ISNUMBER(--IFERROR(LEFT(TRIM(D31),IFERROR(FIND(".",TRIM(D31)),0)-1),"")),FALSE)),NOT(IFERROR(ISNUMBER(--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),FALSE)),IF((LEN(TRIM(D31))-LEN(SUBSTITUTE(TRIM(D31),".","")))=2,NOT(IFERROR(ISNUMBER(--IF((LEN(TRIM(D31))-LEN(SUBSTITUTE(TRIM(D31),".","")))=2,IFERROR(MID(TRIM(D31),IFERROR(FIND(".",TRIM(D31),IFERROR(FIND(".",TRIM(D31)),0)+1),0)+1,999),""),"")),FALSE)),FALSE)),"INVALID_VERSION",IF(OR(AND(LEN(IFERROR(LEFT(TRIM(D31),IFERROR(FIND(".",TRIM(D31)),0)-1),""))&gt;1,LEFT(IFERROR(LEFT(TRIM(D31),IFERROR(FIND(".",TRIM(D31)),0)-1),""),1)="0"),AND(LEN(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)&gt;1,LEFT(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,1)="0"),IF((LEN(TRIM(D31))-LEN(SUBSTITUTE(TRIM(D31),".","")))=2,AND(LEN(IF((LEN(TRIM(D31))-LEN(SUBSTITUTE(TRIM(D31),".","")))=2,IFERROR(MID(TRIM(D31),IFERROR(FIND(".",TRIM(D31),IFERROR(FIND(".",TRIM(D31)),0)+1),0)+1,999),""),""))&gt;1,LEFT(IF((LEN(TRIM(D31))-LEN(SUBSTITUTE(TRIM(D31),".","")))=2,IFERROR(MID(TRIM(D31),IFERROR(FIND(".",TRIM(D31),IFERROR(FIND(".",TRIM(D31)),0)+1),0)+1,999),""),""),1)="0"),FALSE)),"INVALID_VERSION_LEADING_ZERO",IF(AND(IFERROR(TEXT(--IFERROR(LEFT(TRIM(D31),IFERROR(FIND(".",TRIM(D31)),0)-1),""),"0")=IFERROR(LEFT(TRIM(D31),IFERROR(FIND(".",TRIM(D31)),0)-1),""),FALSE),IFERROR(TEXT(--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,"0")=IF((LEN(TRIM(D31))-LEN(SUBSTITUTE(TRIM(D31),".","")))=1,IFERROR(MID(TRIM(D31),IFERROR(FIND(".",TRIM(D31)),0)+1,999),""),IF((LEN(TRIM(D31))-LEN(SUBSTITUTE(TRIM(D31),".","")))=2,IFERROR(MID(TRIM(D31),IFERROR(FIND(".",TRIM(D31)),0)+1,IFERROR(FIND(".",TRIM(D31),IFERROR(FIND(".",TRIM(D31)),0)+1),0)-IFERROR(FIND(".",TRIM(D31)),0)-1),""),"")),FALSE),IF((LEN(TRIM(D31))-LEN(SUBSTITUTE(TRIM(D31),".","")))=2,IFERROR(TEXT(--IF((LEN(TRIM(D31))-LEN(SUBSTITUTE(TRIM(D31),".","")))=2,IFERROR(MID(TRIM(D31),IFERROR(FIND(".",TRIM(D31),IFERROR(FIND(".",TRIM(D31)),0)+1),0)+1,999),""),""),"0")=IF((LEN(TRIM(D31))-LEN(SUBSTITUTE(TRIM(D31),".","")))=2,IFERROR(MID(TRIM(D31),IFERROR(FIND(".",TRIM(D31),IFERROR(FIND(".",TRIM(D31)),0)+1),0)+1,999),""),""),FALSE),TRUE)),"NONE","INVALID_VERSION"))))</ns0:f>
      </ns0:c>
    </ns0:row>
    <ns0:row r="32">
      <ns0:c r="A32" s="65"/>
      <ns0:c r="B32" s="65"/>
      <ns0:c r="C32" s="65"/>
      <ns0:c r="D32" s="65"/>
      <ns0:c r="E32" s="65"/>
      <ns0:c r="F32" s="67"/>
      <ns0:c r="G32" s="66"/>
      <ns0:c r="H32" s="66"/>
      <ns0:c r="I32" s="66"/>
      <ns0:c r="J32" s="45">
        <ns0:f>IF(A32="","",IFERROR(VLOOKUP(K32,'Controlled Vocabulary'!$AA$2:$AD$200,2,FALSE),"Record structurally complete"))</ns0:f>
      </ns0:c>
      <ns0:c r="K32" s="45">
        <ns0:f>IF(A32="","",IF(O32="","MISSING_CHANGE_EVENT_ID",IF(P32&gt;1,"DUPLICATE_LINK_ID",IF(E32="","CHANGE_ACTOR_REQUIRED",IF(OR(R32&lt;&gt;"NONE",S32&lt;&gt;"NONE"),"CHANGE_VERSION_LINK_REQUIRED",IF(G32="","MISSING_CHANGE_REASON",IF(Q32=0,"ORPHAN_CLAIM_LINK","NONE")))))))</ns0:f>
      </ns0:c>
      <ns0:c r="L32" s="45">
        <ns0:f>IF(A32="","",IFERROR(VLOOKUP(K32,'Controlled Vocabulary'!$AA$2:$AD$200,3,FALSE),"Continue"))</ns0:f>
      </ns0:c>
      <ns0:c r="M32" s="45">
        <ns0:f>IF(A32="","",IFERROR(VLOOKUP(K32,'Controlled Vocabulary'!$AA$2:$AD$200,4,FALSE),"Evaluate remaining controls."))</ns0:f>
      </ns0:c>
      <ns0:c r="N32" s="53">
        <ns0:f>IF(OR(B32="",D32=""),"",UPPER(TRIM(B32))&amp;"|"&amp;TRIM(D32))</ns0:f>
      </ns0:c>
      <ns0:c r="O32" s="53">
        <ns0:f>IF(A32="","",UPPER(TRIM(A32)))</ns0:f>
      </ns0:c>
      <ns0:c r="P32" s="53">
        <ns0:f>IF(O32="",0,COUNTIF($O$2:$O$101,O32))</ns0:f>
      </ns0:c>
      <ns0:c r="Q32" s="53">
        <ns0:f>IF(N32="",0,COUNTIF('Evidence Register'!$BN$2:$BN$101,N32))</ns0:f>
      </ns0:c>
      <ns0:c r="R32" s="53">
        <ns0:f>IF(TRIM(C32)="","MISSING_VERSION",IF(OR(NOT(OR((LEN(TRIM(C32))-LEN(SUBSTITUTE(TRIM(C32),".","")))=1,(LEN(TRIM(C32))-LEN(SUBSTITUTE(TRIM(C32),".","")))=2)),IFERROR(LEFT(TRIM(C32),IFERROR(FIND(".",TRIM(C32)),0)-1),"")="",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="",IF((LEN(TRIM(C32))-LEN(SUBSTITUTE(TRIM(C32),".","")))=2,IF((LEN(TRIM(C32))-LEN(SUBSTITUTE(TRIM(C32),".","")))=2,IFERROR(MID(TRIM(C32),IFERROR(FIND(".",TRIM(C32),IFERROR(FIND(".",TRIM(C32)),0)+1),0)+1,999),""),"")="",FALSE),NOT(IFERROR(ISNUMBER(--IFERROR(LEFT(TRIM(C32),IFERROR(FIND(".",TRIM(C32)),0)-1),"")),FALSE)),NOT(IFERROR(ISNUMBER(--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),FALSE)),IF((LEN(TRIM(C32))-LEN(SUBSTITUTE(TRIM(C32),".","")))=2,NOT(IFERROR(ISNUMBER(--IF((LEN(TRIM(C32))-LEN(SUBSTITUTE(TRIM(C32),".","")))=2,IFERROR(MID(TRIM(C32),IFERROR(FIND(".",TRIM(C32),IFERROR(FIND(".",TRIM(C32)),0)+1),0)+1,999),""),"")),FALSE)),FALSE)),"INVALID_VERSION",IF(OR(AND(LEN(IFERROR(LEFT(TRIM(C32),IFERROR(FIND(".",TRIM(C32)),0)-1),""))&gt;1,LEFT(IFERROR(LEFT(TRIM(C32),IFERROR(FIND(".",TRIM(C32)),0)-1),""),1)="0"),AND(LEN(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)&gt;1,LEFT(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,1)="0"),IF((LEN(TRIM(C32))-LEN(SUBSTITUTE(TRIM(C32),".","")))=2,AND(LEN(IF((LEN(TRIM(C32))-LEN(SUBSTITUTE(TRIM(C32),".","")))=2,IFERROR(MID(TRIM(C32),IFERROR(FIND(".",TRIM(C32),IFERROR(FIND(".",TRIM(C32)),0)+1),0)+1,999),""),""))&gt;1,LEFT(IF((LEN(TRIM(C32))-LEN(SUBSTITUTE(TRIM(C32),".","")))=2,IFERROR(MID(TRIM(C32),IFERROR(FIND(".",TRIM(C32),IFERROR(FIND(".",TRIM(C32)),0)+1),0)+1,999),""),""),1)="0"),FALSE)),"INVALID_VERSION_LEADING_ZERO",IF(AND(IFERROR(TEXT(--IFERROR(LEFT(TRIM(C32),IFERROR(FIND(".",TRIM(C32)),0)-1),""),"0")=IFERROR(LEFT(TRIM(C32),IFERROR(FIND(".",TRIM(C32)),0)-1),""),FALSE),IFERROR(TEXT(--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,"0")=IF((LEN(TRIM(C32))-LEN(SUBSTITUTE(TRIM(C32),".","")))=1,IFERROR(MID(TRIM(C32),IFERROR(FIND(".",TRIM(C32)),0)+1,999),""),IF((LEN(TRIM(C32))-LEN(SUBSTITUTE(TRIM(C32),".","")))=2,IFERROR(MID(TRIM(C32),IFERROR(FIND(".",TRIM(C32)),0)+1,IFERROR(FIND(".",TRIM(C32),IFERROR(FIND(".",TRIM(C32)),0)+1),0)-IFERROR(FIND(".",TRIM(C32)),0)-1),""),"")),FALSE),IF((LEN(TRIM(C32))-LEN(SUBSTITUTE(TRIM(C32),".","")))=2,IFERROR(TEXT(--IF((LEN(TRIM(C32))-LEN(SUBSTITUTE(TRIM(C32),".","")))=2,IFERROR(MID(TRIM(C32),IFERROR(FIND(".",TRIM(C32),IFERROR(FIND(".",TRIM(C32)),0)+1),0)+1,999),""),""),"0")=IF((LEN(TRIM(C32))-LEN(SUBSTITUTE(TRIM(C32),".","")))=2,IFERROR(MID(TRIM(C32),IFERROR(FIND(".",TRIM(C32),IFERROR(FIND(".",TRIM(C32)),0)+1),0)+1,999),""),""),FALSE),TRUE)),"NONE","INVALID_VERSION"))))</ns0:f>
      </ns0:c>
      <ns0:c r="S32" s="53">
        <ns0:f>IF(TRIM(D32)="","MISSING_VERSION",IF(OR(NOT(OR((LEN(TRIM(D32))-LEN(SUBSTITUTE(TRIM(D32),".","")))=1,(LEN(TRIM(D32))-LEN(SUBSTITUTE(TRIM(D32),".","")))=2)),IFERROR(LEFT(TRIM(D32),IFERROR(FIND(".",TRIM(D32)),0)-1),"")="",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="",IF((LEN(TRIM(D32))-LEN(SUBSTITUTE(TRIM(D32),".","")))=2,IF((LEN(TRIM(D32))-LEN(SUBSTITUTE(TRIM(D32),".","")))=2,IFERROR(MID(TRIM(D32),IFERROR(FIND(".",TRIM(D32),IFERROR(FIND(".",TRIM(D32)),0)+1),0)+1,999),""),"")="",FALSE),NOT(IFERROR(ISNUMBER(--IFERROR(LEFT(TRIM(D32),IFERROR(FIND(".",TRIM(D32)),0)-1),"")),FALSE)),NOT(IFERROR(ISNUMBER(--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),FALSE)),IF((LEN(TRIM(D32))-LEN(SUBSTITUTE(TRIM(D32),".","")))=2,NOT(IFERROR(ISNUMBER(--IF((LEN(TRIM(D32))-LEN(SUBSTITUTE(TRIM(D32),".","")))=2,IFERROR(MID(TRIM(D32),IFERROR(FIND(".",TRIM(D32),IFERROR(FIND(".",TRIM(D32)),0)+1),0)+1,999),""),"")),FALSE)),FALSE)),"INVALID_VERSION",IF(OR(AND(LEN(IFERROR(LEFT(TRIM(D32),IFERROR(FIND(".",TRIM(D32)),0)-1),""))&gt;1,LEFT(IFERROR(LEFT(TRIM(D32),IFERROR(FIND(".",TRIM(D32)),0)-1),""),1)="0"),AND(LEN(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)&gt;1,LEFT(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,1)="0"),IF((LEN(TRIM(D32))-LEN(SUBSTITUTE(TRIM(D32),".","")))=2,AND(LEN(IF((LEN(TRIM(D32))-LEN(SUBSTITUTE(TRIM(D32),".","")))=2,IFERROR(MID(TRIM(D32),IFERROR(FIND(".",TRIM(D32),IFERROR(FIND(".",TRIM(D32)),0)+1),0)+1,999),""),""))&gt;1,LEFT(IF((LEN(TRIM(D32))-LEN(SUBSTITUTE(TRIM(D32),".","")))=2,IFERROR(MID(TRIM(D32),IFERROR(FIND(".",TRIM(D32),IFERROR(FIND(".",TRIM(D32)),0)+1),0)+1,999),""),""),1)="0"),FALSE)),"INVALID_VERSION_LEADING_ZERO",IF(AND(IFERROR(TEXT(--IFERROR(LEFT(TRIM(D32),IFERROR(FIND(".",TRIM(D32)),0)-1),""),"0")=IFERROR(LEFT(TRIM(D32),IFERROR(FIND(".",TRIM(D32)),0)-1),""),FALSE),IFERROR(TEXT(--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,"0")=IF((LEN(TRIM(D32))-LEN(SUBSTITUTE(TRIM(D32),".","")))=1,IFERROR(MID(TRIM(D32),IFERROR(FIND(".",TRIM(D32)),0)+1,999),""),IF((LEN(TRIM(D32))-LEN(SUBSTITUTE(TRIM(D32),".","")))=2,IFERROR(MID(TRIM(D32),IFERROR(FIND(".",TRIM(D32)),0)+1,IFERROR(FIND(".",TRIM(D32),IFERROR(FIND(".",TRIM(D32)),0)+1),0)-IFERROR(FIND(".",TRIM(D32)),0)-1),""),"")),FALSE),IF((LEN(TRIM(D32))-LEN(SUBSTITUTE(TRIM(D32),".","")))=2,IFERROR(TEXT(--IF((LEN(TRIM(D32))-LEN(SUBSTITUTE(TRIM(D32),".","")))=2,IFERROR(MID(TRIM(D32),IFERROR(FIND(".",TRIM(D32),IFERROR(FIND(".",TRIM(D32)),0)+1),0)+1,999),""),""),"0")=IF((LEN(TRIM(D32))-LEN(SUBSTITUTE(TRIM(D32),".","")))=2,IFERROR(MID(TRIM(D32),IFERROR(FIND(".",TRIM(D32),IFERROR(FIND(".",TRIM(D32)),0)+1),0)+1,999),""),""),FALSE),TRUE)),"NONE","INVALID_VERSION"))))</ns0:f>
      </ns0:c>
    </ns0:row>
    <ns0:row r="33">
      <ns0:c r="A33" s="65"/>
      <ns0:c r="B33" s="65"/>
      <ns0:c r="C33" s="65"/>
      <ns0:c r="D33" s="65"/>
      <ns0:c r="E33" s="65"/>
      <ns0:c r="F33" s="67"/>
      <ns0:c r="G33" s="66"/>
      <ns0:c r="H33" s="66"/>
      <ns0:c r="I33" s="66"/>
      <ns0:c r="J33" s="45">
        <ns0:f>IF(A33="","",IFERROR(VLOOKUP(K33,'Controlled Vocabulary'!$AA$2:$AD$200,2,FALSE),"Record structurally complete"))</ns0:f>
      </ns0:c>
      <ns0:c r="K33" s="45">
        <ns0:f>IF(A33="","",IF(O33="","MISSING_CHANGE_EVENT_ID",IF(P33&gt;1,"DUPLICATE_LINK_ID",IF(E33="","CHANGE_ACTOR_REQUIRED",IF(OR(R33&lt;&gt;"NONE",S33&lt;&gt;"NONE"),"CHANGE_VERSION_LINK_REQUIRED",IF(G33="","MISSING_CHANGE_REASON",IF(Q33=0,"ORPHAN_CLAIM_LINK","NONE")))))))</ns0:f>
      </ns0:c>
      <ns0:c r="L33" s="45">
        <ns0:f>IF(A33="","",IFERROR(VLOOKUP(K33,'Controlled Vocabulary'!$AA$2:$AD$200,3,FALSE),"Continue"))</ns0:f>
      </ns0:c>
      <ns0:c r="M33" s="45">
        <ns0:f>IF(A33="","",IFERROR(VLOOKUP(K33,'Controlled Vocabulary'!$AA$2:$AD$200,4,FALSE),"Evaluate remaining controls."))</ns0:f>
      </ns0:c>
      <ns0:c r="N33" s="53">
        <ns0:f>IF(OR(B33="",D33=""),"",UPPER(TRIM(B33))&amp;"|"&amp;TRIM(D33))</ns0:f>
      </ns0:c>
      <ns0:c r="O33" s="53">
        <ns0:f>IF(A33="","",UPPER(TRIM(A33)))</ns0:f>
      </ns0:c>
      <ns0:c r="P33" s="53">
        <ns0:f>IF(O33="",0,COUNTIF($O$2:$O$101,O33))</ns0:f>
      </ns0:c>
      <ns0:c r="Q33" s="53">
        <ns0:f>IF(N33="",0,COUNTIF('Evidence Register'!$BN$2:$BN$101,N33))</ns0:f>
      </ns0:c>
      <ns0:c r="R33" s="53">
        <ns0:f>IF(TRIM(C33)="","MISSING_VERSION",IF(OR(NOT(OR((LEN(TRIM(C33))-LEN(SUBSTITUTE(TRIM(C33),".","")))=1,(LEN(TRIM(C33))-LEN(SUBSTITUTE(TRIM(C33),".","")))=2)),IFERROR(LEFT(TRIM(C33),IFERROR(FIND(".",TRIM(C33)),0)-1),"")="",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="",IF((LEN(TRIM(C33))-LEN(SUBSTITUTE(TRIM(C33),".","")))=2,IF((LEN(TRIM(C33))-LEN(SUBSTITUTE(TRIM(C33),".","")))=2,IFERROR(MID(TRIM(C33),IFERROR(FIND(".",TRIM(C33),IFERROR(FIND(".",TRIM(C33)),0)+1),0)+1,999),""),"")="",FALSE),NOT(IFERROR(ISNUMBER(--IFERROR(LEFT(TRIM(C33),IFERROR(FIND(".",TRIM(C33)),0)-1),"")),FALSE)),NOT(IFERROR(ISNUMBER(--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),FALSE)),IF((LEN(TRIM(C33))-LEN(SUBSTITUTE(TRIM(C33),".","")))=2,NOT(IFERROR(ISNUMBER(--IF((LEN(TRIM(C33))-LEN(SUBSTITUTE(TRIM(C33),".","")))=2,IFERROR(MID(TRIM(C33),IFERROR(FIND(".",TRIM(C33),IFERROR(FIND(".",TRIM(C33)),0)+1),0)+1,999),""),"")),FALSE)),FALSE)),"INVALID_VERSION",IF(OR(AND(LEN(IFERROR(LEFT(TRIM(C33),IFERROR(FIND(".",TRIM(C33)),0)-1),""))&gt;1,LEFT(IFERROR(LEFT(TRIM(C33),IFERROR(FIND(".",TRIM(C33)),0)-1),""),1)="0"),AND(LEN(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)&gt;1,LEFT(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,1)="0"),IF((LEN(TRIM(C33))-LEN(SUBSTITUTE(TRIM(C33),".","")))=2,AND(LEN(IF((LEN(TRIM(C33))-LEN(SUBSTITUTE(TRIM(C33),".","")))=2,IFERROR(MID(TRIM(C33),IFERROR(FIND(".",TRIM(C33),IFERROR(FIND(".",TRIM(C33)),0)+1),0)+1,999),""),""))&gt;1,LEFT(IF((LEN(TRIM(C33))-LEN(SUBSTITUTE(TRIM(C33),".","")))=2,IFERROR(MID(TRIM(C33),IFERROR(FIND(".",TRIM(C33),IFERROR(FIND(".",TRIM(C33)),0)+1),0)+1,999),""),""),1)="0"),FALSE)),"INVALID_VERSION_LEADING_ZERO",IF(AND(IFERROR(TEXT(--IFERROR(LEFT(TRIM(C33),IFERROR(FIND(".",TRIM(C33)),0)-1),""),"0")=IFERROR(LEFT(TRIM(C33),IFERROR(FIND(".",TRIM(C33)),0)-1),""),FALSE),IFERROR(TEXT(--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,"0")=IF((LEN(TRIM(C33))-LEN(SUBSTITUTE(TRIM(C33),".","")))=1,IFERROR(MID(TRIM(C33),IFERROR(FIND(".",TRIM(C33)),0)+1,999),""),IF((LEN(TRIM(C33))-LEN(SUBSTITUTE(TRIM(C33),".","")))=2,IFERROR(MID(TRIM(C33),IFERROR(FIND(".",TRIM(C33)),0)+1,IFERROR(FIND(".",TRIM(C33),IFERROR(FIND(".",TRIM(C33)),0)+1),0)-IFERROR(FIND(".",TRIM(C33)),0)-1),""),"")),FALSE),IF((LEN(TRIM(C33))-LEN(SUBSTITUTE(TRIM(C33),".","")))=2,IFERROR(TEXT(--IF((LEN(TRIM(C33))-LEN(SUBSTITUTE(TRIM(C33),".","")))=2,IFERROR(MID(TRIM(C33),IFERROR(FIND(".",TRIM(C33),IFERROR(FIND(".",TRIM(C33)),0)+1),0)+1,999),""),""),"0")=IF((LEN(TRIM(C33))-LEN(SUBSTITUTE(TRIM(C33),".","")))=2,IFERROR(MID(TRIM(C33),IFERROR(FIND(".",TRIM(C33),IFERROR(FIND(".",TRIM(C33)),0)+1),0)+1,999),""),""),FALSE),TRUE)),"NONE","INVALID_VERSION"))))</ns0:f>
      </ns0:c>
      <ns0:c r="S33" s="53">
        <ns0:f>IF(TRIM(D33)="","MISSING_VERSION",IF(OR(NOT(OR((LEN(TRIM(D33))-LEN(SUBSTITUTE(TRIM(D33),".","")))=1,(LEN(TRIM(D33))-LEN(SUBSTITUTE(TRIM(D33),".","")))=2)),IFERROR(LEFT(TRIM(D33),IFERROR(FIND(".",TRIM(D33)),0)-1),"")="",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="",IF((LEN(TRIM(D33))-LEN(SUBSTITUTE(TRIM(D33),".","")))=2,IF((LEN(TRIM(D33))-LEN(SUBSTITUTE(TRIM(D33),".","")))=2,IFERROR(MID(TRIM(D33),IFERROR(FIND(".",TRIM(D33),IFERROR(FIND(".",TRIM(D33)),0)+1),0)+1,999),""),"")="",FALSE),NOT(IFERROR(ISNUMBER(--IFERROR(LEFT(TRIM(D33),IFERROR(FIND(".",TRIM(D33)),0)-1),"")),FALSE)),NOT(IFERROR(ISNUMBER(--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),FALSE)),IF((LEN(TRIM(D33))-LEN(SUBSTITUTE(TRIM(D33),".","")))=2,NOT(IFERROR(ISNUMBER(--IF((LEN(TRIM(D33))-LEN(SUBSTITUTE(TRIM(D33),".","")))=2,IFERROR(MID(TRIM(D33),IFERROR(FIND(".",TRIM(D33),IFERROR(FIND(".",TRIM(D33)),0)+1),0)+1,999),""),"")),FALSE)),FALSE)),"INVALID_VERSION",IF(OR(AND(LEN(IFERROR(LEFT(TRIM(D33),IFERROR(FIND(".",TRIM(D33)),0)-1),""))&gt;1,LEFT(IFERROR(LEFT(TRIM(D33),IFERROR(FIND(".",TRIM(D33)),0)-1),""),1)="0"),AND(LEN(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)&gt;1,LEFT(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,1)="0"),IF((LEN(TRIM(D33))-LEN(SUBSTITUTE(TRIM(D33),".","")))=2,AND(LEN(IF((LEN(TRIM(D33))-LEN(SUBSTITUTE(TRIM(D33),".","")))=2,IFERROR(MID(TRIM(D33),IFERROR(FIND(".",TRIM(D33),IFERROR(FIND(".",TRIM(D33)),0)+1),0)+1,999),""),""))&gt;1,LEFT(IF((LEN(TRIM(D33))-LEN(SUBSTITUTE(TRIM(D33),".","")))=2,IFERROR(MID(TRIM(D33),IFERROR(FIND(".",TRIM(D33),IFERROR(FIND(".",TRIM(D33)),0)+1),0)+1,999),""),""),1)="0"),FALSE)),"INVALID_VERSION_LEADING_ZERO",IF(AND(IFERROR(TEXT(--IFERROR(LEFT(TRIM(D33),IFERROR(FIND(".",TRIM(D33)),0)-1),""),"0")=IFERROR(LEFT(TRIM(D33),IFERROR(FIND(".",TRIM(D33)),0)-1),""),FALSE),IFERROR(TEXT(--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,"0")=IF((LEN(TRIM(D33))-LEN(SUBSTITUTE(TRIM(D33),".","")))=1,IFERROR(MID(TRIM(D33),IFERROR(FIND(".",TRIM(D33)),0)+1,999),""),IF((LEN(TRIM(D33))-LEN(SUBSTITUTE(TRIM(D33),".","")))=2,IFERROR(MID(TRIM(D33),IFERROR(FIND(".",TRIM(D33)),0)+1,IFERROR(FIND(".",TRIM(D33),IFERROR(FIND(".",TRIM(D33)),0)+1),0)-IFERROR(FIND(".",TRIM(D33)),0)-1),""),"")),FALSE),IF((LEN(TRIM(D33))-LEN(SUBSTITUTE(TRIM(D33),".","")))=2,IFERROR(TEXT(--IF((LEN(TRIM(D33))-LEN(SUBSTITUTE(TRIM(D33),".","")))=2,IFERROR(MID(TRIM(D33),IFERROR(FIND(".",TRIM(D33),IFERROR(FIND(".",TRIM(D33)),0)+1),0)+1,999),""),""),"0")=IF((LEN(TRIM(D33))-LEN(SUBSTITUTE(TRIM(D33),".","")))=2,IFERROR(MID(TRIM(D33),IFERROR(FIND(".",TRIM(D33),IFERROR(FIND(".",TRIM(D33)),0)+1),0)+1,999),""),""),FALSE),TRUE)),"NONE","INVALID_VERSION"))))</ns0:f>
      </ns0:c>
    </ns0:row>
    <ns0:row r="34">
      <ns0:c r="A34" s="65"/>
      <ns0:c r="B34" s="65"/>
      <ns0:c r="C34" s="65"/>
      <ns0:c r="D34" s="65"/>
      <ns0:c r="E34" s="65"/>
      <ns0:c r="F34" s="67"/>
      <ns0:c r="G34" s="66"/>
      <ns0:c r="H34" s="66"/>
      <ns0:c r="I34" s="66"/>
      <ns0:c r="J34" s="45">
        <ns0:f>IF(A34="","",IFERROR(VLOOKUP(K34,'Controlled Vocabulary'!$AA$2:$AD$200,2,FALSE),"Record structurally complete"))</ns0:f>
      </ns0:c>
      <ns0:c r="K34" s="45">
        <ns0:f>IF(A34="","",IF(O34="","MISSING_CHANGE_EVENT_ID",IF(P34&gt;1,"DUPLICATE_LINK_ID",IF(E34="","CHANGE_ACTOR_REQUIRED",IF(OR(R34&lt;&gt;"NONE",S34&lt;&gt;"NONE"),"CHANGE_VERSION_LINK_REQUIRED",IF(G34="","MISSING_CHANGE_REASON",IF(Q34=0,"ORPHAN_CLAIM_LINK","NONE")))))))</ns0:f>
      </ns0:c>
      <ns0:c r="L34" s="45">
        <ns0:f>IF(A34="","",IFERROR(VLOOKUP(K34,'Controlled Vocabulary'!$AA$2:$AD$200,3,FALSE),"Continue"))</ns0:f>
      </ns0:c>
      <ns0:c r="M34" s="45">
        <ns0:f>IF(A34="","",IFERROR(VLOOKUP(K34,'Controlled Vocabulary'!$AA$2:$AD$200,4,FALSE),"Evaluate remaining controls."))</ns0:f>
      </ns0:c>
      <ns0:c r="N34" s="53">
        <ns0:f>IF(OR(B34="",D34=""),"",UPPER(TRIM(B34))&amp;"|"&amp;TRIM(D34))</ns0:f>
      </ns0:c>
      <ns0:c r="O34" s="53">
        <ns0:f>IF(A34="","",UPPER(TRIM(A34)))</ns0:f>
      </ns0:c>
      <ns0:c r="P34" s="53">
        <ns0:f>IF(O34="",0,COUNTIF($O$2:$O$101,O34))</ns0:f>
      </ns0:c>
      <ns0:c r="Q34" s="53">
        <ns0:f>IF(N34="",0,COUNTIF('Evidence Register'!$BN$2:$BN$101,N34))</ns0:f>
      </ns0:c>
      <ns0:c r="R34" s="53">
        <ns0:f>IF(TRIM(C34)="","MISSING_VERSION",IF(OR(NOT(OR((LEN(TRIM(C34))-LEN(SUBSTITUTE(TRIM(C34),".","")))=1,(LEN(TRIM(C34))-LEN(SUBSTITUTE(TRIM(C34),".","")))=2)),IFERROR(LEFT(TRIM(C34),IFERROR(FIND(".",TRIM(C34)),0)-1),"")="",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="",IF((LEN(TRIM(C34))-LEN(SUBSTITUTE(TRIM(C34),".","")))=2,IF((LEN(TRIM(C34))-LEN(SUBSTITUTE(TRIM(C34),".","")))=2,IFERROR(MID(TRIM(C34),IFERROR(FIND(".",TRIM(C34),IFERROR(FIND(".",TRIM(C34)),0)+1),0)+1,999),""),"")="",FALSE),NOT(IFERROR(ISNUMBER(--IFERROR(LEFT(TRIM(C34),IFERROR(FIND(".",TRIM(C34)),0)-1),"")),FALSE)),NOT(IFERROR(ISNUMBER(--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),FALSE)),IF((LEN(TRIM(C34))-LEN(SUBSTITUTE(TRIM(C34),".","")))=2,NOT(IFERROR(ISNUMBER(--IF((LEN(TRIM(C34))-LEN(SUBSTITUTE(TRIM(C34),".","")))=2,IFERROR(MID(TRIM(C34),IFERROR(FIND(".",TRIM(C34),IFERROR(FIND(".",TRIM(C34)),0)+1),0)+1,999),""),"")),FALSE)),FALSE)),"INVALID_VERSION",IF(OR(AND(LEN(IFERROR(LEFT(TRIM(C34),IFERROR(FIND(".",TRIM(C34)),0)-1),""))&gt;1,LEFT(IFERROR(LEFT(TRIM(C34),IFERROR(FIND(".",TRIM(C34)),0)-1),""),1)="0"),AND(LEN(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)&gt;1,LEFT(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,1)="0"),IF((LEN(TRIM(C34))-LEN(SUBSTITUTE(TRIM(C34),".","")))=2,AND(LEN(IF((LEN(TRIM(C34))-LEN(SUBSTITUTE(TRIM(C34),".","")))=2,IFERROR(MID(TRIM(C34),IFERROR(FIND(".",TRIM(C34),IFERROR(FIND(".",TRIM(C34)),0)+1),0)+1,999),""),""))&gt;1,LEFT(IF((LEN(TRIM(C34))-LEN(SUBSTITUTE(TRIM(C34),".","")))=2,IFERROR(MID(TRIM(C34),IFERROR(FIND(".",TRIM(C34),IFERROR(FIND(".",TRIM(C34)),0)+1),0)+1,999),""),""),1)="0"),FALSE)),"INVALID_VERSION_LEADING_ZERO",IF(AND(IFERROR(TEXT(--IFERROR(LEFT(TRIM(C34),IFERROR(FIND(".",TRIM(C34)),0)-1),""),"0")=IFERROR(LEFT(TRIM(C34),IFERROR(FIND(".",TRIM(C34)),0)-1),""),FALSE),IFERROR(TEXT(--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,"0")=IF((LEN(TRIM(C34))-LEN(SUBSTITUTE(TRIM(C34),".","")))=1,IFERROR(MID(TRIM(C34),IFERROR(FIND(".",TRIM(C34)),0)+1,999),""),IF((LEN(TRIM(C34))-LEN(SUBSTITUTE(TRIM(C34),".","")))=2,IFERROR(MID(TRIM(C34),IFERROR(FIND(".",TRIM(C34)),0)+1,IFERROR(FIND(".",TRIM(C34),IFERROR(FIND(".",TRIM(C34)),0)+1),0)-IFERROR(FIND(".",TRIM(C34)),0)-1),""),"")),FALSE),IF((LEN(TRIM(C34))-LEN(SUBSTITUTE(TRIM(C34),".","")))=2,IFERROR(TEXT(--IF((LEN(TRIM(C34))-LEN(SUBSTITUTE(TRIM(C34),".","")))=2,IFERROR(MID(TRIM(C34),IFERROR(FIND(".",TRIM(C34),IFERROR(FIND(".",TRIM(C34)),0)+1),0)+1,999),""),""),"0")=IF((LEN(TRIM(C34))-LEN(SUBSTITUTE(TRIM(C34),".","")))=2,IFERROR(MID(TRIM(C34),IFERROR(FIND(".",TRIM(C34),IFERROR(FIND(".",TRIM(C34)),0)+1),0)+1,999),""),""),FALSE),TRUE)),"NONE","INVALID_VERSION"))))</ns0:f>
      </ns0:c>
      <ns0:c r="S34" s="53">
        <ns0:f>IF(TRIM(D34)="","MISSING_VERSION",IF(OR(NOT(OR((LEN(TRIM(D34))-LEN(SUBSTITUTE(TRIM(D34),".","")))=1,(LEN(TRIM(D34))-LEN(SUBSTITUTE(TRIM(D34),".","")))=2)),IFERROR(LEFT(TRIM(D34),IFERROR(FIND(".",TRIM(D34)),0)-1),"")="",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="",IF((LEN(TRIM(D34))-LEN(SUBSTITUTE(TRIM(D34),".","")))=2,IF((LEN(TRIM(D34))-LEN(SUBSTITUTE(TRIM(D34),".","")))=2,IFERROR(MID(TRIM(D34),IFERROR(FIND(".",TRIM(D34),IFERROR(FIND(".",TRIM(D34)),0)+1),0)+1,999),""),"")="",FALSE),NOT(IFERROR(ISNUMBER(--IFERROR(LEFT(TRIM(D34),IFERROR(FIND(".",TRIM(D34)),0)-1),"")),FALSE)),NOT(IFERROR(ISNUMBER(--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),FALSE)),IF((LEN(TRIM(D34))-LEN(SUBSTITUTE(TRIM(D34),".","")))=2,NOT(IFERROR(ISNUMBER(--IF((LEN(TRIM(D34))-LEN(SUBSTITUTE(TRIM(D34),".","")))=2,IFERROR(MID(TRIM(D34),IFERROR(FIND(".",TRIM(D34),IFERROR(FIND(".",TRIM(D34)),0)+1),0)+1,999),""),"")),FALSE)),FALSE)),"INVALID_VERSION",IF(OR(AND(LEN(IFERROR(LEFT(TRIM(D34),IFERROR(FIND(".",TRIM(D34)),0)-1),""))&gt;1,LEFT(IFERROR(LEFT(TRIM(D34),IFERROR(FIND(".",TRIM(D34)),0)-1),""),1)="0"),AND(LEN(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)&gt;1,LEFT(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,1)="0"),IF((LEN(TRIM(D34))-LEN(SUBSTITUTE(TRIM(D34),".","")))=2,AND(LEN(IF((LEN(TRIM(D34))-LEN(SUBSTITUTE(TRIM(D34),".","")))=2,IFERROR(MID(TRIM(D34),IFERROR(FIND(".",TRIM(D34),IFERROR(FIND(".",TRIM(D34)),0)+1),0)+1,999),""),""))&gt;1,LEFT(IF((LEN(TRIM(D34))-LEN(SUBSTITUTE(TRIM(D34),".","")))=2,IFERROR(MID(TRIM(D34),IFERROR(FIND(".",TRIM(D34),IFERROR(FIND(".",TRIM(D34)),0)+1),0)+1,999),""),""),1)="0"),FALSE)),"INVALID_VERSION_LEADING_ZERO",IF(AND(IFERROR(TEXT(--IFERROR(LEFT(TRIM(D34),IFERROR(FIND(".",TRIM(D34)),0)-1),""),"0")=IFERROR(LEFT(TRIM(D34),IFERROR(FIND(".",TRIM(D34)),0)-1),""),FALSE),IFERROR(TEXT(--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,"0")=IF((LEN(TRIM(D34))-LEN(SUBSTITUTE(TRIM(D34),".","")))=1,IFERROR(MID(TRIM(D34),IFERROR(FIND(".",TRIM(D34)),0)+1,999),""),IF((LEN(TRIM(D34))-LEN(SUBSTITUTE(TRIM(D34),".","")))=2,IFERROR(MID(TRIM(D34),IFERROR(FIND(".",TRIM(D34)),0)+1,IFERROR(FIND(".",TRIM(D34),IFERROR(FIND(".",TRIM(D34)),0)+1),0)-IFERROR(FIND(".",TRIM(D34)),0)-1),""),"")),FALSE),IF((LEN(TRIM(D34))-LEN(SUBSTITUTE(TRIM(D34),".","")))=2,IFERROR(TEXT(--IF((LEN(TRIM(D34))-LEN(SUBSTITUTE(TRIM(D34),".","")))=2,IFERROR(MID(TRIM(D34),IFERROR(FIND(".",TRIM(D34),IFERROR(FIND(".",TRIM(D34)),0)+1),0)+1,999),""),""),"0")=IF((LEN(TRIM(D34))-LEN(SUBSTITUTE(TRIM(D34),".","")))=2,IFERROR(MID(TRIM(D34),IFERROR(FIND(".",TRIM(D34),IFERROR(FIND(".",TRIM(D34)),0)+1),0)+1,999),""),""),FALSE),TRUE)),"NONE","INVALID_VERSION"))))</ns0:f>
      </ns0:c>
    </ns0:row>
    <ns0:row r="35">
      <ns0:c r="A35" s="65"/>
      <ns0:c r="B35" s="65"/>
      <ns0:c r="C35" s="65"/>
      <ns0:c r="D35" s="65"/>
      <ns0:c r="E35" s="65"/>
      <ns0:c r="F35" s="67"/>
      <ns0:c r="G35" s="66"/>
      <ns0:c r="H35" s="66"/>
      <ns0:c r="I35" s="66"/>
      <ns0:c r="J35" s="45">
        <ns0:f>IF(A35="","",IFERROR(VLOOKUP(K35,'Controlled Vocabulary'!$AA$2:$AD$200,2,FALSE),"Record structurally complete"))</ns0:f>
      </ns0:c>
      <ns0:c r="K35" s="45">
        <ns0:f>IF(A35="","",IF(O35="","MISSING_CHANGE_EVENT_ID",IF(P35&gt;1,"DUPLICATE_LINK_ID",IF(E35="","CHANGE_ACTOR_REQUIRED",IF(OR(R35&lt;&gt;"NONE",S35&lt;&gt;"NONE"),"CHANGE_VERSION_LINK_REQUIRED",IF(G35="","MISSING_CHANGE_REASON",IF(Q35=0,"ORPHAN_CLAIM_LINK","NONE")))))))</ns0:f>
      </ns0:c>
      <ns0:c r="L35" s="45">
        <ns0:f>IF(A35="","",IFERROR(VLOOKUP(K35,'Controlled Vocabulary'!$AA$2:$AD$200,3,FALSE),"Continue"))</ns0:f>
      </ns0:c>
      <ns0:c r="M35" s="45">
        <ns0:f>IF(A35="","",IFERROR(VLOOKUP(K35,'Controlled Vocabulary'!$AA$2:$AD$200,4,FALSE),"Evaluate remaining controls."))</ns0:f>
      </ns0:c>
      <ns0:c r="N35" s="53">
        <ns0:f>IF(OR(B35="",D35=""),"",UPPER(TRIM(B35))&amp;"|"&amp;TRIM(D35))</ns0:f>
      </ns0:c>
      <ns0:c r="O35" s="53">
        <ns0:f>IF(A35="","",UPPER(TRIM(A35)))</ns0:f>
      </ns0:c>
      <ns0:c r="P35" s="53">
        <ns0:f>IF(O35="",0,COUNTIF($O$2:$O$101,O35))</ns0:f>
      </ns0:c>
      <ns0:c r="Q35" s="53">
        <ns0:f>IF(N35="",0,COUNTIF('Evidence Register'!$BN$2:$BN$101,N35))</ns0:f>
      </ns0:c>
      <ns0:c r="R35" s="53">
        <ns0:f>IF(TRIM(C35)="","MISSING_VERSION",IF(OR(NOT(OR((LEN(TRIM(C35))-LEN(SUBSTITUTE(TRIM(C35),".","")))=1,(LEN(TRIM(C35))-LEN(SUBSTITUTE(TRIM(C35),".","")))=2)),IFERROR(LEFT(TRIM(C35),IFERROR(FIND(".",TRIM(C35)),0)-1),"")="",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="",IF((LEN(TRIM(C35))-LEN(SUBSTITUTE(TRIM(C35),".","")))=2,IF((LEN(TRIM(C35))-LEN(SUBSTITUTE(TRIM(C35),".","")))=2,IFERROR(MID(TRIM(C35),IFERROR(FIND(".",TRIM(C35),IFERROR(FIND(".",TRIM(C35)),0)+1),0)+1,999),""),"")="",FALSE),NOT(IFERROR(ISNUMBER(--IFERROR(LEFT(TRIM(C35),IFERROR(FIND(".",TRIM(C35)),0)-1),"")),FALSE)),NOT(IFERROR(ISNUMBER(--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),FALSE)),IF((LEN(TRIM(C35))-LEN(SUBSTITUTE(TRIM(C35),".","")))=2,NOT(IFERROR(ISNUMBER(--IF((LEN(TRIM(C35))-LEN(SUBSTITUTE(TRIM(C35),".","")))=2,IFERROR(MID(TRIM(C35),IFERROR(FIND(".",TRIM(C35),IFERROR(FIND(".",TRIM(C35)),0)+1),0)+1,999),""),"")),FALSE)),FALSE)),"INVALID_VERSION",IF(OR(AND(LEN(IFERROR(LEFT(TRIM(C35),IFERROR(FIND(".",TRIM(C35)),0)-1),""))&gt;1,LEFT(IFERROR(LEFT(TRIM(C35),IFERROR(FIND(".",TRIM(C35)),0)-1),""),1)="0"),AND(LEN(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)&gt;1,LEFT(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,1)="0"),IF((LEN(TRIM(C35))-LEN(SUBSTITUTE(TRIM(C35),".","")))=2,AND(LEN(IF((LEN(TRIM(C35))-LEN(SUBSTITUTE(TRIM(C35),".","")))=2,IFERROR(MID(TRIM(C35),IFERROR(FIND(".",TRIM(C35),IFERROR(FIND(".",TRIM(C35)),0)+1),0)+1,999),""),""))&gt;1,LEFT(IF((LEN(TRIM(C35))-LEN(SUBSTITUTE(TRIM(C35),".","")))=2,IFERROR(MID(TRIM(C35),IFERROR(FIND(".",TRIM(C35),IFERROR(FIND(".",TRIM(C35)),0)+1),0)+1,999),""),""),1)="0"),FALSE)),"INVALID_VERSION_LEADING_ZERO",IF(AND(IFERROR(TEXT(--IFERROR(LEFT(TRIM(C35),IFERROR(FIND(".",TRIM(C35)),0)-1),""),"0")=IFERROR(LEFT(TRIM(C35),IFERROR(FIND(".",TRIM(C35)),0)-1),""),FALSE),IFERROR(TEXT(--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,"0")=IF((LEN(TRIM(C35))-LEN(SUBSTITUTE(TRIM(C35),".","")))=1,IFERROR(MID(TRIM(C35),IFERROR(FIND(".",TRIM(C35)),0)+1,999),""),IF((LEN(TRIM(C35))-LEN(SUBSTITUTE(TRIM(C35),".","")))=2,IFERROR(MID(TRIM(C35),IFERROR(FIND(".",TRIM(C35)),0)+1,IFERROR(FIND(".",TRIM(C35),IFERROR(FIND(".",TRIM(C35)),0)+1),0)-IFERROR(FIND(".",TRIM(C35)),0)-1),""),"")),FALSE),IF((LEN(TRIM(C35))-LEN(SUBSTITUTE(TRIM(C35),".","")))=2,IFERROR(TEXT(--IF((LEN(TRIM(C35))-LEN(SUBSTITUTE(TRIM(C35),".","")))=2,IFERROR(MID(TRIM(C35),IFERROR(FIND(".",TRIM(C35),IFERROR(FIND(".",TRIM(C35)),0)+1),0)+1,999),""),""),"0")=IF((LEN(TRIM(C35))-LEN(SUBSTITUTE(TRIM(C35),".","")))=2,IFERROR(MID(TRIM(C35),IFERROR(FIND(".",TRIM(C35),IFERROR(FIND(".",TRIM(C35)),0)+1),0)+1,999),""),""),FALSE),TRUE)),"NONE","INVALID_VERSION"))))</ns0:f>
      </ns0:c>
      <ns0:c r="S35" s="53">
        <ns0:f>IF(TRIM(D35)="","MISSING_VERSION",IF(OR(NOT(OR((LEN(TRIM(D35))-LEN(SUBSTITUTE(TRIM(D35),".","")))=1,(LEN(TRIM(D35))-LEN(SUBSTITUTE(TRIM(D35),".","")))=2)),IFERROR(LEFT(TRIM(D35),IFERROR(FIND(".",TRIM(D35)),0)-1),"")="",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="",IF((LEN(TRIM(D35))-LEN(SUBSTITUTE(TRIM(D35),".","")))=2,IF((LEN(TRIM(D35))-LEN(SUBSTITUTE(TRIM(D35),".","")))=2,IFERROR(MID(TRIM(D35),IFERROR(FIND(".",TRIM(D35),IFERROR(FIND(".",TRIM(D35)),0)+1),0)+1,999),""),"")="",FALSE),NOT(IFERROR(ISNUMBER(--IFERROR(LEFT(TRIM(D35),IFERROR(FIND(".",TRIM(D35)),0)-1),"")),FALSE)),NOT(IFERROR(ISNUMBER(--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),FALSE)),IF((LEN(TRIM(D35))-LEN(SUBSTITUTE(TRIM(D35),".","")))=2,NOT(IFERROR(ISNUMBER(--IF((LEN(TRIM(D35))-LEN(SUBSTITUTE(TRIM(D35),".","")))=2,IFERROR(MID(TRIM(D35),IFERROR(FIND(".",TRIM(D35),IFERROR(FIND(".",TRIM(D35)),0)+1),0)+1,999),""),"")),FALSE)),FALSE)),"INVALID_VERSION",IF(OR(AND(LEN(IFERROR(LEFT(TRIM(D35),IFERROR(FIND(".",TRIM(D35)),0)-1),""))&gt;1,LEFT(IFERROR(LEFT(TRIM(D35),IFERROR(FIND(".",TRIM(D35)),0)-1),""),1)="0"),AND(LEN(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)&gt;1,LEFT(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,1)="0"),IF((LEN(TRIM(D35))-LEN(SUBSTITUTE(TRIM(D35),".","")))=2,AND(LEN(IF((LEN(TRIM(D35))-LEN(SUBSTITUTE(TRIM(D35),".","")))=2,IFERROR(MID(TRIM(D35),IFERROR(FIND(".",TRIM(D35),IFERROR(FIND(".",TRIM(D35)),0)+1),0)+1,999),""),""))&gt;1,LEFT(IF((LEN(TRIM(D35))-LEN(SUBSTITUTE(TRIM(D35),".","")))=2,IFERROR(MID(TRIM(D35),IFERROR(FIND(".",TRIM(D35),IFERROR(FIND(".",TRIM(D35)),0)+1),0)+1,999),""),""),1)="0"),FALSE)),"INVALID_VERSION_LEADING_ZERO",IF(AND(IFERROR(TEXT(--IFERROR(LEFT(TRIM(D35),IFERROR(FIND(".",TRIM(D35)),0)-1),""),"0")=IFERROR(LEFT(TRIM(D35),IFERROR(FIND(".",TRIM(D35)),0)-1),""),FALSE),IFERROR(TEXT(--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,"0")=IF((LEN(TRIM(D35))-LEN(SUBSTITUTE(TRIM(D35),".","")))=1,IFERROR(MID(TRIM(D35),IFERROR(FIND(".",TRIM(D35)),0)+1,999),""),IF((LEN(TRIM(D35))-LEN(SUBSTITUTE(TRIM(D35),".","")))=2,IFERROR(MID(TRIM(D35),IFERROR(FIND(".",TRIM(D35)),0)+1,IFERROR(FIND(".",TRIM(D35),IFERROR(FIND(".",TRIM(D35)),0)+1),0)-IFERROR(FIND(".",TRIM(D35)),0)-1),""),"")),FALSE),IF((LEN(TRIM(D35))-LEN(SUBSTITUTE(TRIM(D35),".","")))=2,IFERROR(TEXT(--IF((LEN(TRIM(D35))-LEN(SUBSTITUTE(TRIM(D35),".","")))=2,IFERROR(MID(TRIM(D35),IFERROR(FIND(".",TRIM(D35),IFERROR(FIND(".",TRIM(D35)),0)+1),0)+1,999),""),""),"0")=IF((LEN(TRIM(D35))-LEN(SUBSTITUTE(TRIM(D35),".","")))=2,IFERROR(MID(TRIM(D35),IFERROR(FIND(".",TRIM(D35),IFERROR(FIND(".",TRIM(D35)),0)+1),0)+1,999),""),""),FALSE),TRUE)),"NONE","INVALID_VERSION"))))</ns0:f>
      </ns0:c>
    </ns0:row>
    <ns0:row r="36">
      <ns0:c r="A36" s="65"/>
      <ns0:c r="B36" s="65"/>
      <ns0:c r="C36" s="65"/>
      <ns0:c r="D36" s="65"/>
      <ns0:c r="E36" s="65"/>
      <ns0:c r="F36" s="67"/>
      <ns0:c r="G36" s="66"/>
      <ns0:c r="H36" s="66"/>
      <ns0:c r="I36" s="66"/>
      <ns0:c r="J36" s="45">
        <ns0:f>IF(A36="","",IFERROR(VLOOKUP(K36,'Controlled Vocabulary'!$AA$2:$AD$200,2,FALSE),"Record structurally complete"))</ns0:f>
      </ns0:c>
      <ns0:c r="K36" s="45">
        <ns0:f>IF(A36="","",IF(O36="","MISSING_CHANGE_EVENT_ID",IF(P36&gt;1,"DUPLICATE_LINK_ID",IF(E36="","CHANGE_ACTOR_REQUIRED",IF(OR(R36&lt;&gt;"NONE",S36&lt;&gt;"NONE"),"CHANGE_VERSION_LINK_REQUIRED",IF(G36="","MISSING_CHANGE_REASON",IF(Q36=0,"ORPHAN_CLAIM_LINK","NONE")))))))</ns0:f>
      </ns0:c>
      <ns0:c r="L36" s="45">
        <ns0:f>IF(A36="","",IFERROR(VLOOKUP(K36,'Controlled Vocabulary'!$AA$2:$AD$200,3,FALSE),"Continue"))</ns0:f>
      </ns0:c>
      <ns0:c r="M36" s="45">
        <ns0:f>IF(A36="","",IFERROR(VLOOKUP(K36,'Controlled Vocabulary'!$AA$2:$AD$200,4,FALSE),"Evaluate remaining controls."))</ns0:f>
      </ns0:c>
      <ns0:c r="N36" s="53">
        <ns0:f>IF(OR(B36="",D36=""),"",UPPER(TRIM(B36))&amp;"|"&amp;TRIM(D36))</ns0:f>
      </ns0:c>
      <ns0:c r="O36" s="53">
        <ns0:f>IF(A36="","",UPPER(TRIM(A36)))</ns0:f>
      </ns0:c>
      <ns0:c r="P36" s="53">
        <ns0:f>IF(O36="",0,COUNTIF($O$2:$O$101,O36))</ns0:f>
      </ns0:c>
      <ns0:c r="Q36" s="53">
        <ns0:f>IF(N36="",0,COUNTIF('Evidence Register'!$BN$2:$BN$101,N36))</ns0:f>
      </ns0:c>
      <ns0:c r="R36" s="53">
        <ns0:f>IF(TRIM(C36)="","MISSING_VERSION",IF(OR(NOT(OR((LEN(TRIM(C36))-LEN(SUBSTITUTE(TRIM(C36),".","")))=1,(LEN(TRIM(C36))-LEN(SUBSTITUTE(TRIM(C36),".","")))=2)),IFERROR(LEFT(TRIM(C36),IFERROR(FIND(".",TRIM(C36)),0)-1),"")="",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="",IF((LEN(TRIM(C36))-LEN(SUBSTITUTE(TRIM(C36),".","")))=2,IF((LEN(TRIM(C36))-LEN(SUBSTITUTE(TRIM(C36),".","")))=2,IFERROR(MID(TRIM(C36),IFERROR(FIND(".",TRIM(C36),IFERROR(FIND(".",TRIM(C36)),0)+1),0)+1,999),""),"")="",FALSE),NOT(IFERROR(ISNUMBER(--IFERROR(LEFT(TRIM(C36),IFERROR(FIND(".",TRIM(C36)),0)-1),"")),FALSE)),NOT(IFERROR(ISNUMBER(--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),FALSE)),IF((LEN(TRIM(C36))-LEN(SUBSTITUTE(TRIM(C36),".","")))=2,NOT(IFERROR(ISNUMBER(--IF((LEN(TRIM(C36))-LEN(SUBSTITUTE(TRIM(C36),".","")))=2,IFERROR(MID(TRIM(C36),IFERROR(FIND(".",TRIM(C36),IFERROR(FIND(".",TRIM(C36)),0)+1),0)+1,999),""),"")),FALSE)),FALSE)),"INVALID_VERSION",IF(OR(AND(LEN(IFERROR(LEFT(TRIM(C36),IFERROR(FIND(".",TRIM(C36)),0)-1),""))&gt;1,LEFT(IFERROR(LEFT(TRIM(C36),IFERROR(FIND(".",TRIM(C36)),0)-1),""),1)="0"),AND(LEN(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)&gt;1,LEFT(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,1)="0"),IF((LEN(TRIM(C36))-LEN(SUBSTITUTE(TRIM(C36),".","")))=2,AND(LEN(IF((LEN(TRIM(C36))-LEN(SUBSTITUTE(TRIM(C36),".","")))=2,IFERROR(MID(TRIM(C36),IFERROR(FIND(".",TRIM(C36),IFERROR(FIND(".",TRIM(C36)),0)+1),0)+1,999),""),""))&gt;1,LEFT(IF((LEN(TRIM(C36))-LEN(SUBSTITUTE(TRIM(C36),".","")))=2,IFERROR(MID(TRIM(C36),IFERROR(FIND(".",TRIM(C36),IFERROR(FIND(".",TRIM(C36)),0)+1),0)+1,999),""),""),1)="0"),FALSE)),"INVALID_VERSION_LEADING_ZERO",IF(AND(IFERROR(TEXT(--IFERROR(LEFT(TRIM(C36),IFERROR(FIND(".",TRIM(C36)),0)-1),""),"0")=IFERROR(LEFT(TRIM(C36),IFERROR(FIND(".",TRIM(C36)),0)-1),""),FALSE),IFERROR(TEXT(--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,"0")=IF((LEN(TRIM(C36))-LEN(SUBSTITUTE(TRIM(C36),".","")))=1,IFERROR(MID(TRIM(C36),IFERROR(FIND(".",TRIM(C36)),0)+1,999),""),IF((LEN(TRIM(C36))-LEN(SUBSTITUTE(TRIM(C36),".","")))=2,IFERROR(MID(TRIM(C36),IFERROR(FIND(".",TRIM(C36)),0)+1,IFERROR(FIND(".",TRIM(C36),IFERROR(FIND(".",TRIM(C36)),0)+1),0)-IFERROR(FIND(".",TRIM(C36)),0)-1),""),"")),FALSE),IF((LEN(TRIM(C36))-LEN(SUBSTITUTE(TRIM(C36),".","")))=2,IFERROR(TEXT(--IF((LEN(TRIM(C36))-LEN(SUBSTITUTE(TRIM(C36),".","")))=2,IFERROR(MID(TRIM(C36),IFERROR(FIND(".",TRIM(C36),IFERROR(FIND(".",TRIM(C36)),0)+1),0)+1,999),""),""),"0")=IF((LEN(TRIM(C36))-LEN(SUBSTITUTE(TRIM(C36),".","")))=2,IFERROR(MID(TRIM(C36),IFERROR(FIND(".",TRIM(C36),IFERROR(FIND(".",TRIM(C36)),0)+1),0)+1,999),""),""),FALSE),TRUE)),"NONE","INVALID_VERSION"))))</ns0:f>
      </ns0:c>
      <ns0:c r="S36" s="53">
        <ns0:f>IF(TRIM(D36)="","MISSING_VERSION",IF(OR(NOT(OR((LEN(TRIM(D36))-LEN(SUBSTITUTE(TRIM(D36),".","")))=1,(LEN(TRIM(D36))-LEN(SUBSTITUTE(TRIM(D36),".","")))=2)),IFERROR(LEFT(TRIM(D36),IFERROR(FIND(".",TRIM(D36)),0)-1),"")="",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="",IF((LEN(TRIM(D36))-LEN(SUBSTITUTE(TRIM(D36),".","")))=2,IF((LEN(TRIM(D36))-LEN(SUBSTITUTE(TRIM(D36),".","")))=2,IFERROR(MID(TRIM(D36),IFERROR(FIND(".",TRIM(D36),IFERROR(FIND(".",TRIM(D36)),0)+1),0)+1,999),""),"")="",FALSE),NOT(IFERROR(ISNUMBER(--IFERROR(LEFT(TRIM(D36),IFERROR(FIND(".",TRIM(D36)),0)-1),"")),FALSE)),NOT(IFERROR(ISNUMBER(--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),FALSE)),IF((LEN(TRIM(D36))-LEN(SUBSTITUTE(TRIM(D36),".","")))=2,NOT(IFERROR(ISNUMBER(--IF((LEN(TRIM(D36))-LEN(SUBSTITUTE(TRIM(D36),".","")))=2,IFERROR(MID(TRIM(D36),IFERROR(FIND(".",TRIM(D36),IFERROR(FIND(".",TRIM(D36)),0)+1),0)+1,999),""),"")),FALSE)),FALSE)),"INVALID_VERSION",IF(OR(AND(LEN(IFERROR(LEFT(TRIM(D36),IFERROR(FIND(".",TRIM(D36)),0)-1),""))&gt;1,LEFT(IFERROR(LEFT(TRIM(D36),IFERROR(FIND(".",TRIM(D36)),0)-1),""),1)="0"),AND(LEN(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)&gt;1,LEFT(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,1)="0"),IF((LEN(TRIM(D36))-LEN(SUBSTITUTE(TRIM(D36),".","")))=2,AND(LEN(IF((LEN(TRIM(D36))-LEN(SUBSTITUTE(TRIM(D36),".","")))=2,IFERROR(MID(TRIM(D36),IFERROR(FIND(".",TRIM(D36),IFERROR(FIND(".",TRIM(D36)),0)+1),0)+1,999),""),""))&gt;1,LEFT(IF((LEN(TRIM(D36))-LEN(SUBSTITUTE(TRIM(D36),".","")))=2,IFERROR(MID(TRIM(D36),IFERROR(FIND(".",TRIM(D36),IFERROR(FIND(".",TRIM(D36)),0)+1),0)+1,999),""),""),1)="0"),FALSE)),"INVALID_VERSION_LEADING_ZERO",IF(AND(IFERROR(TEXT(--IFERROR(LEFT(TRIM(D36),IFERROR(FIND(".",TRIM(D36)),0)-1),""),"0")=IFERROR(LEFT(TRIM(D36),IFERROR(FIND(".",TRIM(D36)),0)-1),""),FALSE),IFERROR(TEXT(--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,"0")=IF((LEN(TRIM(D36))-LEN(SUBSTITUTE(TRIM(D36),".","")))=1,IFERROR(MID(TRIM(D36),IFERROR(FIND(".",TRIM(D36)),0)+1,999),""),IF((LEN(TRIM(D36))-LEN(SUBSTITUTE(TRIM(D36),".","")))=2,IFERROR(MID(TRIM(D36),IFERROR(FIND(".",TRIM(D36)),0)+1,IFERROR(FIND(".",TRIM(D36),IFERROR(FIND(".",TRIM(D36)),0)+1),0)-IFERROR(FIND(".",TRIM(D36)),0)-1),""),"")),FALSE),IF((LEN(TRIM(D36))-LEN(SUBSTITUTE(TRIM(D36),".","")))=2,IFERROR(TEXT(--IF((LEN(TRIM(D36))-LEN(SUBSTITUTE(TRIM(D36),".","")))=2,IFERROR(MID(TRIM(D36),IFERROR(FIND(".",TRIM(D36),IFERROR(FIND(".",TRIM(D36)),0)+1),0)+1,999),""),""),"0")=IF((LEN(TRIM(D36))-LEN(SUBSTITUTE(TRIM(D36),".","")))=2,IFERROR(MID(TRIM(D36),IFERROR(FIND(".",TRIM(D36),IFERROR(FIND(".",TRIM(D36)),0)+1),0)+1,999),""),""),FALSE),TRUE)),"NONE","INVALID_VERSION"))))</ns0:f>
      </ns0:c>
    </ns0:row>
    <ns0:row r="37">
      <ns0:c r="A37" s="65"/>
      <ns0:c r="B37" s="65"/>
      <ns0:c r="C37" s="65"/>
      <ns0:c r="D37" s="65"/>
      <ns0:c r="E37" s="65"/>
      <ns0:c r="F37" s="67"/>
      <ns0:c r="G37" s="66"/>
      <ns0:c r="H37" s="66"/>
      <ns0:c r="I37" s="66"/>
      <ns0:c r="J37" s="45">
        <ns0:f>IF(A37="","",IFERROR(VLOOKUP(K37,'Controlled Vocabulary'!$AA$2:$AD$200,2,FALSE),"Record structurally complete"))</ns0:f>
      </ns0:c>
      <ns0:c r="K37" s="45">
        <ns0:f>IF(A37="","",IF(O37="","MISSING_CHANGE_EVENT_ID",IF(P37&gt;1,"DUPLICATE_LINK_ID",IF(E37="","CHANGE_ACTOR_REQUIRED",IF(OR(R37&lt;&gt;"NONE",S37&lt;&gt;"NONE"),"CHANGE_VERSION_LINK_REQUIRED",IF(G37="","MISSING_CHANGE_REASON",IF(Q37=0,"ORPHAN_CLAIM_LINK","NONE")))))))</ns0:f>
      </ns0:c>
      <ns0:c r="L37" s="45">
        <ns0:f>IF(A37="","",IFERROR(VLOOKUP(K37,'Controlled Vocabulary'!$AA$2:$AD$200,3,FALSE),"Continue"))</ns0:f>
      </ns0:c>
      <ns0:c r="M37" s="45">
        <ns0:f>IF(A37="","",IFERROR(VLOOKUP(K37,'Controlled Vocabulary'!$AA$2:$AD$200,4,FALSE),"Evaluate remaining controls."))</ns0:f>
      </ns0:c>
      <ns0:c r="N37" s="53">
        <ns0:f>IF(OR(B37="",D37=""),"",UPPER(TRIM(B37))&amp;"|"&amp;TRIM(D37))</ns0:f>
      </ns0:c>
      <ns0:c r="O37" s="53">
        <ns0:f>IF(A37="","",UPPER(TRIM(A37)))</ns0:f>
      </ns0:c>
      <ns0:c r="P37" s="53">
        <ns0:f>IF(O37="",0,COUNTIF($O$2:$O$101,O37))</ns0:f>
      </ns0:c>
      <ns0:c r="Q37" s="53">
        <ns0:f>IF(N37="",0,COUNTIF('Evidence Register'!$BN$2:$BN$101,N37))</ns0:f>
      </ns0:c>
      <ns0:c r="R37" s="53">
        <ns0:f>IF(TRIM(C37)="","MISSING_VERSION",IF(OR(NOT(OR((LEN(TRIM(C37))-LEN(SUBSTITUTE(TRIM(C37),".","")))=1,(LEN(TRIM(C37))-LEN(SUBSTITUTE(TRIM(C37),".","")))=2)),IFERROR(LEFT(TRIM(C37),IFERROR(FIND(".",TRIM(C37)),0)-1),"")="",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="",IF((LEN(TRIM(C37))-LEN(SUBSTITUTE(TRIM(C37),".","")))=2,IF((LEN(TRIM(C37))-LEN(SUBSTITUTE(TRIM(C37),".","")))=2,IFERROR(MID(TRIM(C37),IFERROR(FIND(".",TRIM(C37),IFERROR(FIND(".",TRIM(C37)),0)+1),0)+1,999),""),"")="",FALSE),NOT(IFERROR(ISNUMBER(--IFERROR(LEFT(TRIM(C37),IFERROR(FIND(".",TRIM(C37)),0)-1),"")),FALSE)),NOT(IFERROR(ISNUMBER(--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),FALSE)),IF((LEN(TRIM(C37))-LEN(SUBSTITUTE(TRIM(C37),".","")))=2,NOT(IFERROR(ISNUMBER(--IF((LEN(TRIM(C37))-LEN(SUBSTITUTE(TRIM(C37),".","")))=2,IFERROR(MID(TRIM(C37),IFERROR(FIND(".",TRIM(C37),IFERROR(FIND(".",TRIM(C37)),0)+1),0)+1,999),""),"")),FALSE)),FALSE)),"INVALID_VERSION",IF(OR(AND(LEN(IFERROR(LEFT(TRIM(C37),IFERROR(FIND(".",TRIM(C37)),0)-1),""))&gt;1,LEFT(IFERROR(LEFT(TRIM(C37),IFERROR(FIND(".",TRIM(C37)),0)-1),""),1)="0"),AND(LEN(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)&gt;1,LEFT(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,1)="0"),IF((LEN(TRIM(C37))-LEN(SUBSTITUTE(TRIM(C37),".","")))=2,AND(LEN(IF((LEN(TRIM(C37))-LEN(SUBSTITUTE(TRIM(C37),".","")))=2,IFERROR(MID(TRIM(C37),IFERROR(FIND(".",TRIM(C37),IFERROR(FIND(".",TRIM(C37)),0)+1),0)+1,999),""),""))&gt;1,LEFT(IF((LEN(TRIM(C37))-LEN(SUBSTITUTE(TRIM(C37),".","")))=2,IFERROR(MID(TRIM(C37),IFERROR(FIND(".",TRIM(C37),IFERROR(FIND(".",TRIM(C37)),0)+1),0)+1,999),""),""),1)="0"),FALSE)),"INVALID_VERSION_LEADING_ZERO",IF(AND(IFERROR(TEXT(--IFERROR(LEFT(TRIM(C37),IFERROR(FIND(".",TRIM(C37)),0)-1),""),"0")=IFERROR(LEFT(TRIM(C37),IFERROR(FIND(".",TRIM(C37)),0)-1),""),FALSE),IFERROR(TEXT(--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,"0")=IF((LEN(TRIM(C37))-LEN(SUBSTITUTE(TRIM(C37),".","")))=1,IFERROR(MID(TRIM(C37),IFERROR(FIND(".",TRIM(C37)),0)+1,999),""),IF((LEN(TRIM(C37))-LEN(SUBSTITUTE(TRIM(C37),".","")))=2,IFERROR(MID(TRIM(C37),IFERROR(FIND(".",TRIM(C37)),0)+1,IFERROR(FIND(".",TRIM(C37),IFERROR(FIND(".",TRIM(C37)),0)+1),0)-IFERROR(FIND(".",TRIM(C37)),0)-1),""),"")),FALSE),IF((LEN(TRIM(C37))-LEN(SUBSTITUTE(TRIM(C37),".","")))=2,IFERROR(TEXT(--IF((LEN(TRIM(C37))-LEN(SUBSTITUTE(TRIM(C37),".","")))=2,IFERROR(MID(TRIM(C37),IFERROR(FIND(".",TRIM(C37),IFERROR(FIND(".",TRIM(C37)),0)+1),0)+1,999),""),""),"0")=IF((LEN(TRIM(C37))-LEN(SUBSTITUTE(TRIM(C37),".","")))=2,IFERROR(MID(TRIM(C37),IFERROR(FIND(".",TRIM(C37),IFERROR(FIND(".",TRIM(C37)),0)+1),0)+1,999),""),""),FALSE),TRUE)),"NONE","INVALID_VERSION"))))</ns0:f>
      </ns0:c>
      <ns0:c r="S37" s="53">
        <ns0:f>IF(TRIM(D37)="","MISSING_VERSION",IF(OR(NOT(OR((LEN(TRIM(D37))-LEN(SUBSTITUTE(TRIM(D37),".","")))=1,(LEN(TRIM(D37))-LEN(SUBSTITUTE(TRIM(D37),".","")))=2)),IFERROR(LEFT(TRIM(D37),IFERROR(FIND(".",TRIM(D37)),0)-1),"")="",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="",IF((LEN(TRIM(D37))-LEN(SUBSTITUTE(TRIM(D37),".","")))=2,IF((LEN(TRIM(D37))-LEN(SUBSTITUTE(TRIM(D37),".","")))=2,IFERROR(MID(TRIM(D37),IFERROR(FIND(".",TRIM(D37),IFERROR(FIND(".",TRIM(D37)),0)+1),0)+1,999),""),"")="",FALSE),NOT(IFERROR(ISNUMBER(--IFERROR(LEFT(TRIM(D37),IFERROR(FIND(".",TRIM(D37)),0)-1),"")),FALSE)),NOT(IFERROR(ISNUMBER(--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),FALSE)),IF((LEN(TRIM(D37))-LEN(SUBSTITUTE(TRIM(D37),".","")))=2,NOT(IFERROR(ISNUMBER(--IF((LEN(TRIM(D37))-LEN(SUBSTITUTE(TRIM(D37),".","")))=2,IFERROR(MID(TRIM(D37),IFERROR(FIND(".",TRIM(D37),IFERROR(FIND(".",TRIM(D37)),0)+1),0)+1,999),""),"")),FALSE)),FALSE)),"INVALID_VERSION",IF(OR(AND(LEN(IFERROR(LEFT(TRIM(D37),IFERROR(FIND(".",TRIM(D37)),0)-1),""))&gt;1,LEFT(IFERROR(LEFT(TRIM(D37),IFERROR(FIND(".",TRIM(D37)),0)-1),""),1)="0"),AND(LEN(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)&gt;1,LEFT(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,1)="0"),IF((LEN(TRIM(D37))-LEN(SUBSTITUTE(TRIM(D37),".","")))=2,AND(LEN(IF((LEN(TRIM(D37))-LEN(SUBSTITUTE(TRIM(D37),".","")))=2,IFERROR(MID(TRIM(D37),IFERROR(FIND(".",TRIM(D37),IFERROR(FIND(".",TRIM(D37)),0)+1),0)+1,999),""),""))&gt;1,LEFT(IF((LEN(TRIM(D37))-LEN(SUBSTITUTE(TRIM(D37),".","")))=2,IFERROR(MID(TRIM(D37),IFERROR(FIND(".",TRIM(D37),IFERROR(FIND(".",TRIM(D37)),0)+1),0)+1,999),""),""),1)="0"),FALSE)),"INVALID_VERSION_LEADING_ZERO",IF(AND(IFERROR(TEXT(--IFERROR(LEFT(TRIM(D37),IFERROR(FIND(".",TRIM(D37)),0)-1),""),"0")=IFERROR(LEFT(TRIM(D37),IFERROR(FIND(".",TRIM(D37)),0)-1),""),FALSE),IFERROR(TEXT(--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,"0")=IF((LEN(TRIM(D37))-LEN(SUBSTITUTE(TRIM(D37),".","")))=1,IFERROR(MID(TRIM(D37),IFERROR(FIND(".",TRIM(D37)),0)+1,999),""),IF((LEN(TRIM(D37))-LEN(SUBSTITUTE(TRIM(D37),".","")))=2,IFERROR(MID(TRIM(D37),IFERROR(FIND(".",TRIM(D37)),0)+1,IFERROR(FIND(".",TRIM(D37),IFERROR(FIND(".",TRIM(D37)),0)+1),0)-IFERROR(FIND(".",TRIM(D37)),0)-1),""),"")),FALSE),IF((LEN(TRIM(D37))-LEN(SUBSTITUTE(TRIM(D37),".","")))=2,IFERROR(TEXT(--IF((LEN(TRIM(D37))-LEN(SUBSTITUTE(TRIM(D37),".","")))=2,IFERROR(MID(TRIM(D37),IFERROR(FIND(".",TRIM(D37),IFERROR(FIND(".",TRIM(D37)),0)+1),0)+1,999),""),""),"0")=IF((LEN(TRIM(D37))-LEN(SUBSTITUTE(TRIM(D37),".","")))=2,IFERROR(MID(TRIM(D37),IFERROR(FIND(".",TRIM(D37),IFERROR(FIND(".",TRIM(D37)),0)+1),0)+1,999),""),""),FALSE),TRUE)),"NONE","INVALID_VERSION"))))</ns0:f>
      </ns0:c>
    </ns0:row>
    <ns0:row r="38">
      <ns0:c r="A38" s="65"/>
      <ns0:c r="B38" s="65"/>
      <ns0:c r="C38" s="65"/>
      <ns0:c r="D38" s="65"/>
      <ns0:c r="E38" s="65"/>
      <ns0:c r="F38" s="67"/>
      <ns0:c r="G38" s="66"/>
      <ns0:c r="H38" s="66"/>
      <ns0:c r="I38" s="66"/>
      <ns0:c r="J38" s="45">
        <ns0:f>IF(A38="","",IFERROR(VLOOKUP(K38,'Controlled Vocabulary'!$AA$2:$AD$200,2,FALSE),"Record structurally complete"))</ns0:f>
      </ns0:c>
      <ns0:c r="K38" s="45">
        <ns0:f>IF(A38="","",IF(O38="","MISSING_CHANGE_EVENT_ID",IF(P38&gt;1,"DUPLICATE_LINK_ID",IF(E38="","CHANGE_ACTOR_REQUIRED",IF(OR(R38&lt;&gt;"NONE",S38&lt;&gt;"NONE"),"CHANGE_VERSION_LINK_REQUIRED",IF(G38="","MISSING_CHANGE_REASON",IF(Q38=0,"ORPHAN_CLAIM_LINK","NONE")))))))</ns0:f>
      </ns0:c>
      <ns0:c r="L38" s="45">
        <ns0:f>IF(A38="","",IFERROR(VLOOKUP(K38,'Controlled Vocabulary'!$AA$2:$AD$200,3,FALSE),"Continue"))</ns0:f>
      </ns0:c>
      <ns0:c r="M38" s="45">
        <ns0:f>IF(A38="","",IFERROR(VLOOKUP(K38,'Controlled Vocabulary'!$AA$2:$AD$200,4,FALSE),"Evaluate remaining controls."))</ns0:f>
      </ns0:c>
      <ns0:c r="N38" s="53">
        <ns0:f>IF(OR(B38="",D38=""),"",UPPER(TRIM(B38))&amp;"|"&amp;TRIM(D38))</ns0:f>
      </ns0:c>
      <ns0:c r="O38" s="53">
        <ns0:f>IF(A38="","",UPPER(TRIM(A38)))</ns0:f>
      </ns0:c>
      <ns0:c r="P38" s="53">
        <ns0:f>IF(O38="",0,COUNTIF($O$2:$O$101,O38))</ns0:f>
      </ns0:c>
      <ns0:c r="Q38" s="53">
        <ns0:f>IF(N38="",0,COUNTIF('Evidence Register'!$BN$2:$BN$101,N38))</ns0:f>
      </ns0:c>
      <ns0:c r="R38" s="53">
        <ns0:f>IF(TRIM(C38)="","MISSING_VERSION",IF(OR(NOT(OR((LEN(TRIM(C38))-LEN(SUBSTITUTE(TRIM(C38),".","")))=1,(LEN(TRIM(C38))-LEN(SUBSTITUTE(TRIM(C38),".","")))=2)),IFERROR(LEFT(TRIM(C38),IFERROR(FIND(".",TRIM(C38)),0)-1),"")="",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="",IF((LEN(TRIM(C38))-LEN(SUBSTITUTE(TRIM(C38),".","")))=2,IF((LEN(TRIM(C38))-LEN(SUBSTITUTE(TRIM(C38),".","")))=2,IFERROR(MID(TRIM(C38),IFERROR(FIND(".",TRIM(C38),IFERROR(FIND(".",TRIM(C38)),0)+1),0)+1,999),""),"")="",FALSE),NOT(IFERROR(ISNUMBER(--IFERROR(LEFT(TRIM(C38),IFERROR(FIND(".",TRIM(C38)),0)-1),"")),FALSE)),NOT(IFERROR(ISNUMBER(--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),FALSE)),IF((LEN(TRIM(C38))-LEN(SUBSTITUTE(TRIM(C38),".","")))=2,NOT(IFERROR(ISNUMBER(--IF((LEN(TRIM(C38))-LEN(SUBSTITUTE(TRIM(C38),".","")))=2,IFERROR(MID(TRIM(C38),IFERROR(FIND(".",TRIM(C38),IFERROR(FIND(".",TRIM(C38)),0)+1),0)+1,999),""),"")),FALSE)),FALSE)),"INVALID_VERSION",IF(OR(AND(LEN(IFERROR(LEFT(TRIM(C38),IFERROR(FIND(".",TRIM(C38)),0)-1),""))&gt;1,LEFT(IFERROR(LEFT(TRIM(C38),IFERROR(FIND(".",TRIM(C38)),0)-1),""),1)="0"),AND(LEN(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)&gt;1,LEFT(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,1)="0"),IF((LEN(TRIM(C38))-LEN(SUBSTITUTE(TRIM(C38),".","")))=2,AND(LEN(IF((LEN(TRIM(C38))-LEN(SUBSTITUTE(TRIM(C38),".","")))=2,IFERROR(MID(TRIM(C38),IFERROR(FIND(".",TRIM(C38),IFERROR(FIND(".",TRIM(C38)),0)+1),0)+1,999),""),""))&gt;1,LEFT(IF((LEN(TRIM(C38))-LEN(SUBSTITUTE(TRIM(C38),".","")))=2,IFERROR(MID(TRIM(C38),IFERROR(FIND(".",TRIM(C38),IFERROR(FIND(".",TRIM(C38)),0)+1),0)+1,999),""),""),1)="0"),FALSE)),"INVALID_VERSION_LEADING_ZERO",IF(AND(IFERROR(TEXT(--IFERROR(LEFT(TRIM(C38),IFERROR(FIND(".",TRIM(C38)),0)-1),""),"0")=IFERROR(LEFT(TRIM(C38),IFERROR(FIND(".",TRIM(C38)),0)-1),""),FALSE),IFERROR(TEXT(--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,"0")=IF((LEN(TRIM(C38))-LEN(SUBSTITUTE(TRIM(C38),".","")))=1,IFERROR(MID(TRIM(C38),IFERROR(FIND(".",TRIM(C38)),0)+1,999),""),IF((LEN(TRIM(C38))-LEN(SUBSTITUTE(TRIM(C38),".","")))=2,IFERROR(MID(TRIM(C38),IFERROR(FIND(".",TRIM(C38)),0)+1,IFERROR(FIND(".",TRIM(C38),IFERROR(FIND(".",TRIM(C38)),0)+1),0)-IFERROR(FIND(".",TRIM(C38)),0)-1),""),"")),FALSE),IF((LEN(TRIM(C38))-LEN(SUBSTITUTE(TRIM(C38),".","")))=2,IFERROR(TEXT(--IF((LEN(TRIM(C38))-LEN(SUBSTITUTE(TRIM(C38),".","")))=2,IFERROR(MID(TRIM(C38),IFERROR(FIND(".",TRIM(C38),IFERROR(FIND(".",TRIM(C38)),0)+1),0)+1,999),""),""),"0")=IF((LEN(TRIM(C38))-LEN(SUBSTITUTE(TRIM(C38),".","")))=2,IFERROR(MID(TRIM(C38),IFERROR(FIND(".",TRIM(C38),IFERROR(FIND(".",TRIM(C38)),0)+1),0)+1,999),""),""),FALSE),TRUE)),"NONE","INVALID_VERSION"))))</ns0:f>
      </ns0:c>
      <ns0:c r="S38" s="53">
        <ns0:f>IF(TRIM(D38)="","MISSING_VERSION",IF(OR(NOT(OR((LEN(TRIM(D38))-LEN(SUBSTITUTE(TRIM(D38),".","")))=1,(LEN(TRIM(D38))-LEN(SUBSTITUTE(TRIM(D38),".","")))=2)),IFERROR(LEFT(TRIM(D38),IFERROR(FIND(".",TRIM(D38)),0)-1),"")="",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="",IF((LEN(TRIM(D38))-LEN(SUBSTITUTE(TRIM(D38),".","")))=2,IF((LEN(TRIM(D38))-LEN(SUBSTITUTE(TRIM(D38),".","")))=2,IFERROR(MID(TRIM(D38),IFERROR(FIND(".",TRIM(D38),IFERROR(FIND(".",TRIM(D38)),0)+1),0)+1,999),""),"")="",FALSE),NOT(IFERROR(ISNUMBER(--IFERROR(LEFT(TRIM(D38),IFERROR(FIND(".",TRIM(D38)),0)-1),"")),FALSE)),NOT(IFERROR(ISNUMBER(--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),FALSE)),IF((LEN(TRIM(D38))-LEN(SUBSTITUTE(TRIM(D38),".","")))=2,NOT(IFERROR(ISNUMBER(--IF((LEN(TRIM(D38))-LEN(SUBSTITUTE(TRIM(D38),".","")))=2,IFERROR(MID(TRIM(D38),IFERROR(FIND(".",TRIM(D38),IFERROR(FIND(".",TRIM(D38)),0)+1),0)+1,999),""),"")),FALSE)),FALSE)),"INVALID_VERSION",IF(OR(AND(LEN(IFERROR(LEFT(TRIM(D38),IFERROR(FIND(".",TRIM(D38)),0)-1),""))&gt;1,LEFT(IFERROR(LEFT(TRIM(D38),IFERROR(FIND(".",TRIM(D38)),0)-1),""),1)="0"),AND(LEN(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)&gt;1,LEFT(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,1)="0"),IF((LEN(TRIM(D38))-LEN(SUBSTITUTE(TRIM(D38),".","")))=2,AND(LEN(IF((LEN(TRIM(D38))-LEN(SUBSTITUTE(TRIM(D38),".","")))=2,IFERROR(MID(TRIM(D38),IFERROR(FIND(".",TRIM(D38),IFERROR(FIND(".",TRIM(D38)),0)+1),0)+1,999),""),""))&gt;1,LEFT(IF((LEN(TRIM(D38))-LEN(SUBSTITUTE(TRIM(D38),".","")))=2,IFERROR(MID(TRIM(D38),IFERROR(FIND(".",TRIM(D38),IFERROR(FIND(".",TRIM(D38)),0)+1),0)+1,999),""),""),1)="0"),FALSE)),"INVALID_VERSION_LEADING_ZERO",IF(AND(IFERROR(TEXT(--IFERROR(LEFT(TRIM(D38),IFERROR(FIND(".",TRIM(D38)),0)-1),""),"0")=IFERROR(LEFT(TRIM(D38),IFERROR(FIND(".",TRIM(D38)),0)-1),""),FALSE),IFERROR(TEXT(--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,"0")=IF((LEN(TRIM(D38))-LEN(SUBSTITUTE(TRIM(D38),".","")))=1,IFERROR(MID(TRIM(D38),IFERROR(FIND(".",TRIM(D38)),0)+1,999),""),IF((LEN(TRIM(D38))-LEN(SUBSTITUTE(TRIM(D38),".","")))=2,IFERROR(MID(TRIM(D38),IFERROR(FIND(".",TRIM(D38)),0)+1,IFERROR(FIND(".",TRIM(D38),IFERROR(FIND(".",TRIM(D38)),0)+1),0)-IFERROR(FIND(".",TRIM(D38)),0)-1),""),"")),FALSE),IF((LEN(TRIM(D38))-LEN(SUBSTITUTE(TRIM(D38),".","")))=2,IFERROR(TEXT(--IF((LEN(TRIM(D38))-LEN(SUBSTITUTE(TRIM(D38),".","")))=2,IFERROR(MID(TRIM(D38),IFERROR(FIND(".",TRIM(D38),IFERROR(FIND(".",TRIM(D38)),0)+1),0)+1,999),""),""),"0")=IF((LEN(TRIM(D38))-LEN(SUBSTITUTE(TRIM(D38),".","")))=2,IFERROR(MID(TRIM(D38),IFERROR(FIND(".",TRIM(D38),IFERROR(FIND(".",TRIM(D38)),0)+1),0)+1,999),""),""),FALSE),TRUE)),"NONE","INVALID_VERSION"))))</ns0:f>
      </ns0:c>
    </ns0:row>
    <ns0:row r="39">
      <ns0:c r="A39" s="65"/>
      <ns0:c r="B39" s="65"/>
      <ns0:c r="C39" s="65"/>
      <ns0:c r="D39" s="65"/>
      <ns0:c r="E39" s="65"/>
      <ns0:c r="F39" s="67"/>
      <ns0:c r="G39" s="66"/>
      <ns0:c r="H39" s="66"/>
      <ns0:c r="I39" s="66"/>
      <ns0:c r="J39" s="45">
        <ns0:f>IF(A39="","",IFERROR(VLOOKUP(K39,'Controlled Vocabulary'!$AA$2:$AD$200,2,FALSE),"Record structurally complete"))</ns0:f>
      </ns0:c>
      <ns0:c r="K39" s="45">
        <ns0:f>IF(A39="","",IF(O39="","MISSING_CHANGE_EVENT_ID",IF(P39&gt;1,"DUPLICATE_LINK_ID",IF(E39="","CHANGE_ACTOR_REQUIRED",IF(OR(R39&lt;&gt;"NONE",S39&lt;&gt;"NONE"),"CHANGE_VERSION_LINK_REQUIRED",IF(G39="","MISSING_CHANGE_REASON",IF(Q39=0,"ORPHAN_CLAIM_LINK","NONE")))))))</ns0:f>
      </ns0:c>
      <ns0:c r="L39" s="45">
        <ns0:f>IF(A39="","",IFERROR(VLOOKUP(K39,'Controlled Vocabulary'!$AA$2:$AD$200,3,FALSE),"Continue"))</ns0:f>
      </ns0:c>
      <ns0:c r="M39" s="45">
        <ns0:f>IF(A39="","",IFERROR(VLOOKUP(K39,'Controlled Vocabulary'!$AA$2:$AD$200,4,FALSE),"Evaluate remaining controls."))</ns0:f>
      </ns0:c>
      <ns0:c r="N39" s="53">
        <ns0:f>IF(OR(B39="",D39=""),"",UPPER(TRIM(B39))&amp;"|"&amp;TRIM(D39))</ns0:f>
      </ns0:c>
      <ns0:c r="O39" s="53">
        <ns0:f>IF(A39="","",UPPER(TRIM(A39)))</ns0:f>
      </ns0:c>
      <ns0:c r="P39" s="53">
        <ns0:f>IF(O39="",0,COUNTIF($O$2:$O$101,O39))</ns0:f>
      </ns0:c>
      <ns0:c r="Q39" s="53">
        <ns0:f>IF(N39="",0,COUNTIF('Evidence Register'!$BN$2:$BN$101,N39))</ns0:f>
      </ns0:c>
      <ns0:c r="R39" s="53">
        <ns0:f>IF(TRIM(C39)="","MISSING_VERSION",IF(OR(NOT(OR((LEN(TRIM(C39))-LEN(SUBSTITUTE(TRIM(C39),".","")))=1,(LEN(TRIM(C39))-LEN(SUBSTITUTE(TRIM(C39),".","")))=2)),IFERROR(LEFT(TRIM(C39),IFERROR(FIND(".",TRIM(C39)),0)-1),"")="",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="",IF((LEN(TRIM(C39))-LEN(SUBSTITUTE(TRIM(C39),".","")))=2,IF((LEN(TRIM(C39))-LEN(SUBSTITUTE(TRIM(C39),".","")))=2,IFERROR(MID(TRIM(C39),IFERROR(FIND(".",TRIM(C39),IFERROR(FIND(".",TRIM(C39)),0)+1),0)+1,999),""),"")="",FALSE),NOT(IFERROR(ISNUMBER(--IFERROR(LEFT(TRIM(C39),IFERROR(FIND(".",TRIM(C39)),0)-1),"")),FALSE)),NOT(IFERROR(ISNUMBER(--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),FALSE)),IF((LEN(TRIM(C39))-LEN(SUBSTITUTE(TRIM(C39),".","")))=2,NOT(IFERROR(ISNUMBER(--IF((LEN(TRIM(C39))-LEN(SUBSTITUTE(TRIM(C39),".","")))=2,IFERROR(MID(TRIM(C39),IFERROR(FIND(".",TRIM(C39),IFERROR(FIND(".",TRIM(C39)),0)+1),0)+1,999),""),"")),FALSE)),FALSE)),"INVALID_VERSION",IF(OR(AND(LEN(IFERROR(LEFT(TRIM(C39),IFERROR(FIND(".",TRIM(C39)),0)-1),""))&gt;1,LEFT(IFERROR(LEFT(TRIM(C39),IFERROR(FIND(".",TRIM(C39)),0)-1),""),1)="0"),AND(LEN(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)&gt;1,LEFT(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,1)="0"),IF((LEN(TRIM(C39))-LEN(SUBSTITUTE(TRIM(C39),".","")))=2,AND(LEN(IF((LEN(TRIM(C39))-LEN(SUBSTITUTE(TRIM(C39),".","")))=2,IFERROR(MID(TRIM(C39),IFERROR(FIND(".",TRIM(C39),IFERROR(FIND(".",TRIM(C39)),0)+1),0)+1,999),""),""))&gt;1,LEFT(IF((LEN(TRIM(C39))-LEN(SUBSTITUTE(TRIM(C39),".","")))=2,IFERROR(MID(TRIM(C39),IFERROR(FIND(".",TRIM(C39),IFERROR(FIND(".",TRIM(C39)),0)+1),0)+1,999),""),""),1)="0"),FALSE)),"INVALID_VERSION_LEADING_ZERO",IF(AND(IFERROR(TEXT(--IFERROR(LEFT(TRIM(C39),IFERROR(FIND(".",TRIM(C39)),0)-1),""),"0")=IFERROR(LEFT(TRIM(C39),IFERROR(FIND(".",TRIM(C39)),0)-1),""),FALSE),IFERROR(TEXT(--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,"0")=IF((LEN(TRIM(C39))-LEN(SUBSTITUTE(TRIM(C39),".","")))=1,IFERROR(MID(TRIM(C39),IFERROR(FIND(".",TRIM(C39)),0)+1,999),""),IF((LEN(TRIM(C39))-LEN(SUBSTITUTE(TRIM(C39),".","")))=2,IFERROR(MID(TRIM(C39),IFERROR(FIND(".",TRIM(C39)),0)+1,IFERROR(FIND(".",TRIM(C39),IFERROR(FIND(".",TRIM(C39)),0)+1),0)-IFERROR(FIND(".",TRIM(C39)),0)-1),""),"")),FALSE),IF((LEN(TRIM(C39))-LEN(SUBSTITUTE(TRIM(C39),".","")))=2,IFERROR(TEXT(--IF((LEN(TRIM(C39))-LEN(SUBSTITUTE(TRIM(C39),".","")))=2,IFERROR(MID(TRIM(C39),IFERROR(FIND(".",TRIM(C39),IFERROR(FIND(".",TRIM(C39)),0)+1),0)+1,999),""),""),"0")=IF((LEN(TRIM(C39))-LEN(SUBSTITUTE(TRIM(C39),".","")))=2,IFERROR(MID(TRIM(C39),IFERROR(FIND(".",TRIM(C39),IFERROR(FIND(".",TRIM(C39)),0)+1),0)+1,999),""),""),FALSE),TRUE)),"NONE","INVALID_VERSION"))))</ns0:f>
      </ns0:c>
      <ns0:c r="S39" s="53">
        <ns0:f>IF(TRIM(D39)="","MISSING_VERSION",IF(OR(NOT(OR((LEN(TRIM(D39))-LEN(SUBSTITUTE(TRIM(D39),".","")))=1,(LEN(TRIM(D39))-LEN(SUBSTITUTE(TRIM(D39),".","")))=2)),IFERROR(LEFT(TRIM(D39),IFERROR(FIND(".",TRIM(D39)),0)-1),"")="",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="",IF((LEN(TRIM(D39))-LEN(SUBSTITUTE(TRIM(D39),".","")))=2,IF((LEN(TRIM(D39))-LEN(SUBSTITUTE(TRIM(D39),".","")))=2,IFERROR(MID(TRIM(D39),IFERROR(FIND(".",TRIM(D39),IFERROR(FIND(".",TRIM(D39)),0)+1),0)+1,999),""),"")="",FALSE),NOT(IFERROR(ISNUMBER(--IFERROR(LEFT(TRIM(D39),IFERROR(FIND(".",TRIM(D39)),0)-1),"")),FALSE)),NOT(IFERROR(ISNUMBER(--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),FALSE)),IF((LEN(TRIM(D39))-LEN(SUBSTITUTE(TRIM(D39),".","")))=2,NOT(IFERROR(ISNUMBER(--IF((LEN(TRIM(D39))-LEN(SUBSTITUTE(TRIM(D39),".","")))=2,IFERROR(MID(TRIM(D39),IFERROR(FIND(".",TRIM(D39),IFERROR(FIND(".",TRIM(D39)),0)+1),0)+1,999),""),"")),FALSE)),FALSE)),"INVALID_VERSION",IF(OR(AND(LEN(IFERROR(LEFT(TRIM(D39),IFERROR(FIND(".",TRIM(D39)),0)-1),""))&gt;1,LEFT(IFERROR(LEFT(TRIM(D39),IFERROR(FIND(".",TRIM(D39)),0)-1),""),1)="0"),AND(LEN(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)&gt;1,LEFT(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,1)="0"),IF((LEN(TRIM(D39))-LEN(SUBSTITUTE(TRIM(D39),".","")))=2,AND(LEN(IF((LEN(TRIM(D39))-LEN(SUBSTITUTE(TRIM(D39),".","")))=2,IFERROR(MID(TRIM(D39),IFERROR(FIND(".",TRIM(D39),IFERROR(FIND(".",TRIM(D39)),0)+1),0)+1,999),""),""))&gt;1,LEFT(IF((LEN(TRIM(D39))-LEN(SUBSTITUTE(TRIM(D39),".","")))=2,IFERROR(MID(TRIM(D39),IFERROR(FIND(".",TRIM(D39),IFERROR(FIND(".",TRIM(D39)),0)+1),0)+1,999),""),""),1)="0"),FALSE)),"INVALID_VERSION_LEADING_ZERO",IF(AND(IFERROR(TEXT(--IFERROR(LEFT(TRIM(D39),IFERROR(FIND(".",TRIM(D39)),0)-1),""),"0")=IFERROR(LEFT(TRIM(D39),IFERROR(FIND(".",TRIM(D39)),0)-1),""),FALSE),IFERROR(TEXT(--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,"0")=IF((LEN(TRIM(D39))-LEN(SUBSTITUTE(TRIM(D39),".","")))=1,IFERROR(MID(TRIM(D39),IFERROR(FIND(".",TRIM(D39)),0)+1,999),""),IF((LEN(TRIM(D39))-LEN(SUBSTITUTE(TRIM(D39),".","")))=2,IFERROR(MID(TRIM(D39),IFERROR(FIND(".",TRIM(D39)),0)+1,IFERROR(FIND(".",TRIM(D39),IFERROR(FIND(".",TRIM(D39)),0)+1),0)-IFERROR(FIND(".",TRIM(D39)),0)-1),""),"")),FALSE),IF((LEN(TRIM(D39))-LEN(SUBSTITUTE(TRIM(D39),".","")))=2,IFERROR(TEXT(--IF((LEN(TRIM(D39))-LEN(SUBSTITUTE(TRIM(D39),".","")))=2,IFERROR(MID(TRIM(D39),IFERROR(FIND(".",TRIM(D39),IFERROR(FIND(".",TRIM(D39)),0)+1),0)+1,999),""),""),"0")=IF((LEN(TRIM(D39))-LEN(SUBSTITUTE(TRIM(D39),".","")))=2,IFERROR(MID(TRIM(D39),IFERROR(FIND(".",TRIM(D39),IFERROR(FIND(".",TRIM(D39)),0)+1),0)+1,999),""),""),FALSE),TRUE)),"NONE","INVALID_VERSION"))))</ns0:f>
      </ns0:c>
    </ns0:row>
    <ns0:row r="40">
      <ns0:c r="A40" s="65"/>
      <ns0:c r="B40" s="65"/>
      <ns0:c r="C40" s="65"/>
      <ns0:c r="D40" s="65"/>
      <ns0:c r="E40" s="65"/>
      <ns0:c r="F40" s="67"/>
      <ns0:c r="G40" s="66"/>
      <ns0:c r="H40" s="66"/>
      <ns0:c r="I40" s="66"/>
      <ns0:c r="J40" s="45">
        <ns0:f>IF(A40="","",IFERROR(VLOOKUP(K40,'Controlled Vocabulary'!$AA$2:$AD$200,2,FALSE),"Record structurally complete"))</ns0:f>
      </ns0:c>
      <ns0:c r="K40" s="45">
        <ns0:f>IF(A40="","",IF(O40="","MISSING_CHANGE_EVENT_ID",IF(P40&gt;1,"DUPLICATE_LINK_ID",IF(E40="","CHANGE_ACTOR_REQUIRED",IF(OR(R40&lt;&gt;"NONE",S40&lt;&gt;"NONE"),"CHANGE_VERSION_LINK_REQUIRED",IF(G40="","MISSING_CHANGE_REASON",IF(Q40=0,"ORPHAN_CLAIM_LINK","NONE")))))))</ns0:f>
      </ns0:c>
      <ns0:c r="L40" s="45">
        <ns0:f>IF(A40="","",IFERROR(VLOOKUP(K40,'Controlled Vocabulary'!$AA$2:$AD$200,3,FALSE),"Continue"))</ns0:f>
      </ns0:c>
      <ns0:c r="M40" s="45">
        <ns0:f>IF(A40="","",IFERROR(VLOOKUP(K40,'Controlled Vocabulary'!$AA$2:$AD$200,4,FALSE),"Evaluate remaining controls."))</ns0:f>
      </ns0:c>
      <ns0:c r="N40" s="53">
        <ns0:f>IF(OR(B40="",D40=""),"",UPPER(TRIM(B40))&amp;"|"&amp;TRIM(D40))</ns0:f>
      </ns0:c>
      <ns0:c r="O40" s="53">
        <ns0:f>IF(A40="","",UPPER(TRIM(A40)))</ns0:f>
      </ns0:c>
      <ns0:c r="P40" s="53">
        <ns0:f>IF(O40="",0,COUNTIF($O$2:$O$101,O40))</ns0:f>
      </ns0:c>
      <ns0:c r="Q40" s="53">
        <ns0:f>IF(N40="",0,COUNTIF('Evidence Register'!$BN$2:$BN$101,N40))</ns0:f>
      </ns0:c>
      <ns0:c r="R40" s="53">
        <ns0:f>IF(TRIM(C40)="","MISSING_VERSION",IF(OR(NOT(OR((LEN(TRIM(C40))-LEN(SUBSTITUTE(TRIM(C40),".","")))=1,(LEN(TRIM(C40))-LEN(SUBSTITUTE(TRIM(C40),".","")))=2)),IFERROR(LEFT(TRIM(C40),IFERROR(FIND(".",TRIM(C40)),0)-1),"")="",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="",IF((LEN(TRIM(C40))-LEN(SUBSTITUTE(TRIM(C40),".","")))=2,IF((LEN(TRIM(C40))-LEN(SUBSTITUTE(TRIM(C40),".","")))=2,IFERROR(MID(TRIM(C40),IFERROR(FIND(".",TRIM(C40),IFERROR(FIND(".",TRIM(C40)),0)+1),0)+1,999),""),"")="",FALSE),NOT(IFERROR(ISNUMBER(--IFERROR(LEFT(TRIM(C40),IFERROR(FIND(".",TRIM(C40)),0)-1),"")),FALSE)),NOT(IFERROR(ISNUMBER(--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),FALSE)),IF((LEN(TRIM(C40))-LEN(SUBSTITUTE(TRIM(C40),".","")))=2,NOT(IFERROR(ISNUMBER(--IF((LEN(TRIM(C40))-LEN(SUBSTITUTE(TRIM(C40),".","")))=2,IFERROR(MID(TRIM(C40),IFERROR(FIND(".",TRIM(C40),IFERROR(FIND(".",TRIM(C40)),0)+1),0)+1,999),""),"")),FALSE)),FALSE)),"INVALID_VERSION",IF(OR(AND(LEN(IFERROR(LEFT(TRIM(C40),IFERROR(FIND(".",TRIM(C40)),0)-1),""))&gt;1,LEFT(IFERROR(LEFT(TRIM(C40),IFERROR(FIND(".",TRIM(C40)),0)-1),""),1)="0"),AND(LEN(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)&gt;1,LEFT(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,1)="0"),IF((LEN(TRIM(C40))-LEN(SUBSTITUTE(TRIM(C40),".","")))=2,AND(LEN(IF((LEN(TRIM(C40))-LEN(SUBSTITUTE(TRIM(C40),".","")))=2,IFERROR(MID(TRIM(C40),IFERROR(FIND(".",TRIM(C40),IFERROR(FIND(".",TRIM(C40)),0)+1),0)+1,999),""),""))&gt;1,LEFT(IF((LEN(TRIM(C40))-LEN(SUBSTITUTE(TRIM(C40),".","")))=2,IFERROR(MID(TRIM(C40),IFERROR(FIND(".",TRIM(C40),IFERROR(FIND(".",TRIM(C40)),0)+1),0)+1,999),""),""),1)="0"),FALSE)),"INVALID_VERSION_LEADING_ZERO",IF(AND(IFERROR(TEXT(--IFERROR(LEFT(TRIM(C40),IFERROR(FIND(".",TRIM(C40)),0)-1),""),"0")=IFERROR(LEFT(TRIM(C40),IFERROR(FIND(".",TRIM(C40)),0)-1),""),FALSE),IFERROR(TEXT(--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,"0")=IF((LEN(TRIM(C40))-LEN(SUBSTITUTE(TRIM(C40),".","")))=1,IFERROR(MID(TRIM(C40),IFERROR(FIND(".",TRIM(C40)),0)+1,999),""),IF((LEN(TRIM(C40))-LEN(SUBSTITUTE(TRIM(C40),".","")))=2,IFERROR(MID(TRIM(C40),IFERROR(FIND(".",TRIM(C40)),0)+1,IFERROR(FIND(".",TRIM(C40),IFERROR(FIND(".",TRIM(C40)),0)+1),0)-IFERROR(FIND(".",TRIM(C40)),0)-1),""),"")),FALSE),IF((LEN(TRIM(C40))-LEN(SUBSTITUTE(TRIM(C40),".","")))=2,IFERROR(TEXT(--IF((LEN(TRIM(C40))-LEN(SUBSTITUTE(TRIM(C40),".","")))=2,IFERROR(MID(TRIM(C40),IFERROR(FIND(".",TRIM(C40),IFERROR(FIND(".",TRIM(C40)),0)+1),0)+1,999),""),""),"0")=IF((LEN(TRIM(C40))-LEN(SUBSTITUTE(TRIM(C40),".","")))=2,IFERROR(MID(TRIM(C40),IFERROR(FIND(".",TRIM(C40),IFERROR(FIND(".",TRIM(C40)),0)+1),0)+1,999),""),""),FALSE),TRUE)),"NONE","INVALID_VERSION"))))</ns0:f>
      </ns0:c>
      <ns0:c r="S40" s="53">
        <ns0:f>IF(TRIM(D40)="","MISSING_VERSION",IF(OR(NOT(OR((LEN(TRIM(D40))-LEN(SUBSTITUTE(TRIM(D40),".","")))=1,(LEN(TRIM(D40))-LEN(SUBSTITUTE(TRIM(D40),".","")))=2)),IFERROR(LEFT(TRIM(D40),IFERROR(FIND(".",TRIM(D40)),0)-1),"")="",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="",IF((LEN(TRIM(D40))-LEN(SUBSTITUTE(TRIM(D40),".","")))=2,IF((LEN(TRIM(D40))-LEN(SUBSTITUTE(TRIM(D40),".","")))=2,IFERROR(MID(TRIM(D40),IFERROR(FIND(".",TRIM(D40),IFERROR(FIND(".",TRIM(D40)),0)+1),0)+1,999),""),"")="",FALSE),NOT(IFERROR(ISNUMBER(--IFERROR(LEFT(TRIM(D40),IFERROR(FIND(".",TRIM(D40)),0)-1),"")),FALSE)),NOT(IFERROR(ISNUMBER(--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),FALSE)),IF((LEN(TRIM(D40))-LEN(SUBSTITUTE(TRIM(D40),".","")))=2,NOT(IFERROR(ISNUMBER(--IF((LEN(TRIM(D40))-LEN(SUBSTITUTE(TRIM(D40),".","")))=2,IFERROR(MID(TRIM(D40),IFERROR(FIND(".",TRIM(D40),IFERROR(FIND(".",TRIM(D40)),0)+1),0)+1,999),""),"")),FALSE)),FALSE)),"INVALID_VERSION",IF(OR(AND(LEN(IFERROR(LEFT(TRIM(D40),IFERROR(FIND(".",TRIM(D40)),0)-1),""))&gt;1,LEFT(IFERROR(LEFT(TRIM(D40),IFERROR(FIND(".",TRIM(D40)),0)-1),""),1)="0"),AND(LEN(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)&gt;1,LEFT(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,1)="0"),IF((LEN(TRIM(D40))-LEN(SUBSTITUTE(TRIM(D40),".","")))=2,AND(LEN(IF((LEN(TRIM(D40))-LEN(SUBSTITUTE(TRIM(D40),".","")))=2,IFERROR(MID(TRIM(D40),IFERROR(FIND(".",TRIM(D40),IFERROR(FIND(".",TRIM(D40)),0)+1),0)+1,999),""),""))&gt;1,LEFT(IF((LEN(TRIM(D40))-LEN(SUBSTITUTE(TRIM(D40),".","")))=2,IFERROR(MID(TRIM(D40),IFERROR(FIND(".",TRIM(D40),IFERROR(FIND(".",TRIM(D40)),0)+1),0)+1,999),""),""),1)="0"),FALSE)),"INVALID_VERSION_LEADING_ZERO",IF(AND(IFERROR(TEXT(--IFERROR(LEFT(TRIM(D40),IFERROR(FIND(".",TRIM(D40)),0)-1),""),"0")=IFERROR(LEFT(TRIM(D40),IFERROR(FIND(".",TRIM(D40)),0)-1),""),FALSE),IFERROR(TEXT(--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,"0")=IF((LEN(TRIM(D40))-LEN(SUBSTITUTE(TRIM(D40),".","")))=1,IFERROR(MID(TRIM(D40),IFERROR(FIND(".",TRIM(D40)),0)+1,999),""),IF((LEN(TRIM(D40))-LEN(SUBSTITUTE(TRIM(D40),".","")))=2,IFERROR(MID(TRIM(D40),IFERROR(FIND(".",TRIM(D40)),0)+1,IFERROR(FIND(".",TRIM(D40),IFERROR(FIND(".",TRIM(D40)),0)+1),0)-IFERROR(FIND(".",TRIM(D40)),0)-1),""),"")),FALSE),IF((LEN(TRIM(D40))-LEN(SUBSTITUTE(TRIM(D40),".","")))=2,IFERROR(TEXT(--IF((LEN(TRIM(D40))-LEN(SUBSTITUTE(TRIM(D40),".","")))=2,IFERROR(MID(TRIM(D40),IFERROR(FIND(".",TRIM(D40),IFERROR(FIND(".",TRIM(D40)),0)+1),0)+1,999),""),""),"0")=IF((LEN(TRIM(D40))-LEN(SUBSTITUTE(TRIM(D40),".","")))=2,IFERROR(MID(TRIM(D40),IFERROR(FIND(".",TRIM(D40),IFERROR(FIND(".",TRIM(D40)),0)+1),0)+1,999),""),""),FALSE),TRUE)),"NONE","INVALID_VERSION"))))</ns0:f>
      </ns0:c>
    </ns0:row>
    <ns0:row r="41">
      <ns0:c r="A41" s="65"/>
      <ns0:c r="B41" s="65"/>
      <ns0:c r="C41" s="65"/>
      <ns0:c r="D41" s="65"/>
      <ns0:c r="E41" s="65"/>
      <ns0:c r="F41" s="67"/>
      <ns0:c r="G41" s="66"/>
      <ns0:c r="H41" s="66"/>
      <ns0:c r="I41" s="66"/>
      <ns0:c r="J41" s="45">
        <ns0:f>IF(A41="","",IFERROR(VLOOKUP(K41,'Controlled Vocabulary'!$AA$2:$AD$200,2,FALSE),"Record structurally complete"))</ns0:f>
      </ns0:c>
      <ns0:c r="K41" s="45">
        <ns0:f>IF(A41="","",IF(O41="","MISSING_CHANGE_EVENT_ID",IF(P41&gt;1,"DUPLICATE_LINK_ID",IF(E41="","CHANGE_ACTOR_REQUIRED",IF(OR(R41&lt;&gt;"NONE",S41&lt;&gt;"NONE"),"CHANGE_VERSION_LINK_REQUIRED",IF(G41="","MISSING_CHANGE_REASON",IF(Q41=0,"ORPHAN_CLAIM_LINK","NONE")))))))</ns0:f>
      </ns0:c>
      <ns0:c r="L41" s="45">
        <ns0:f>IF(A41="","",IFERROR(VLOOKUP(K41,'Controlled Vocabulary'!$AA$2:$AD$200,3,FALSE),"Continue"))</ns0:f>
      </ns0:c>
      <ns0:c r="M41" s="45">
        <ns0:f>IF(A41="","",IFERROR(VLOOKUP(K41,'Controlled Vocabulary'!$AA$2:$AD$200,4,FALSE),"Evaluate remaining controls."))</ns0:f>
      </ns0:c>
      <ns0:c r="N41" s="53">
        <ns0:f>IF(OR(B41="",D41=""),"",UPPER(TRIM(B41))&amp;"|"&amp;TRIM(D41))</ns0:f>
      </ns0:c>
      <ns0:c r="O41" s="53">
        <ns0:f>IF(A41="","",UPPER(TRIM(A41)))</ns0:f>
      </ns0:c>
      <ns0:c r="P41" s="53">
        <ns0:f>IF(O41="",0,COUNTIF($O$2:$O$101,O41))</ns0:f>
      </ns0:c>
      <ns0:c r="Q41" s="53">
        <ns0:f>IF(N41="",0,COUNTIF('Evidence Register'!$BN$2:$BN$101,N41))</ns0:f>
      </ns0:c>
      <ns0:c r="R41" s="53">
        <ns0:f>IF(TRIM(C41)="","MISSING_VERSION",IF(OR(NOT(OR((LEN(TRIM(C41))-LEN(SUBSTITUTE(TRIM(C41),".","")))=1,(LEN(TRIM(C41))-LEN(SUBSTITUTE(TRIM(C41),".","")))=2)),IFERROR(LEFT(TRIM(C41),IFERROR(FIND(".",TRIM(C41)),0)-1),"")="",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="",IF((LEN(TRIM(C41))-LEN(SUBSTITUTE(TRIM(C41),".","")))=2,IF((LEN(TRIM(C41))-LEN(SUBSTITUTE(TRIM(C41),".","")))=2,IFERROR(MID(TRIM(C41),IFERROR(FIND(".",TRIM(C41),IFERROR(FIND(".",TRIM(C41)),0)+1),0)+1,999),""),"")="",FALSE),NOT(IFERROR(ISNUMBER(--IFERROR(LEFT(TRIM(C41),IFERROR(FIND(".",TRIM(C41)),0)-1),"")),FALSE)),NOT(IFERROR(ISNUMBER(--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),FALSE)),IF((LEN(TRIM(C41))-LEN(SUBSTITUTE(TRIM(C41),".","")))=2,NOT(IFERROR(ISNUMBER(--IF((LEN(TRIM(C41))-LEN(SUBSTITUTE(TRIM(C41),".","")))=2,IFERROR(MID(TRIM(C41),IFERROR(FIND(".",TRIM(C41),IFERROR(FIND(".",TRIM(C41)),0)+1),0)+1,999),""),"")),FALSE)),FALSE)),"INVALID_VERSION",IF(OR(AND(LEN(IFERROR(LEFT(TRIM(C41),IFERROR(FIND(".",TRIM(C41)),0)-1),""))&gt;1,LEFT(IFERROR(LEFT(TRIM(C41),IFERROR(FIND(".",TRIM(C41)),0)-1),""),1)="0"),AND(LEN(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)&gt;1,LEFT(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,1)="0"),IF((LEN(TRIM(C41))-LEN(SUBSTITUTE(TRIM(C41),".","")))=2,AND(LEN(IF((LEN(TRIM(C41))-LEN(SUBSTITUTE(TRIM(C41),".","")))=2,IFERROR(MID(TRIM(C41),IFERROR(FIND(".",TRIM(C41),IFERROR(FIND(".",TRIM(C41)),0)+1),0)+1,999),""),""))&gt;1,LEFT(IF((LEN(TRIM(C41))-LEN(SUBSTITUTE(TRIM(C41),".","")))=2,IFERROR(MID(TRIM(C41),IFERROR(FIND(".",TRIM(C41),IFERROR(FIND(".",TRIM(C41)),0)+1),0)+1,999),""),""),1)="0"),FALSE)),"INVALID_VERSION_LEADING_ZERO",IF(AND(IFERROR(TEXT(--IFERROR(LEFT(TRIM(C41),IFERROR(FIND(".",TRIM(C41)),0)-1),""),"0")=IFERROR(LEFT(TRIM(C41),IFERROR(FIND(".",TRIM(C41)),0)-1),""),FALSE),IFERROR(TEXT(--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,"0")=IF((LEN(TRIM(C41))-LEN(SUBSTITUTE(TRIM(C41),".","")))=1,IFERROR(MID(TRIM(C41),IFERROR(FIND(".",TRIM(C41)),0)+1,999),""),IF((LEN(TRIM(C41))-LEN(SUBSTITUTE(TRIM(C41),".","")))=2,IFERROR(MID(TRIM(C41),IFERROR(FIND(".",TRIM(C41)),0)+1,IFERROR(FIND(".",TRIM(C41),IFERROR(FIND(".",TRIM(C41)),0)+1),0)-IFERROR(FIND(".",TRIM(C41)),0)-1),""),"")),FALSE),IF((LEN(TRIM(C41))-LEN(SUBSTITUTE(TRIM(C41),".","")))=2,IFERROR(TEXT(--IF((LEN(TRIM(C41))-LEN(SUBSTITUTE(TRIM(C41),".","")))=2,IFERROR(MID(TRIM(C41),IFERROR(FIND(".",TRIM(C41),IFERROR(FIND(".",TRIM(C41)),0)+1),0)+1,999),""),""),"0")=IF((LEN(TRIM(C41))-LEN(SUBSTITUTE(TRIM(C41),".","")))=2,IFERROR(MID(TRIM(C41),IFERROR(FIND(".",TRIM(C41),IFERROR(FIND(".",TRIM(C41)),0)+1),0)+1,999),""),""),FALSE),TRUE)),"NONE","INVALID_VERSION"))))</ns0:f>
      </ns0:c>
      <ns0:c r="S41" s="53">
        <ns0:f>IF(TRIM(D41)="","MISSING_VERSION",IF(OR(NOT(OR((LEN(TRIM(D41))-LEN(SUBSTITUTE(TRIM(D41),".","")))=1,(LEN(TRIM(D41))-LEN(SUBSTITUTE(TRIM(D41),".","")))=2)),IFERROR(LEFT(TRIM(D41),IFERROR(FIND(".",TRIM(D41)),0)-1),"")="",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="",IF((LEN(TRIM(D41))-LEN(SUBSTITUTE(TRIM(D41),".","")))=2,IF((LEN(TRIM(D41))-LEN(SUBSTITUTE(TRIM(D41),".","")))=2,IFERROR(MID(TRIM(D41),IFERROR(FIND(".",TRIM(D41),IFERROR(FIND(".",TRIM(D41)),0)+1),0)+1,999),""),"")="",FALSE),NOT(IFERROR(ISNUMBER(--IFERROR(LEFT(TRIM(D41),IFERROR(FIND(".",TRIM(D41)),0)-1),"")),FALSE)),NOT(IFERROR(ISNUMBER(--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),FALSE)),IF((LEN(TRIM(D41))-LEN(SUBSTITUTE(TRIM(D41),".","")))=2,NOT(IFERROR(ISNUMBER(--IF((LEN(TRIM(D41))-LEN(SUBSTITUTE(TRIM(D41),".","")))=2,IFERROR(MID(TRIM(D41),IFERROR(FIND(".",TRIM(D41),IFERROR(FIND(".",TRIM(D41)),0)+1),0)+1,999),""),"")),FALSE)),FALSE)),"INVALID_VERSION",IF(OR(AND(LEN(IFERROR(LEFT(TRIM(D41),IFERROR(FIND(".",TRIM(D41)),0)-1),""))&gt;1,LEFT(IFERROR(LEFT(TRIM(D41),IFERROR(FIND(".",TRIM(D41)),0)-1),""),1)="0"),AND(LEN(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)&gt;1,LEFT(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,1)="0"),IF((LEN(TRIM(D41))-LEN(SUBSTITUTE(TRIM(D41),".","")))=2,AND(LEN(IF((LEN(TRIM(D41))-LEN(SUBSTITUTE(TRIM(D41),".","")))=2,IFERROR(MID(TRIM(D41),IFERROR(FIND(".",TRIM(D41),IFERROR(FIND(".",TRIM(D41)),0)+1),0)+1,999),""),""))&gt;1,LEFT(IF((LEN(TRIM(D41))-LEN(SUBSTITUTE(TRIM(D41),".","")))=2,IFERROR(MID(TRIM(D41),IFERROR(FIND(".",TRIM(D41),IFERROR(FIND(".",TRIM(D41)),0)+1),0)+1,999),""),""),1)="0"),FALSE)),"INVALID_VERSION_LEADING_ZERO",IF(AND(IFERROR(TEXT(--IFERROR(LEFT(TRIM(D41),IFERROR(FIND(".",TRIM(D41)),0)-1),""),"0")=IFERROR(LEFT(TRIM(D41),IFERROR(FIND(".",TRIM(D41)),0)-1),""),FALSE),IFERROR(TEXT(--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,"0")=IF((LEN(TRIM(D41))-LEN(SUBSTITUTE(TRIM(D41),".","")))=1,IFERROR(MID(TRIM(D41),IFERROR(FIND(".",TRIM(D41)),0)+1,999),""),IF((LEN(TRIM(D41))-LEN(SUBSTITUTE(TRIM(D41),".","")))=2,IFERROR(MID(TRIM(D41),IFERROR(FIND(".",TRIM(D41)),0)+1,IFERROR(FIND(".",TRIM(D41),IFERROR(FIND(".",TRIM(D41)),0)+1),0)-IFERROR(FIND(".",TRIM(D41)),0)-1),""),"")),FALSE),IF((LEN(TRIM(D41))-LEN(SUBSTITUTE(TRIM(D41),".","")))=2,IFERROR(TEXT(--IF((LEN(TRIM(D41))-LEN(SUBSTITUTE(TRIM(D41),".","")))=2,IFERROR(MID(TRIM(D41),IFERROR(FIND(".",TRIM(D41),IFERROR(FIND(".",TRIM(D41)),0)+1),0)+1,999),""),""),"0")=IF((LEN(TRIM(D41))-LEN(SUBSTITUTE(TRIM(D41),".","")))=2,IFERROR(MID(TRIM(D41),IFERROR(FIND(".",TRIM(D41),IFERROR(FIND(".",TRIM(D41)),0)+1),0)+1,999),""),""),FALSE),TRUE)),"NONE","INVALID_VERSION"))))</ns0:f>
      </ns0:c>
    </ns0:row>
    <ns0:row r="42">
      <ns0:c r="A42" s="65"/>
      <ns0:c r="B42" s="65"/>
      <ns0:c r="C42" s="65"/>
      <ns0:c r="D42" s="65"/>
      <ns0:c r="E42" s="65"/>
      <ns0:c r="F42" s="67"/>
      <ns0:c r="G42" s="66"/>
      <ns0:c r="H42" s="66"/>
      <ns0:c r="I42" s="66"/>
      <ns0:c r="J42" s="45">
        <ns0:f>IF(A42="","",IFERROR(VLOOKUP(K42,'Controlled Vocabulary'!$AA$2:$AD$200,2,FALSE),"Record structurally complete"))</ns0:f>
      </ns0:c>
      <ns0:c r="K42" s="45">
        <ns0:f>IF(A42="","",IF(O42="","MISSING_CHANGE_EVENT_ID",IF(P42&gt;1,"DUPLICATE_LINK_ID",IF(E42="","CHANGE_ACTOR_REQUIRED",IF(OR(R42&lt;&gt;"NONE",S42&lt;&gt;"NONE"),"CHANGE_VERSION_LINK_REQUIRED",IF(G42="","MISSING_CHANGE_REASON",IF(Q42=0,"ORPHAN_CLAIM_LINK","NONE")))))))</ns0:f>
      </ns0:c>
      <ns0:c r="L42" s="45">
        <ns0:f>IF(A42="","",IFERROR(VLOOKUP(K42,'Controlled Vocabulary'!$AA$2:$AD$200,3,FALSE),"Continue"))</ns0:f>
      </ns0:c>
      <ns0:c r="M42" s="45">
        <ns0:f>IF(A42="","",IFERROR(VLOOKUP(K42,'Controlled Vocabulary'!$AA$2:$AD$200,4,FALSE),"Evaluate remaining controls."))</ns0:f>
      </ns0:c>
      <ns0:c r="N42" s="53">
        <ns0:f>IF(OR(B42="",D42=""),"",UPPER(TRIM(B42))&amp;"|"&amp;TRIM(D42))</ns0:f>
      </ns0:c>
      <ns0:c r="O42" s="53">
        <ns0:f>IF(A42="","",UPPER(TRIM(A42)))</ns0:f>
      </ns0:c>
      <ns0:c r="P42" s="53">
        <ns0:f>IF(O42="",0,COUNTIF($O$2:$O$101,O42))</ns0:f>
      </ns0:c>
      <ns0:c r="Q42" s="53">
        <ns0:f>IF(N42="",0,COUNTIF('Evidence Register'!$BN$2:$BN$101,N42))</ns0:f>
      </ns0:c>
      <ns0:c r="R42" s="53">
        <ns0:f>IF(TRIM(C42)="","MISSING_VERSION",IF(OR(NOT(OR((LEN(TRIM(C42))-LEN(SUBSTITUTE(TRIM(C42),".","")))=1,(LEN(TRIM(C42))-LEN(SUBSTITUTE(TRIM(C42),".","")))=2)),IFERROR(LEFT(TRIM(C42),IFERROR(FIND(".",TRIM(C42)),0)-1),"")="",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="",IF((LEN(TRIM(C42))-LEN(SUBSTITUTE(TRIM(C42),".","")))=2,IF((LEN(TRIM(C42))-LEN(SUBSTITUTE(TRIM(C42),".","")))=2,IFERROR(MID(TRIM(C42),IFERROR(FIND(".",TRIM(C42),IFERROR(FIND(".",TRIM(C42)),0)+1),0)+1,999),""),"")="",FALSE),NOT(IFERROR(ISNUMBER(--IFERROR(LEFT(TRIM(C42),IFERROR(FIND(".",TRIM(C42)),0)-1),"")),FALSE)),NOT(IFERROR(ISNUMBER(--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),FALSE)),IF((LEN(TRIM(C42))-LEN(SUBSTITUTE(TRIM(C42),".","")))=2,NOT(IFERROR(ISNUMBER(--IF((LEN(TRIM(C42))-LEN(SUBSTITUTE(TRIM(C42),".","")))=2,IFERROR(MID(TRIM(C42),IFERROR(FIND(".",TRIM(C42),IFERROR(FIND(".",TRIM(C42)),0)+1),0)+1,999),""),"")),FALSE)),FALSE)),"INVALID_VERSION",IF(OR(AND(LEN(IFERROR(LEFT(TRIM(C42),IFERROR(FIND(".",TRIM(C42)),0)-1),""))&gt;1,LEFT(IFERROR(LEFT(TRIM(C42),IFERROR(FIND(".",TRIM(C42)),0)-1),""),1)="0"),AND(LEN(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)&gt;1,LEFT(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,1)="0"),IF((LEN(TRIM(C42))-LEN(SUBSTITUTE(TRIM(C42),".","")))=2,AND(LEN(IF((LEN(TRIM(C42))-LEN(SUBSTITUTE(TRIM(C42),".","")))=2,IFERROR(MID(TRIM(C42),IFERROR(FIND(".",TRIM(C42),IFERROR(FIND(".",TRIM(C42)),0)+1),0)+1,999),""),""))&gt;1,LEFT(IF((LEN(TRIM(C42))-LEN(SUBSTITUTE(TRIM(C42),".","")))=2,IFERROR(MID(TRIM(C42),IFERROR(FIND(".",TRIM(C42),IFERROR(FIND(".",TRIM(C42)),0)+1),0)+1,999),""),""),1)="0"),FALSE)),"INVALID_VERSION_LEADING_ZERO",IF(AND(IFERROR(TEXT(--IFERROR(LEFT(TRIM(C42),IFERROR(FIND(".",TRIM(C42)),0)-1),""),"0")=IFERROR(LEFT(TRIM(C42),IFERROR(FIND(".",TRIM(C42)),0)-1),""),FALSE),IFERROR(TEXT(--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,"0")=IF((LEN(TRIM(C42))-LEN(SUBSTITUTE(TRIM(C42),".","")))=1,IFERROR(MID(TRIM(C42),IFERROR(FIND(".",TRIM(C42)),0)+1,999),""),IF((LEN(TRIM(C42))-LEN(SUBSTITUTE(TRIM(C42),".","")))=2,IFERROR(MID(TRIM(C42),IFERROR(FIND(".",TRIM(C42)),0)+1,IFERROR(FIND(".",TRIM(C42),IFERROR(FIND(".",TRIM(C42)),0)+1),0)-IFERROR(FIND(".",TRIM(C42)),0)-1),""),"")),FALSE),IF((LEN(TRIM(C42))-LEN(SUBSTITUTE(TRIM(C42),".","")))=2,IFERROR(TEXT(--IF((LEN(TRIM(C42))-LEN(SUBSTITUTE(TRIM(C42),".","")))=2,IFERROR(MID(TRIM(C42),IFERROR(FIND(".",TRIM(C42),IFERROR(FIND(".",TRIM(C42)),0)+1),0)+1,999),""),""),"0")=IF((LEN(TRIM(C42))-LEN(SUBSTITUTE(TRIM(C42),".","")))=2,IFERROR(MID(TRIM(C42),IFERROR(FIND(".",TRIM(C42),IFERROR(FIND(".",TRIM(C42)),0)+1),0)+1,999),""),""),FALSE),TRUE)),"NONE","INVALID_VERSION"))))</ns0:f>
      </ns0:c>
      <ns0:c r="S42" s="53">
        <ns0:f>IF(TRIM(D42)="","MISSING_VERSION",IF(OR(NOT(OR((LEN(TRIM(D42))-LEN(SUBSTITUTE(TRIM(D42),".","")))=1,(LEN(TRIM(D42))-LEN(SUBSTITUTE(TRIM(D42),".","")))=2)),IFERROR(LEFT(TRIM(D42),IFERROR(FIND(".",TRIM(D42)),0)-1),"")="",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="",IF((LEN(TRIM(D42))-LEN(SUBSTITUTE(TRIM(D42),".","")))=2,IF((LEN(TRIM(D42))-LEN(SUBSTITUTE(TRIM(D42),".","")))=2,IFERROR(MID(TRIM(D42),IFERROR(FIND(".",TRIM(D42),IFERROR(FIND(".",TRIM(D42)),0)+1),0)+1,999),""),"")="",FALSE),NOT(IFERROR(ISNUMBER(--IFERROR(LEFT(TRIM(D42),IFERROR(FIND(".",TRIM(D42)),0)-1),"")),FALSE)),NOT(IFERROR(ISNUMBER(--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),FALSE)),IF((LEN(TRIM(D42))-LEN(SUBSTITUTE(TRIM(D42),".","")))=2,NOT(IFERROR(ISNUMBER(--IF((LEN(TRIM(D42))-LEN(SUBSTITUTE(TRIM(D42),".","")))=2,IFERROR(MID(TRIM(D42),IFERROR(FIND(".",TRIM(D42),IFERROR(FIND(".",TRIM(D42)),0)+1),0)+1,999),""),"")),FALSE)),FALSE)),"INVALID_VERSION",IF(OR(AND(LEN(IFERROR(LEFT(TRIM(D42),IFERROR(FIND(".",TRIM(D42)),0)-1),""))&gt;1,LEFT(IFERROR(LEFT(TRIM(D42),IFERROR(FIND(".",TRIM(D42)),0)-1),""),1)="0"),AND(LEN(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)&gt;1,LEFT(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,1)="0"),IF((LEN(TRIM(D42))-LEN(SUBSTITUTE(TRIM(D42),".","")))=2,AND(LEN(IF((LEN(TRIM(D42))-LEN(SUBSTITUTE(TRIM(D42),".","")))=2,IFERROR(MID(TRIM(D42),IFERROR(FIND(".",TRIM(D42),IFERROR(FIND(".",TRIM(D42)),0)+1),0)+1,999),""),""))&gt;1,LEFT(IF((LEN(TRIM(D42))-LEN(SUBSTITUTE(TRIM(D42),".","")))=2,IFERROR(MID(TRIM(D42),IFERROR(FIND(".",TRIM(D42),IFERROR(FIND(".",TRIM(D42)),0)+1),0)+1,999),""),""),1)="0"),FALSE)),"INVALID_VERSION_LEADING_ZERO",IF(AND(IFERROR(TEXT(--IFERROR(LEFT(TRIM(D42),IFERROR(FIND(".",TRIM(D42)),0)-1),""),"0")=IFERROR(LEFT(TRIM(D42),IFERROR(FIND(".",TRIM(D42)),0)-1),""),FALSE),IFERROR(TEXT(--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,"0")=IF((LEN(TRIM(D42))-LEN(SUBSTITUTE(TRIM(D42),".","")))=1,IFERROR(MID(TRIM(D42),IFERROR(FIND(".",TRIM(D42)),0)+1,999),""),IF((LEN(TRIM(D42))-LEN(SUBSTITUTE(TRIM(D42),".","")))=2,IFERROR(MID(TRIM(D42),IFERROR(FIND(".",TRIM(D42)),0)+1,IFERROR(FIND(".",TRIM(D42),IFERROR(FIND(".",TRIM(D42)),0)+1),0)-IFERROR(FIND(".",TRIM(D42)),0)-1),""),"")),FALSE),IF((LEN(TRIM(D42))-LEN(SUBSTITUTE(TRIM(D42),".","")))=2,IFERROR(TEXT(--IF((LEN(TRIM(D42))-LEN(SUBSTITUTE(TRIM(D42),".","")))=2,IFERROR(MID(TRIM(D42),IFERROR(FIND(".",TRIM(D42),IFERROR(FIND(".",TRIM(D42)),0)+1),0)+1,999),""),""),"0")=IF((LEN(TRIM(D42))-LEN(SUBSTITUTE(TRIM(D42),".","")))=2,IFERROR(MID(TRIM(D42),IFERROR(FIND(".",TRIM(D42),IFERROR(FIND(".",TRIM(D42)),0)+1),0)+1,999),""),""),FALSE),TRUE)),"NONE","INVALID_VERSION"))))</ns0:f>
      </ns0:c>
    </ns0:row>
    <ns0:row r="43">
      <ns0:c r="A43" s="65"/>
      <ns0:c r="B43" s="65"/>
      <ns0:c r="C43" s="65"/>
      <ns0:c r="D43" s="65"/>
      <ns0:c r="E43" s="65"/>
      <ns0:c r="F43" s="67"/>
      <ns0:c r="G43" s="66"/>
      <ns0:c r="H43" s="66"/>
      <ns0:c r="I43" s="66"/>
      <ns0:c r="J43" s="45">
        <ns0:f>IF(A43="","",IFERROR(VLOOKUP(K43,'Controlled Vocabulary'!$AA$2:$AD$200,2,FALSE),"Record structurally complete"))</ns0:f>
      </ns0:c>
      <ns0:c r="K43" s="45">
        <ns0:f>IF(A43="","",IF(O43="","MISSING_CHANGE_EVENT_ID",IF(P43&gt;1,"DUPLICATE_LINK_ID",IF(E43="","CHANGE_ACTOR_REQUIRED",IF(OR(R43&lt;&gt;"NONE",S43&lt;&gt;"NONE"),"CHANGE_VERSION_LINK_REQUIRED",IF(G43="","MISSING_CHANGE_REASON",IF(Q43=0,"ORPHAN_CLAIM_LINK","NONE")))))))</ns0:f>
      </ns0:c>
      <ns0:c r="L43" s="45">
        <ns0:f>IF(A43="","",IFERROR(VLOOKUP(K43,'Controlled Vocabulary'!$AA$2:$AD$200,3,FALSE),"Continue"))</ns0:f>
      </ns0:c>
      <ns0:c r="M43" s="45">
        <ns0:f>IF(A43="","",IFERROR(VLOOKUP(K43,'Controlled Vocabulary'!$AA$2:$AD$200,4,FALSE),"Evaluate remaining controls."))</ns0:f>
      </ns0:c>
      <ns0:c r="N43" s="53">
        <ns0:f>IF(OR(B43="",D43=""),"",UPPER(TRIM(B43))&amp;"|"&amp;TRIM(D43))</ns0:f>
      </ns0:c>
      <ns0:c r="O43" s="53">
        <ns0:f>IF(A43="","",UPPER(TRIM(A43)))</ns0:f>
      </ns0:c>
      <ns0:c r="P43" s="53">
        <ns0:f>IF(O43="",0,COUNTIF($O$2:$O$101,O43))</ns0:f>
      </ns0:c>
      <ns0:c r="Q43" s="53">
        <ns0:f>IF(N43="",0,COUNTIF('Evidence Register'!$BN$2:$BN$101,N43))</ns0:f>
      </ns0:c>
      <ns0:c r="R43" s="53">
        <ns0:f>IF(TRIM(C43)="","MISSING_VERSION",IF(OR(NOT(OR((LEN(TRIM(C43))-LEN(SUBSTITUTE(TRIM(C43),".","")))=1,(LEN(TRIM(C43))-LEN(SUBSTITUTE(TRIM(C43),".","")))=2)),IFERROR(LEFT(TRIM(C43),IFERROR(FIND(".",TRIM(C43)),0)-1),"")="",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="",IF((LEN(TRIM(C43))-LEN(SUBSTITUTE(TRIM(C43),".","")))=2,IF((LEN(TRIM(C43))-LEN(SUBSTITUTE(TRIM(C43),".","")))=2,IFERROR(MID(TRIM(C43),IFERROR(FIND(".",TRIM(C43),IFERROR(FIND(".",TRIM(C43)),0)+1),0)+1,999),""),"")="",FALSE),NOT(IFERROR(ISNUMBER(--IFERROR(LEFT(TRIM(C43),IFERROR(FIND(".",TRIM(C43)),0)-1),"")),FALSE)),NOT(IFERROR(ISNUMBER(--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),FALSE)),IF((LEN(TRIM(C43))-LEN(SUBSTITUTE(TRIM(C43),".","")))=2,NOT(IFERROR(ISNUMBER(--IF((LEN(TRIM(C43))-LEN(SUBSTITUTE(TRIM(C43),".","")))=2,IFERROR(MID(TRIM(C43),IFERROR(FIND(".",TRIM(C43),IFERROR(FIND(".",TRIM(C43)),0)+1),0)+1,999),""),"")),FALSE)),FALSE)),"INVALID_VERSION",IF(OR(AND(LEN(IFERROR(LEFT(TRIM(C43),IFERROR(FIND(".",TRIM(C43)),0)-1),""))&gt;1,LEFT(IFERROR(LEFT(TRIM(C43),IFERROR(FIND(".",TRIM(C43)),0)-1),""),1)="0"),AND(LEN(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)&gt;1,LEFT(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,1)="0"),IF((LEN(TRIM(C43))-LEN(SUBSTITUTE(TRIM(C43),".","")))=2,AND(LEN(IF((LEN(TRIM(C43))-LEN(SUBSTITUTE(TRIM(C43),".","")))=2,IFERROR(MID(TRIM(C43),IFERROR(FIND(".",TRIM(C43),IFERROR(FIND(".",TRIM(C43)),0)+1),0)+1,999),""),""))&gt;1,LEFT(IF((LEN(TRIM(C43))-LEN(SUBSTITUTE(TRIM(C43),".","")))=2,IFERROR(MID(TRIM(C43),IFERROR(FIND(".",TRIM(C43),IFERROR(FIND(".",TRIM(C43)),0)+1),0)+1,999),""),""),1)="0"),FALSE)),"INVALID_VERSION_LEADING_ZERO",IF(AND(IFERROR(TEXT(--IFERROR(LEFT(TRIM(C43),IFERROR(FIND(".",TRIM(C43)),0)-1),""),"0")=IFERROR(LEFT(TRIM(C43),IFERROR(FIND(".",TRIM(C43)),0)-1),""),FALSE),IFERROR(TEXT(--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,"0")=IF((LEN(TRIM(C43))-LEN(SUBSTITUTE(TRIM(C43),".","")))=1,IFERROR(MID(TRIM(C43),IFERROR(FIND(".",TRIM(C43)),0)+1,999),""),IF((LEN(TRIM(C43))-LEN(SUBSTITUTE(TRIM(C43),".","")))=2,IFERROR(MID(TRIM(C43),IFERROR(FIND(".",TRIM(C43)),0)+1,IFERROR(FIND(".",TRIM(C43),IFERROR(FIND(".",TRIM(C43)),0)+1),0)-IFERROR(FIND(".",TRIM(C43)),0)-1),""),"")),FALSE),IF((LEN(TRIM(C43))-LEN(SUBSTITUTE(TRIM(C43),".","")))=2,IFERROR(TEXT(--IF((LEN(TRIM(C43))-LEN(SUBSTITUTE(TRIM(C43),".","")))=2,IFERROR(MID(TRIM(C43),IFERROR(FIND(".",TRIM(C43),IFERROR(FIND(".",TRIM(C43)),0)+1),0)+1,999),""),""),"0")=IF((LEN(TRIM(C43))-LEN(SUBSTITUTE(TRIM(C43),".","")))=2,IFERROR(MID(TRIM(C43),IFERROR(FIND(".",TRIM(C43),IFERROR(FIND(".",TRIM(C43)),0)+1),0)+1,999),""),""),FALSE),TRUE)),"NONE","INVALID_VERSION"))))</ns0:f>
      </ns0:c>
      <ns0:c r="S43" s="53">
        <ns0:f>IF(TRIM(D43)="","MISSING_VERSION",IF(OR(NOT(OR((LEN(TRIM(D43))-LEN(SUBSTITUTE(TRIM(D43),".","")))=1,(LEN(TRIM(D43))-LEN(SUBSTITUTE(TRIM(D43),".","")))=2)),IFERROR(LEFT(TRIM(D43),IFERROR(FIND(".",TRIM(D43)),0)-1),"")="",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="",IF((LEN(TRIM(D43))-LEN(SUBSTITUTE(TRIM(D43),".","")))=2,IF((LEN(TRIM(D43))-LEN(SUBSTITUTE(TRIM(D43),".","")))=2,IFERROR(MID(TRIM(D43),IFERROR(FIND(".",TRIM(D43),IFERROR(FIND(".",TRIM(D43)),0)+1),0)+1,999),""),"")="",FALSE),NOT(IFERROR(ISNUMBER(--IFERROR(LEFT(TRIM(D43),IFERROR(FIND(".",TRIM(D43)),0)-1),"")),FALSE)),NOT(IFERROR(ISNUMBER(--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),FALSE)),IF((LEN(TRIM(D43))-LEN(SUBSTITUTE(TRIM(D43),".","")))=2,NOT(IFERROR(ISNUMBER(--IF((LEN(TRIM(D43))-LEN(SUBSTITUTE(TRIM(D43),".","")))=2,IFERROR(MID(TRIM(D43),IFERROR(FIND(".",TRIM(D43),IFERROR(FIND(".",TRIM(D43)),0)+1),0)+1,999),""),"")),FALSE)),FALSE)),"INVALID_VERSION",IF(OR(AND(LEN(IFERROR(LEFT(TRIM(D43),IFERROR(FIND(".",TRIM(D43)),0)-1),""))&gt;1,LEFT(IFERROR(LEFT(TRIM(D43),IFERROR(FIND(".",TRIM(D43)),0)-1),""),1)="0"),AND(LEN(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)&gt;1,LEFT(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,1)="0"),IF((LEN(TRIM(D43))-LEN(SUBSTITUTE(TRIM(D43),".","")))=2,AND(LEN(IF((LEN(TRIM(D43))-LEN(SUBSTITUTE(TRIM(D43),".","")))=2,IFERROR(MID(TRIM(D43),IFERROR(FIND(".",TRIM(D43),IFERROR(FIND(".",TRIM(D43)),0)+1),0)+1,999),""),""))&gt;1,LEFT(IF((LEN(TRIM(D43))-LEN(SUBSTITUTE(TRIM(D43),".","")))=2,IFERROR(MID(TRIM(D43),IFERROR(FIND(".",TRIM(D43),IFERROR(FIND(".",TRIM(D43)),0)+1),0)+1,999),""),""),1)="0"),FALSE)),"INVALID_VERSION_LEADING_ZERO",IF(AND(IFERROR(TEXT(--IFERROR(LEFT(TRIM(D43),IFERROR(FIND(".",TRIM(D43)),0)-1),""),"0")=IFERROR(LEFT(TRIM(D43),IFERROR(FIND(".",TRIM(D43)),0)-1),""),FALSE),IFERROR(TEXT(--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,"0")=IF((LEN(TRIM(D43))-LEN(SUBSTITUTE(TRIM(D43),".","")))=1,IFERROR(MID(TRIM(D43),IFERROR(FIND(".",TRIM(D43)),0)+1,999),""),IF((LEN(TRIM(D43))-LEN(SUBSTITUTE(TRIM(D43),".","")))=2,IFERROR(MID(TRIM(D43),IFERROR(FIND(".",TRIM(D43)),0)+1,IFERROR(FIND(".",TRIM(D43),IFERROR(FIND(".",TRIM(D43)),0)+1),0)-IFERROR(FIND(".",TRIM(D43)),0)-1),""),"")),FALSE),IF((LEN(TRIM(D43))-LEN(SUBSTITUTE(TRIM(D43),".","")))=2,IFERROR(TEXT(--IF((LEN(TRIM(D43))-LEN(SUBSTITUTE(TRIM(D43),".","")))=2,IFERROR(MID(TRIM(D43),IFERROR(FIND(".",TRIM(D43),IFERROR(FIND(".",TRIM(D43)),0)+1),0)+1,999),""),""),"0")=IF((LEN(TRIM(D43))-LEN(SUBSTITUTE(TRIM(D43),".","")))=2,IFERROR(MID(TRIM(D43),IFERROR(FIND(".",TRIM(D43),IFERROR(FIND(".",TRIM(D43)),0)+1),0)+1,999),""),""),FALSE),TRUE)),"NONE","INVALID_VERSION"))))</ns0:f>
      </ns0:c>
    </ns0:row>
    <ns0:row r="44">
      <ns0:c r="A44" s="65"/>
      <ns0:c r="B44" s="65"/>
      <ns0:c r="C44" s="65"/>
      <ns0:c r="D44" s="65"/>
      <ns0:c r="E44" s="65"/>
      <ns0:c r="F44" s="67"/>
      <ns0:c r="G44" s="66"/>
      <ns0:c r="H44" s="66"/>
      <ns0:c r="I44" s="66"/>
      <ns0:c r="J44" s="45">
        <ns0:f>IF(A44="","",IFERROR(VLOOKUP(K44,'Controlled Vocabulary'!$AA$2:$AD$200,2,FALSE),"Record structurally complete"))</ns0:f>
      </ns0:c>
      <ns0:c r="K44" s="45">
        <ns0:f>IF(A44="","",IF(O44="","MISSING_CHANGE_EVENT_ID",IF(P44&gt;1,"DUPLICATE_LINK_ID",IF(E44="","CHANGE_ACTOR_REQUIRED",IF(OR(R44&lt;&gt;"NONE",S44&lt;&gt;"NONE"),"CHANGE_VERSION_LINK_REQUIRED",IF(G44="","MISSING_CHANGE_REASON",IF(Q44=0,"ORPHAN_CLAIM_LINK","NONE")))))))</ns0:f>
      </ns0:c>
      <ns0:c r="L44" s="45">
        <ns0:f>IF(A44="","",IFERROR(VLOOKUP(K44,'Controlled Vocabulary'!$AA$2:$AD$200,3,FALSE),"Continue"))</ns0:f>
      </ns0:c>
      <ns0:c r="M44" s="45">
        <ns0:f>IF(A44="","",IFERROR(VLOOKUP(K44,'Controlled Vocabulary'!$AA$2:$AD$200,4,FALSE),"Evaluate remaining controls."))</ns0:f>
      </ns0:c>
      <ns0:c r="N44" s="53">
        <ns0:f>IF(OR(B44="",D44=""),"",UPPER(TRIM(B44))&amp;"|"&amp;TRIM(D44))</ns0:f>
      </ns0:c>
      <ns0:c r="O44" s="53">
        <ns0:f>IF(A44="","",UPPER(TRIM(A44)))</ns0:f>
      </ns0:c>
      <ns0:c r="P44" s="53">
        <ns0:f>IF(O44="",0,COUNTIF($O$2:$O$101,O44))</ns0:f>
      </ns0:c>
      <ns0:c r="Q44" s="53">
        <ns0:f>IF(N44="",0,COUNTIF('Evidence Register'!$BN$2:$BN$101,N44))</ns0:f>
      </ns0:c>
      <ns0:c r="R44" s="53">
        <ns0:f>IF(TRIM(C44)="","MISSING_VERSION",IF(OR(NOT(OR((LEN(TRIM(C44))-LEN(SUBSTITUTE(TRIM(C44),".","")))=1,(LEN(TRIM(C44))-LEN(SUBSTITUTE(TRIM(C44),".","")))=2)),IFERROR(LEFT(TRIM(C44),IFERROR(FIND(".",TRIM(C44)),0)-1),"")="",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="",IF((LEN(TRIM(C44))-LEN(SUBSTITUTE(TRIM(C44),".","")))=2,IF((LEN(TRIM(C44))-LEN(SUBSTITUTE(TRIM(C44),".","")))=2,IFERROR(MID(TRIM(C44),IFERROR(FIND(".",TRIM(C44),IFERROR(FIND(".",TRIM(C44)),0)+1),0)+1,999),""),"")="",FALSE),NOT(IFERROR(ISNUMBER(--IFERROR(LEFT(TRIM(C44),IFERROR(FIND(".",TRIM(C44)),0)-1),"")),FALSE)),NOT(IFERROR(ISNUMBER(--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),FALSE)),IF((LEN(TRIM(C44))-LEN(SUBSTITUTE(TRIM(C44),".","")))=2,NOT(IFERROR(ISNUMBER(--IF((LEN(TRIM(C44))-LEN(SUBSTITUTE(TRIM(C44),".","")))=2,IFERROR(MID(TRIM(C44),IFERROR(FIND(".",TRIM(C44),IFERROR(FIND(".",TRIM(C44)),0)+1),0)+1,999),""),"")),FALSE)),FALSE)),"INVALID_VERSION",IF(OR(AND(LEN(IFERROR(LEFT(TRIM(C44),IFERROR(FIND(".",TRIM(C44)),0)-1),""))&gt;1,LEFT(IFERROR(LEFT(TRIM(C44),IFERROR(FIND(".",TRIM(C44)),0)-1),""),1)="0"),AND(LEN(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)&gt;1,LEFT(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,1)="0"),IF((LEN(TRIM(C44))-LEN(SUBSTITUTE(TRIM(C44),".","")))=2,AND(LEN(IF((LEN(TRIM(C44))-LEN(SUBSTITUTE(TRIM(C44),".","")))=2,IFERROR(MID(TRIM(C44),IFERROR(FIND(".",TRIM(C44),IFERROR(FIND(".",TRIM(C44)),0)+1),0)+1,999),""),""))&gt;1,LEFT(IF((LEN(TRIM(C44))-LEN(SUBSTITUTE(TRIM(C44),".","")))=2,IFERROR(MID(TRIM(C44),IFERROR(FIND(".",TRIM(C44),IFERROR(FIND(".",TRIM(C44)),0)+1),0)+1,999),""),""),1)="0"),FALSE)),"INVALID_VERSION_LEADING_ZERO",IF(AND(IFERROR(TEXT(--IFERROR(LEFT(TRIM(C44),IFERROR(FIND(".",TRIM(C44)),0)-1),""),"0")=IFERROR(LEFT(TRIM(C44),IFERROR(FIND(".",TRIM(C44)),0)-1),""),FALSE),IFERROR(TEXT(--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,"0")=IF((LEN(TRIM(C44))-LEN(SUBSTITUTE(TRIM(C44),".","")))=1,IFERROR(MID(TRIM(C44),IFERROR(FIND(".",TRIM(C44)),0)+1,999),""),IF((LEN(TRIM(C44))-LEN(SUBSTITUTE(TRIM(C44),".","")))=2,IFERROR(MID(TRIM(C44),IFERROR(FIND(".",TRIM(C44)),0)+1,IFERROR(FIND(".",TRIM(C44),IFERROR(FIND(".",TRIM(C44)),0)+1),0)-IFERROR(FIND(".",TRIM(C44)),0)-1),""),"")),FALSE),IF((LEN(TRIM(C44))-LEN(SUBSTITUTE(TRIM(C44),".","")))=2,IFERROR(TEXT(--IF((LEN(TRIM(C44))-LEN(SUBSTITUTE(TRIM(C44),".","")))=2,IFERROR(MID(TRIM(C44),IFERROR(FIND(".",TRIM(C44),IFERROR(FIND(".",TRIM(C44)),0)+1),0)+1,999),""),""),"0")=IF((LEN(TRIM(C44))-LEN(SUBSTITUTE(TRIM(C44),".","")))=2,IFERROR(MID(TRIM(C44),IFERROR(FIND(".",TRIM(C44),IFERROR(FIND(".",TRIM(C44)),0)+1),0)+1,999),""),""),FALSE),TRUE)),"NONE","INVALID_VERSION"))))</ns0:f>
      </ns0:c>
      <ns0:c r="S44" s="53">
        <ns0:f>IF(TRIM(D44)="","MISSING_VERSION",IF(OR(NOT(OR((LEN(TRIM(D44))-LEN(SUBSTITUTE(TRIM(D44),".","")))=1,(LEN(TRIM(D44))-LEN(SUBSTITUTE(TRIM(D44),".","")))=2)),IFERROR(LEFT(TRIM(D44),IFERROR(FIND(".",TRIM(D44)),0)-1),"")="",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="",IF((LEN(TRIM(D44))-LEN(SUBSTITUTE(TRIM(D44),".","")))=2,IF((LEN(TRIM(D44))-LEN(SUBSTITUTE(TRIM(D44),".","")))=2,IFERROR(MID(TRIM(D44),IFERROR(FIND(".",TRIM(D44),IFERROR(FIND(".",TRIM(D44)),0)+1),0)+1,999),""),"")="",FALSE),NOT(IFERROR(ISNUMBER(--IFERROR(LEFT(TRIM(D44),IFERROR(FIND(".",TRIM(D44)),0)-1),"")),FALSE)),NOT(IFERROR(ISNUMBER(--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),FALSE)),IF((LEN(TRIM(D44))-LEN(SUBSTITUTE(TRIM(D44),".","")))=2,NOT(IFERROR(ISNUMBER(--IF((LEN(TRIM(D44))-LEN(SUBSTITUTE(TRIM(D44),".","")))=2,IFERROR(MID(TRIM(D44),IFERROR(FIND(".",TRIM(D44),IFERROR(FIND(".",TRIM(D44)),0)+1),0)+1,999),""),"")),FALSE)),FALSE)),"INVALID_VERSION",IF(OR(AND(LEN(IFERROR(LEFT(TRIM(D44),IFERROR(FIND(".",TRIM(D44)),0)-1),""))&gt;1,LEFT(IFERROR(LEFT(TRIM(D44),IFERROR(FIND(".",TRIM(D44)),0)-1),""),1)="0"),AND(LEN(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)&gt;1,LEFT(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,1)="0"),IF((LEN(TRIM(D44))-LEN(SUBSTITUTE(TRIM(D44),".","")))=2,AND(LEN(IF((LEN(TRIM(D44))-LEN(SUBSTITUTE(TRIM(D44),".","")))=2,IFERROR(MID(TRIM(D44),IFERROR(FIND(".",TRIM(D44),IFERROR(FIND(".",TRIM(D44)),0)+1),0)+1,999),""),""))&gt;1,LEFT(IF((LEN(TRIM(D44))-LEN(SUBSTITUTE(TRIM(D44),".","")))=2,IFERROR(MID(TRIM(D44),IFERROR(FIND(".",TRIM(D44),IFERROR(FIND(".",TRIM(D44)),0)+1),0)+1,999),""),""),1)="0"),FALSE)),"INVALID_VERSION_LEADING_ZERO",IF(AND(IFERROR(TEXT(--IFERROR(LEFT(TRIM(D44),IFERROR(FIND(".",TRIM(D44)),0)-1),""),"0")=IFERROR(LEFT(TRIM(D44),IFERROR(FIND(".",TRIM(D44)),0)-1),""),FALSE),IFERROR(TEXT(--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,"0")=IF((LEN(TRIM(D44))-LEN(SUBSTITUTE(TRIM(D44),".","")))=1,IFERROR(MID(TRIM(D44),IFERROR(FIND(".",TRIM(D44)),0)+1,999),""),IF((LEN(TRIM(D44))-LEN(SUBSTITUTE(TRIM(D44),".","")))=2,IFERROR(MID(TRIM(D44),IFERROR(FIND(".",TRIM(D44)),0)+1,IFERROR(FIND(".",TRIM(D44),IFERROR(FIND(".",TRIM(D44)),0)+1),0)-IFERROR(FIND(".",TRIM(D44)),0)-1),""),"")),FALSE),IF((LEN(TRIM(D44))-LEN(SUBSTITUTE(TRIM(D44),".","")))=2,IFERROR(TEXT(--IF((LEN(TRIM(D44))-LEN(SUBSTITUTE(TRIM(D44),".","")))=2,IFERROR(MID(TRIM(D44),IFERROR(FIND(".",TRIM(D44),IFERROR(FIND(".",TRIM(D44)),0)+1),0)+1,999),""),""),"0")=IF((LEN(TRIM(D44))-LEN(SUBSTITUTE(TRIM(D44),".","")))=2,IFERROR(MID(TRIM(D44),IFERROR(FIND(".",TRIM(D44),IFERROR(FIND(".",TRIM(D44)),0)+1),0)+1,999),""),""),FALSE),TRUE)),"NONE","INVALID_VERSION"))))</ns0:f>
      </ns0:c>
    </ns0:row>
    <ns0:row r="45">
      <ns0:c r="A45" s="65"/>
      <ns0:c r="B45" s="65"/>
      <ns0:c r="C45" s="65"/>
      <ns0:c r="D45" s="65"/>
      <ns0:c r="E45" s="65"/>
      <ns0:c r="F45" s="67"/>
      <ns0:c r="G45" s="66"/>
      <ns0:c r="H45" s="66"/>
      <ns0:c r="I45" s="66"/>
      <ns0:c r="J45" s="45">
        <ns0:f>IF(A45="","",IFERROR(VLOOKUP(K45,'Controlled Vocabulary'!$AA$2:$AD$200,2,FALSE),"Record structurally complete"))</ns0:f>
      </ns0:c>
      <ns0:c r="K45" s="45">
        <ns0:f>IF(A45="","",IF(O45="","MISSING_CHANGE_EVENT_ID",IF(P45&gt;1,"DUPLICATE_LINK_ID",IF(E45="","CHANGE_ACTOR_REQUIRED",IF(OR(R45&lt;&gt;"NONE",S45&lt;&gt;"NONE"),"CHANGE_VERSION_LINK_REQUIRED",IF(G45="","MISSING_CHANGE_REASON",IF(Q45=0,"ORPHAN_CLAIM_LINK","NONE")))))))</ns0:f>
      </ns0:c>
      <ns0:c r="L45" s="45">
        <ns0:f>IF(A45="","",IFERROR(VLOOKUP(K45,'Controlled Vocabulary'!$AA$2:$AD$200,3,FALSE),"Continue"))</ns0:f>
      </ns0:c>
      <ns0:c r="M45" s="45">
        <ns0:f>IF(A45="","",IFERROR(VLOOKUP(K45,'Controlled Vocabulary'!$AA$2:$AD$200,4,FALSE),"Evaluate remaining controls."))</ns0:f>
      </ns0:c>
      <ns0:c r="N45" s="53">
        <ns0:f>IF(OR(B45="",D45=""),"",UPPER(TRIM(B45))&amp;"|"&amp;TRIM(D45))</ns0:f>
      </ns0:c>
      <ns0:c r="O45" s="53">
        <ns0:f>IF(A45="","",UPPER(TRIM(A45)))</ns0:f>
      </ns0:c>
      <ns0:c r="P45" s="53">
        <ns0:f>IF(O45="",0,COUNTIF($O$2:$O$101,O45))</ns0:f>
      </ns0:c>
      <ns0:c r="Q45" s="53">
        <ns0:f>IF(N45="",0,COUNTIF('Evidence Register'!$BN$2:$BN$101,N45))</ns0:f>
      </ns0:c>
      <ns0:c r="R45" s="53">
        <ns0:f>IF(TRIM(C45)="","MISSING_VERSION",IF(OR(NOT(OR((LEN(TRIM(C45))-LEN(SUBSTITUTE(TRIM(C45),".","")))=1,(LEN(TRIM(C45))-LEN(SUBSTITUTE(TRIM(C45),".","")))=2)),IFERROR(LEFT(TRIM(C45),IFERROR(FIND(".",TRIM(C45)),0)-1),"")="",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="",IF((LEN(TRIM(C45))-LEN(SUBSTITUTE(TRIM(C45),".","")))=2,IF((LEN(TRIM(C45))-LEN(SUBSTITUTE(TRIM(C45),".","")))=2,IFERROR(MID(TRIM(C45),IFERROR(FIND(".",TRIM(C45),IFERROR(FIND(".",TRIM(C45)),0)+1),0)+1,999),""),"")="",FALSE),NOT(IFERROR(ISNUMBER(--IFERROR(LEFT(TRIM(C45),IFERROR(FIND(".",TRIM(C45)),0)-1),"")),FALSE)),NOT(IFERROR(ISNUMBER(--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),FALSE)),IF((LEN(TRIM(C45))-LEN(SUBSTITUTE(TRIM(C45),".","")))=2,NOT(IFERROR(ISNUMBER(--IF((LEN(TRIM(C45))-LEN(SUBSTITUTE(TRIM(C45),".","")))=2,IFERROR(MID(TRIM(C45),IFERROR(FIND(".",TRIM(C45),IFERROR(FIND(".",TRIM(C45)),0)+1),0)+1,999),""),"")),FALSE)),FALSE)),"INVALID_VERSION",IF(OR(AND(LEN(IFERROR(LEFT(TRIM(C45),IFERROR(FIND(".",TRIM(C45)),0)-1),""))&gt;1,LEFT(IFERROR(LEFT(TRIM(C45),IFERROR(FIND(".",TRIM(C45)),0)-1),""),1)="0"),AND(LEN(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)&gt;1,LEFT(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,1)="0"),IF((LEN(TRIM(C45))-LEN(SUBSTITUTE(TRIM(C45),".","")))=2,AND(LEN(IF((LEN(TRIM(C45))-LEN(SUBSTITUTE(TRIM(C45),".","")))=2,IFERROR(MID(TRIM(C45),IFERROR(FIND(".",TRIM(C45),IFERROR(FIND(".",TRIM(C45)),0)+1),0)+1,999),""),""))&gt;1,LEFT(IF((LEN(TRIM(C45))-LEN(SUBSTITUTE(TRIM(C45),".","")))=2,IFERROR(MID(TRIM(C45),IFERROR(FIND(".",TRIM(C45),IFERROR(FIND(".",TRIM(C45)),0)+1),0)+1,999),""),""),1)="0"),FALSE)),"INVALID_VERSION_LEADING_ZERO",IF(AND(IFERROR(TEXT(--IFERROR(LEFT(TRIM(C45),IFERROR(FIND(".",TRIM(C45)),0)-1),""),"0")=IFERROR(LEFT(TRIM(C45),IFERROR(FIND(".",TRIM(C45)),0)-1),""),FALSE),IFERROR(TEXT(--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,"0")=IF((LEN(TRIM(C45))-LEN(SUBSTITUTE(TRIM(C45),".","")))=1,IFERROR(MID(TRIM(C45),IFERROR(FIND(".",TRIM(C45)),0)+1,999),""),IF((LEN(TRIM(C45))-LEN(SUBSTITUTE(TRIM(C45),".","")))=2,IFERROR(MID(TRIM(C45),IFERROR(FIND(".",TRIM(C45)),0)+1,IFERROR(FIND(".",TRIM(C45),IFERROR(FIND(".",TRIM(C45)),0)+1),0)-IFERROR(FIND(".",TRIM(C45)),0)-1),""),"")),FALSE),IF((LEN(TRIM(C45))-LEN(SUBSTITUTE(TRIM(C45),".","")))=2,IFERROR(TEXT(--IF((LEN(TRIM(C45))-LEN(SUBSTITUTE(TRIM(C45),".","")))=2,IFERROR(MID(TRIM(C45),IFERROR(FIND(".",TRIM(C45),IFERROR(FIND(".",TRIM(C45)),0)+1),0)+1,999),""),""),"0")=IF((LEN(TRIM(C45))-LEN(SUBSTITUTE(TRIM(C45),".","")))=2,IFERROR(MID(TRIM(C45),IFERROR(FIND(".",TRIM(C45),IFERROR(FIND(".",TRIM(C45)),0)+1),0)+1,999),""),""),FALSE),TRUE)),"NONE","INVALID_VERSION"))))</ns0:f>
      </ns0:c>
      <ns0:c r="S45" s="53">
        <ns0:f>IF(TRIM(D45)="","MISSING_VERSION",IF(OR(NOT(OR((LEN(TRIM(D45))-LEN(SUBSTITUTE(TRIM(D45),".","")))=1,(LEN(TRIM(D45))-LEN(SUBSTITUTE(TRIM(D45),".","")))=2)),IFERROR(LEFT(TRIM(D45),IFERROR(FIND(".",TRIM(D45)),0)-1),"")="",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="",IF((LEN(TRIM(D45))-LEN(SUBSTITUTE(TRIM(D45),".","")))=2,IF((LEN(TRIM(D45))-LEN(SUBSTITUTE(TRIM(D45),".","")))=2,IFERROR(MID(TRIM(D45),IFERROR(FIND(".",TRIM(D45),IFERROR(FIND(".",TRIM(D45)),0)+1),0)+1,999),""),"")="",FALSE),NOT(IFERROR(ISNUMBER(--IFERROR(LEFT(TRIM(D45),IFERROR(FIND(".",TRIM(D45)),0)-1),"")),FALSE)),NOT(IFERROR(ISNUMBER(--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),FALSE)),IF((LEN(TRIM(D45))-LEN(SUBSTITUTE(TRIM(D45),".","")))=2,NOT(IFERROR(ISNUMBER(--IF((LEN(TRIM(D45))-LEN(SUBSTITUTE(TRIM(D45),".","")))=2,IFERROR(MID(TRIM(D45),IFERROR(FIND(".",TRIM(D45),IFERROR(FIND(".",TRIM(D45)),0)+1),0)+1,999),""),"")),FALSE)),FALSE)),"INVALID_VERSION",IF(OR(AND(LEN(IFERROR(LEFT(TRIM(D45),IFERROR(FIND(".",TRIM(D45)),0)-1),""))&gt;1,LEFT(IFERROR(LEFT(TRIM(D45),IFERROR(FIND(".",TRIM(D45)),0)-1),""),1)="0"),AND(LEN(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)&gt;1,LEFT(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,1)="0"),IF((LEN(TRIM(D45))-LEN(SUBSTITUTE(TRIM(D45),".","")))=2,AND(LEN(IF((LEN(TRIM(D45))-LEN(SUBSTITUTE(TRIM(D45),".","")))=2,IFERROR(MID(TRIM(D45),IFERROR(FIND(".",TRIM(D45),IFERROR(FIND(".",TRIM(D45)),0)+1),0)+1,999),""),""))&gt;1,LEFT(IF((LEN(TRIM(D45))-LEN(SUBSTITUTE(TRIM(D45),".","")))=2,IFERROR(MID(TRIM(D45),IFERROR(FIND(".",TRIM(D45),IFERROR(FIND(".",TRIM(D45)),0)+1),0)+1,999),""),""),1)="0"),FALSE)),"INVALID_VERSION_LEADING_ZERO",IF(AND(IFERROR(TEXT(--IFERROR(LEFT(TRIM(D45),IFERROR(FIND(".",TRIM(D45)),0)-1),""),"0")=IFERROR(LEFT(TRIM(D45),IFERROR(FIND(".",TRIM(D45)),0)-1),""),FALSE),IFERROR(TEXT(--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,"0")=IF((LEN(TRIM(D45))-LEN(SUBSTITUTE(TRIM(D45),".","")))=1,IFERROR(MID(TRIM(D45),IFERROR(FIND(".",TRIM(D45)),0)+1,999),""),IF((LEN(TRIM(D45))-LEN(SUBSTITUTE(TRIM(D45),".","")))=2,IFERROR(MID(TRIM(D45),IFERROR(FIND(".",TRIM(D45)),0)+1,IFERROR(FIND(".",TRIM(D45),IFERROR(FIND(".",TRIM(D45)),0)+1),0)-IFERROR(FIND(".",TRIM(D45)),0)-1),""),"")),FALSE),IF((LEN(TRIM(D45))-LEN(SUBSTITUTE(TRIM(D45),".","")))=2,IFERROR(TEXT(--IF((LEN(TRIM(D45))-LEN(SUBSTITUTE(TRIM(D45),".","")))=2,IFERROR(MID(TRIM(D45),IFERROR(FIND(".",TRIM(D45),IFERROR(FIND(".",TRIM(D45)),0)+1),0)+1,999),""),""),"0")=IF((LEN(TRIM(D45))-LEN(SUBSTITUTE(TRIM(D45),".","")))=2,IFERROR(MID(TRIM(D45),IFERROR(FIND(".",TRIM(D45),IFERROR(FIND(".",TRIM(D45)),0)+1),0)+1,999),""),""),FALSE),TRUE)),"NONE","INVALID_VERSION"))))</ns0:f>
      </ns0:c>
    </ns0:row>
    <ns0:row r="46">
      <ns0:c r="A46" s="65"/>
      <ns0:c r="B46" s="65"/>
      <ns0:c r="C46" s="65"/>
      <ns0:c r="D46" s="65"/>
      <ns0:c r="E46" s="65"/>
      <ns0:c r="F46" s="67"/>
      <ns0:c r="G46" s="66"/>
      <ns0:c r="H46" s="66"/>
      <ns0:c r="I46" s="66"/>
      <ns0:c r="J46" s="45">
        <ns0:f>IF(A46="","",IFERROR(VLOOKUP(K46,'Controlled Vocabulary'!$AA$2:$AD$200,2,FALSE),"Record structurally complete"))</ns0:f>
      </ns0:c>
      <ns0:c r="K46" s="45">
        <ns0:f>IF(A46="","",IF(O46="","MISSING_CHANGE_EVENT_ID",IF(P46&gt;1,"DUPLICATE_LINK_ID",IF(E46="","CHANGE_ACTOR_REQUIRED",IF(OR(R46&lt;&gt;"NONE",S46&lt;&gt;"NONE"),"CHANGE_VERSION_LINK_REQUIRED",IF(G46="","MISSING_CHANGE_REASON",IF(Q46=0,"ORPHAN_CLAIM_LINK","NONE")))))))</ns0:f>
      </ns0:c>
      <ns0:c r="L46" s="45">
        <ns0:f>IF(A46="","",IFERROR(VLOOKUP(K46,'Controlled Vocabulary'!$AA$2:$AD$200,3,FALSE),"Continue"))</ns0:f>
      </ns0:c>
      <ns0:c r="M46" s="45">
        <ns0:f>IF(A46="","",IFERROR(VLOOKUP(K46,'Controlled Vocabulary'!$AA$2:$AD$200,4,FALSE),"Evaluate remaining controls."))</ns0:f>
      </ns0:c>
      <ns0:c r="N46" s="53">
        <ns0:f>IF(OR(B46="",D46=""),"",UPPER(TRIM(B46))&amp;"|"&amp;TRIM(D46))</ns0:f>
      </ns0:c>
      <ns0:c r="O46" s="53">
        <ns0:f>IF(A46="","",UPPER(TRIM(A46)))</ns0:f>
      </ns0:c>
      <ns0:c r="P46" s="53">
        <ns0:f>IF(O46="",0,COUNTIF($O$2:$O$101,O46))</ns0:f>
      </ns0:c>
      <ns0:c r="Q46" s="53">
        <ns0:f>IF(N46="",0,COUNTIF('Evidence Register'!$BN$2:$BN$101,N46))</ns0:f>
      </ns0:c>
      <ns0:c r="R46" s="53">
        <ns0:f>IF(TRIM(C46)="","MISSING_VERSION",IF(OR(NOT(OR((LEN(TRIM(C46))-LEN(SUBSTITUTE(TRIM(C46),".","")))=1,(LEN(TRIM(C46))-LEN(SUBSTITUTE(TRIM(C46),".","")))=2)),IFERROR(LEFT(TRIM(C46),IFERROR(FIND(".",TRIM(C46)),0)-1),"")="",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="",IF((LEN(TRIM(C46))-LEN(SUBSTITUTE(TRIM(C46),".","")))=2,IF((LEN(TRIM(C46))-LEN(SUBSTITUTE(TRIM(C46),".","")))=2,IFERROR(MID(TRIM(C46),IFERROR(FIND(".",TRIM(C46),IFERROR(FIND(".",TRIM(C46)),0)+1),0)+1,999),""),"")="",FALSE),NOT(IFERROR(ISNUMBER(--IFERROR(LEFT(TRIM(C46),IFERROR(FIND(".",TRIM(C46)),0)-1),"")),FALSE)),NOT(IFERROR(ISNUMBER(--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),FALSE)),IF((LEN(TRIM(C46))-LEN(SUBSTITUTE(TRIM(C46),".","")))=2,NOT(IFERROR(ISNUMBER(--IF((LEN(TRIM(C46))-LEN(SUBSTITUTE(TRIM(C46),".","")))=2,IFERROR(MID(TRIM(C46),IFERROR(FIND(".",TRIM(C46),IFERROR(FIND(".",TRIM(C46)),0)+1),0)+1,999),""),"")),FALSE)),FALSE)),"INVALID_VERSION",IF(OR(AND(LEN(IFERROR(LEFT(TRIM(C46),IFERROR(FIND(".",TRIM(C46)),0)-1),""))&gt;1,LEFT(IFERROR(LEFT(TRIM(C46),IFERROR(FIND(".",TRIM(C46)),0)-1),""),1)="0"),AND(LEN(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)&gt;1,LEFT(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,1)="0"),IF((LEN(TRIM(C46))-LEN(SUBSTITUTE(TRIM(C46),".","")))=2,AND(LEN(IF((LEN(TRIM(C46))-LEN(SUBSTITUTE(TRIM(C46),".","")))=2,IFERROR(MID(TRIM(C46),IFERROR(FIND(".",TRIM(C46),IFERROR(FIND(".",TRIM(C46)),0)+1),0)+1,999),""),""))&gt;1,LEFT(IF((LEN(TRIM(C46))-LEN(SUBSTITUTE(TRIM(C46),".","")))=2,IFERROR(MID(TRIM(C46),IFERROR(FIND(".",TRIM(C46),IFERROR(FIND(".",TRIM(C46)),0)+1),0)+1,999),""),""),1)="0"),FALSE)),"INVALID_VERSION_LEADING_ZERO",IF(AND(IFERROR(TEXT(--IFERROR(LEFT(TRIM(C46),IFERROR(FIND(".",TRIM(C46)),0)-1),""),"0")=IFERROR(LEFT(TRIM(C46),IFERROR(FIND(".",TRIM(C46)),0)-1),""),FALSE),IFERROR(TEXT(--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,"0")=IF((LEN(TRIM(C46))-LEN(SUBSTITUTE(TRIM(C46),".","")))=1,IFERROR(MID(TRIM(C46),IFERROR(FIND(".",TRIM(C46)),0)+1,999),""),IF((LEN(TRIM(C46))-LEN(SUBSTITUTE(TRIM(C46),".","")))=2,IFERROR(MID(TRIM(C46),IFERROR(FIND(".",TRIM(C46)),0)+1,IFERROR(FIND(".",TRIM(C46),IFERROR(FIND(".",TRIM(C46)),0)+1),0)-IFERROR(FIND(".",TRIM(C46)),0)-1),""),"")),FALSE),IF((LEN(TRIM(C46))-LEN(SUBSTITUTE(TRIM(C46),".","")))=2,IFERROR(TEXT(--IF((LEN(TRIM(C46))-LEN(SUBSTITUTE(TRIM(C46),".","")))=2,IFERROR(MID(TRIM(C46),IFERROR(FIND(".",TRIM(C46),IFERROR(FIND(".",TRIM(C46)),0)+1),0)+1,999),""),""),"0")=IF((LEN(TRIM(C46))-LEN(SUBSTITUTE(TRIM(C46),".","")))=2,IFERROR(MID(TRIM(C46),IFERROR(FIND(".",TRIM(C46),IFERROR(FIND(".",TRIM(C46)),0)+1),0)+1,999),""),""),FALSE),TRUE)),"NONE","INVALID_VERSION"))))</ns0:f>
      </ns0:c>
      <ns0:c r="S46" s="53">
        <ns0:f>IF(TRIM(D46)="","MISSING_VERSION",IF(OR(NOT(OR((LEN(TRIM(D46))-LEN(SUBSTITUTE(TRIM(D46),".","")))=1,(LEN(TRIM(D46))-LEN(SUBSTITUTE(TRIM(D46),".","")))=2)),IFERROR(LEFT(TRIM(D46),IFERROR(FIND(".",TRIM(D46)),0)-1),"")="",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="",IF((LEN(TRIM(D46))-LEN(SUBSTITUTE(TRIM(D46),".","")))=2,IF((LEN(TRIM(D46))-LEN(SUBSTITUTE(TRIM(D46),".","")))=2,IFERROR(MID(TRIM(D46),IFERROR(FIND(".",TRIM(D46),IFERROR(FIND(".",TRIM(D46)),0)+1),0)+1,999),""),"")="",FALSE),NOT(IFERROR(ISNUMBER(--IFERROR(LEFT(TRIM(D46),IFERROR(FIND(".",TRIM(D46)),0)-1),"")),FALSE)),NOT(IFERROR(ISNUMBER(--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),FALSE)),IF((LEN(TRIM(D46))-LEN(SUBSTITUTE(TRIM(D46),".","")))=2,NOT(IFERROR(ISNUMBER(--IF((LEN(TRIM(D46))-LEN(SUBSTITUTE(TRIM(D46),".","")))=2,IFERROR(MID(TRIM(D46),IFERROR(FIND(".",TRIM(D46),IFERROR(FIND(".",TRIM(D46)),0)+1),0)+1,999),""),"")),FALSE)),FALSE)),"INVALID_VERSION",IF(OR(AND(LEN(IFERROR(LEFT(TRIM(D46),IFERROR(FIND(".",TRIM(D46)),0)-1),""))&gt;1,LEFT(IFERROR(LEFT(TRIM(D46),IFERROR(FIND(".",TRIM(D46)),0)-1),""),1)="0"),AND(LEN(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)&gt;1,LEFT(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,1)="0"),IF((LEN(TRIM(D46))-LEN(SUBSTITUTE(TRIM(D46),".","")))=2,AND(LEN(IF((LEN(TRIM(D46))-LEN(SUBSTITUTE(TRIM(D46),".","")))=2,IFERROR(MID(TRIM(D46),IFERROR(FIND(".",TRIM(D46),IFERROR(FIND(".",TRIM(D46)),0)+1),0)+1,999),""),""))&gt;1,LEFT(IF((LEN(TRIM(D46))-LEN(SUBSTITUTE(TRIM(D46),".","")))=2,IFERROR(MID(TRIM(D46),IFERROR(FIND(".",TRIM(D46),IFERROR(FIND(".",TRIM(D46)),0)+1),0)+1,999),""),""),1)="0"),FALSE)),"INVALID_VERSION_LEADING_ZERO",IF(AND(IFERROR(TEXT(--IFERROR(LEFT(TRIM(D46),IFERROR(FIND(".",TRIM(D46)),0)-1),""),"0")=IFERROR(LEFT(TRIM(D46),IFERROR(FIND(".",TRIM(D46)),0)-1),""),FALSE),IFERROR(TEXT(--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,"0")=IF((LEN(TRIM(D46))-LEN(SUBSTITUTE(TRIM(D46),".","")))=1,IFERROR(MID(TRIM(D46),IFERROR(FIND(".",TRIM(D46)),0)+1,999),""),IF((LEN(TRIM(D46))-LEN(SUBSTITUTE(TRIM(D46),".","")))=2,IFERROR(MID(TRIM(D46),IFERROR(FIND(".",TRIM(D46)),0)+1,IFERROR(FIND(".",TRIM(D46),IFERROR(FIND(".",TRIM(D46)),0)+1),0)-IFERROR(FIND(".",TRIM(D46)),0)-1),""),"")),FALSE),IF((LEN(TRIM(D46))-LEN(SUBSTITUTE(TRIM(D46),".","")))=2,IFERROR(TEXT(--IF((LEN(TRIM(D46))-LEN(SUBSTITUTE(TRIM(D46),".","")))=2,IFERROR(MID(TRIM(D46),IFERROR(FIND(".",TRIM(D46),IFERROR(FIND(".",TRIM(D46)),0)+1),0)+1,999),""),""),"0")=IF((LEN(TRIM(D46))-LEN(SUBSTITUTE(TRIM(D46),".","")))=2,IFERROR(MID(TRIM(D46),IFERROR(FIND(".",TRIM(D46),IFERROR(FIND(".",TRIM(D46)),0)+1),0)+1,999),""),""),FALSE),TRUE)),"NONE","INVALID_VERSION"))))</ns0:f>
      </ns0:c>
    </ns0:row>
    <ns0:row r="47">
      <ns0:c r="A47" s="65"/>
      <ns0:c r="B47" s="65"/>
      <ns0:c r="C47" s="65"/>
      <ns0:c r="D47" s="65"/>
      <ns0:c r="E47" s="65"/>
      <ns0:c r="F47" s="67"/>
      <ns0:c r="G47" s="66"/>
      <ns0:c r="H47" s="66"/>
      <ns0:c r="I47" s="66"/>
      <ns0:c r="J47" s="45">
        <ns0:f>IF(A47="","",IFERROR(VLOOKUP(K47,'Controlled Vocabulary'!$AA$2:$AD$200,2,FALSE),"Record structurally complete"))</ns0:f>
      </ns0:c>
      <ns0:c r="K47" s="45">
        <ns0:f>IF(A47="","",IF(O47="","MISSING_CHANGE_EVENT_ID",IF(P47&gt;1,"DUPLICATE_LINK_ID",IF(E47="","CHANGE_ACTOR_REQUIRED",IF(OR(R47&lt;&gt;"NONE",S47&lt;&gt;"NONE"),"CHANGE_VERSION_LINK_REQUIRED",IF(G47="","MISSING_CHANGE_REASON",IF(Q47=0,"ORPHAN_CLAIM_LINK","NONE")))))))</ns0:f>
      </ns0:c>
      <ns0:c r="L47" s="45">
        <ns0:f>IF(A47="","",IFERROR(VLOOKUP(K47,'Controlled Vocabulary'!$AA$2:$AD$200,3,FALSE),"Continue"))</ns0:f>
      </ns0:c>
      <ns0:c r="M47" s="45">
        <ns0:f>IF(A47="","",IFERROR(VLOOKUP(K47,'Controlled Vocabulary'!$AA$2:$AD$200,4,FALSE),"Evaluate remaining controls."))</ns0:f>
      </ns0:c>
      <ns0:c r="N47" s="53">
        <ns0:f>IF(OR(B47="",D47=""),"",UPPER(TRIM(B47))&amp;"|"&amp;TRIM(D47))</ns0:f>
      </ns0:c>
      <ns0:c r="O47" s="53">
        <ns0:f>IF(A47="","",UPPER(TRIM(A47)))</ns0:f>
      </ns0:c>
      <ns0:c r="P47" s="53">
        <ns0:f>IF(O47="",0,COUNTIF($O$2:$O$101,O47))</ns0:f>
      </ns0:c>
      <ns0:c r="Q47" s="53">
        <ns0:f>IF(N47="",0,COUNTIF('Evidence Register'!$BN$2:$BN$101,N47))</ns0:f>
      </ns0:c>
      <ns0:c r="R47" s="53">
        <ns0:f>IF(TRIM(C47)="","MISSING_VERSION",IF(OR(NOT(OR((LEN(TRIM(C47))-LEN(SUBSTITUTE(TRIM(C47),".","")))=1,(LEN(TRIM(C47))-LEN(SUBSTITUTE(TRIM(C47),".","")))=2)),IFERROR(LEFT(TRIM(C47),IFERROR(FIND(".",TRIM(C47)),0)-1),"")="",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="",IF((LEN(TRIM(C47))-LEN(SUBSTITUTE(TRIM(C47),".","")))=2,IF((LEN(TRIM(C47))-LEN(SUBSTITUTE(TRIM(C47),".","")))=2,IFERROR(MID(TRIM(C47),IFERROR(FIND(".",TRIM(C47),IFERROR(FIND(".",TRIM(C47)),0)+1),0)+1,999),""),"")="",FALSE),NOT(IFERROR(ISNUMBER(--IFERROR(LEFT(TRIM(C47),IFERROR(FIND(".",TRIM(C47)),0)-1),"")),FALSE)),NOT(IFERROR(ISNUMBER(--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),FALSE)),IF((LEN(TRIM(C47))-LEN(SUBSTITUTE(TRIM(C47),".","")))=2,NOT(IFERROR(ISNUMBER(--IF((LEN(TRIM(C47))-LEN(SUBSTITUTE(TRIM(C47),".","")))=2,IFERROR(MID(TRIM(C47),IFERROR(FIND(".",TRIM(C47),IFERROR(FIND(".",TRIM(C47)),0)+1),0)+1,999),""),"")),FALSE)),FALSE)),"INVALID_VERSION",IF(OR(AND(LEN(IFERROR(LEFT(TRIM(C47),IFERROR(FIND(".",TRIM(C47)),0)-1),""))&gt;1,LEFT(IFERROR(LEFT(TRIM(C47),IFERROR(FIND(".",TRIM(C47)),0)-1),""),1)="0"),AND(LEN(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)&gt;1,LEFT(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,1)="0"),IF((LEN(TRIM(C47))-LEN(SUBSTITUTE(TRIM(C47),".","")))=2,AND(LEN(IF((LEN(TRIM(C47))-LEN(SUBSTITUTE(TRIM(C47),".","")))=2,IFERROR(MID(TRIM(C47),IFERROR(FIND(".",TRIM(C47),IFERROR(FIND(".",TRIM(C47)),0)+1),0)+1,999),""),""))&gt;1,LEFT(IF((LEN(TRIM(C47))-LEN(SUBSTITUTE(TRIM(C47),".","")))=2,IFERROR(MID(TRIM(C47),IFERROR(FIND(".",TRIM(C47),IFERROR(FIND(".",TRIM(C47)),0)+1),0)+1,999),""),""),1)="0"),FALSE)),"INVALID_VERSION_LEADING_ZERO",IF(AND(IFERROR(TEXT(--IFERROR(LEFT(TRIM(C47),IFERROR(FIND(".",TRIM(C47)),0)-1),""),"0")=IFERROR(LEFT(TRIM(C47),IFERROR(FIND(".",TRIM(C47)),0)-1),""),FALSE),IFERROR(TEXT(--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,"0")=IF((LEN(TRIM(C47))-LEN(SUBSTITUTE(TRIM(C47),".","")))=1,IFERROR(MID(TRIM(C47),IFERROR(FIND(".",TRIM(C47)),0)+1,999),""),IF((LEN(TRIM(C47))-LEN(SUBSTITUTE(TRIM(C47),".","")))=2,IFERROR(MID(TRIM(C47),IFERROR(FIND(".",TRIM(C47)),0)+1,IFERROR(FIND(".",TRIM(C47),IFERROR(FIND(".",TRIM(C47)),0)+1),0)-IFERROR(FIND(".",TRIM(C47)),0)-1),""),"")),FALSE),IF((LEN(TRIM(C47))-LEN(SUBSTITUTE(TRIM(C47),".","")))=2,IFERROR(TEXT(--IF((LEN(TRIM(C47))-LEN(SUBSTITUTE(TRIM(C47),".","")))=2,IFERROR(MID(TRIM(C47),IFERROR(FIND(".",TRIM(C47),IFERROR(FIND(".",TRIM(C47)),0)+1),0)+1,999),""),""),"0")=IF((LEN(TRIM(C47))-LEN(SUBSTITUTE(TRIM(C47),".","")))=2,IFERROR(MID(TRIM(C47),IFERROR(FIND(".",TRIM(C47),IFERROR(FIND(".",TRIM(C47)),0)+1),0)+1,999),""),""),FALSE),TRUE)),"NONE","INVALID_VERSION"))))</ns0:f>
      </ns0:c>
      <ns0:c r="S47" s="53">
        <ns0:f>IF(TRIM(D47)="","MISSING_VERSION",IF(OR(NOT(OR((LEN(TRIM(D47))-LEN(SUBSTITUTE(TRIM(D47),".","")))=1,(LEN(TRIM(D47))-LEN(SUBSTITUTE(TRIM(D47),".","")))=2)),IFERROR(LEFT(TRIM(D47),IFERROR(FIND(".",TRIM(D47)),0)-1),"")="",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="",IF((LEN(TRIM(D47))-LEN(SUBSTITUTE(TRIM(D47),".","")))=2,IF((LEN(TRIM(D47))-LEN(SUBSTITUTE(TRIM(D47),".","")))=2,IFERROR(MID(TRIM(D47),IFERROR(FIND(".",TRIM(D47),IFERROR(FIND(".",TRIM(D47)),0)+1),0)+1,999),""),"")="",FALSE),NOT(IFERROR(ISNUMBER(--IFERROR(LEFT(TRIM(D47),IFERROR(FIND(".",TRIM(D47)),0)-1),"")),FALSE)),NOT(IFERROR(ISNUMBER(--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),FALSE)),IF((LEN(TRIM(D47))-LEN(SUBSTITUTE(TRIM(D47),".","")))=2,NOT(IFERROR(ISNUMBER(--IF((LEN(TRIM(D47))-LEN(SUBSTITUTE(TRIM(D47),".","")))=2,IFERROR(MID(TRIM(D47),IFERROR(FIND(".",TRIM(D47),IFERROR(FIND(".",TRIM(D47)),0)+1),0)+1,999),""),"")),FALSE)),FALSE)),"INVALID_VERSION",IF(OR(AND(LEN(IFERROR(LEFT(TRIM(D47),IFERROR(FIND(".",TRIM(D47)),0)-1),""))&gt;1,LEFT(IFERROR(LEFT(TRIM(D47),IFERROR(FIND(".",TRIM(D47)),0)-1),""),1)="0"),AND(LEN(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)&gt;1,LEFT(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,1)="0"),IF((LEN(TRIM(D47))-LEN(SUBSTITUTE(TRIM(D47),".","")))=2,AND(LEN(IF((LEN(TRIM(D47))-LEN(SUBSTITUTE(TRIM(D47),".","")))=2,IFERROR(MID(TRIM(D47),IFERROR(FIND(".",TRIM(D47),IFERROR(FIND(".",TRIM(D47)),0)+1),0)+1,999),""),""))&gt;1,LEFT(IF((LEN(TRIM(D47))-LEN(SUBSTITUTE(TRIM(D47),".","")))=2,IFERROR(MID(TRIM(D47),IFERROR(FIND(".",TRIM(D47),IFERROR(FIND(".",TRIM(D47)),0)+1),0)+1,999),""),""),1)="0"),FALSE)),"INVALID_VERSION_LEADING_ZERO",IF(AND(IFERROR(TEXT(--IFERROR(LEFT(TRIM(D47),IFERROR(FIND(".",TRIM(D47)),0)-1),""),"0")=IFERROR(LEFT(TRIM(D47),IFERROR(FIND(".",TRIM(D47)),0)-1),""),FALSE),IFERROR(TEXT(--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,"0")=IF((LEN(TRIM(D47))-LEN(SUBSTITUTE(TRIM(D47),".","")))=1,IFERROR(MID(TRIM(D47),IFERROR(FIND(".",TRIM(D47)),0)+1,999),""),IF((LEN(TRIM(D47))-LEN(SUBSTITUTE(TRIM(D47),".","")))=2,IFERROR(MID(TRIM(D47),IFERROR(FIND(".",TRIM(D47)),0)+1,IFERROR(FIND(".",TRIM(D47),IFERROR(FIND(".",TRIM(D47)),0)+1),0)-IFERROR(FIND(".",TRIM(D47)),0)-1),""),"")),FALSE),IF((LEN(TRIM(D47))-LEN(SUBSTITUTE(TRIM(D47),".","")))=2,IFERROR(TEXT(--IF((LEN(TRIM(D47))-LEN(SUBSTITUTE(TRIM(D47),".","")))=2,IFERROR(MID(TRIM(D47),IFERROR(FIND(".",TRIM(D47),IFERROR(FIND(".",TRIM(D47)),0)+1),0)+1,999),""),""),"0")=IF((LEN(TRIM(D47))-LEN(SUBSTITUTE(TRIM(D47),".","")))=2,IFERROR(MID(TRIM(D47),IFERROR(FIND(".",TRIM(D47),IFERROR(FIND(".",TRIM(D47)),0)+1),0)+1,999),""),""),FALSE),TRUE)),"NONE","INVALID_VERSION"))))</ns0:f>
      </ns0:c>
    </ns0:row>
    <ns0:row r="48">
      <ns0:c r="A48" s="65"/>
      <ns0:c r="B48" s="65"/>
      <ns0:c r="C48" s="65"/>
      <ns0:c r="D48" s="65"/>
      <ns0:c r="E48" s="65"/>
      <ns0:c r="F48" s="67"/>
      <ns0:c r="G48" s="66"/>
      <ns0:c r="H48" s="66"/>
      <ns0:c r="I48" s="66"/>
      <ns0:c r="J48" s="45">
        <ns0:f>IF(A48="","",IFERROR(VLOOKUP(K48,'Controlled Vocabulary'!$AA$2:$AD$200,2,FALSE),"Record structurally complete"))</ns0:f>
      </ns0:c>
      <ns0:c r="K48" s="45">
        <ns0:f>IF(A48="","",IF(O48="","MISSING_CHANGE_EVENT_ID",IF(P48&gt;1,"DUPLICATE_LINK_ID",IF(E48="","CHANGE_ACTOR_REQUIRED",IF(OR(R48&lt;&gt;"NONE",S48&lt;&gt;"NONE"),"CHANGE_VERSION_LINK_REQUIRED",IF(G48="","MISSING_CHANGE_REASON",IF(Q48=0,"ORPHAN_CLAIM_LINK","NONE")))))))</ns0:f>
      </ns0:c>
      <ns0:c r="L48" s="45">
        <ns0:f>IF(A48="","",IFERROR(VLOOKUP(K48,'Controlled Vocabulary'!$AA$2:$AD$200,3,FALSE),"Continue"))</ns0:f>
      </ns0:c>
      <ns0:c r="M48" s="45">
        <ns0:f>IF(A48="","",IFERROR(VLOOKUP(K48,'Controlled Vocabulary'!$AA$2:$AD$200,4,FALSE),"Evaluate remaining controls."))</ns0:f>
      </ns0:c>
      <ns0:c r="N48" s="53">
        <ns0:f>IF(OR(B48="",D48=""),"",UPPER(TRIM(B48))&amp;"|"&amp;TRIM(D48))</ns0:f>
      </ns0:c>
      <ns0:c r="O48" s="53">
        <ns0:f>IF(A48="","",UPPER(TRIM(A48)))</ns0:f>
      </ns0:c>
      <ns0:c r="P48" s="53">
        <ns0:f>IF(O48="",0,COUNTIF($O$2:$O$101,O48))</ns0:f>
      </ns0:c>
      <ns0:c r="Q48" s="53">
        <ns0:f>IF(N48="",0,COUNTIF('Evidence Register'!$BN$2:$BN$101,N48))</ns0:f>
      </ns0:c>
      <ns0:c r="R48" s="53">
        <ns0:f>IF(TRIM(C48)="","MISSING_VERSION",IF(OR(NOT(OR((LEN(TRIM(C48))-LEN(SUBSTITUTE(TRIM(C48),".","")))=1,(LEN(TRIM(C48))-LEN(SUBSTITUTE(TRIM(C48),".","")))=2)),IFERROR(LEFT(TRIM(C48),IFERROR(FIND(".",TRIM(C48)),0)-1),"")="",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="",IF((LEN(TRIM(C48))-LEN(SUBSTITUTE(TRIM(C48),".","")))=2,IF((LEN(TRIM(C48))-LEN(SUBSTITUTE(TRIM(C48),".","")))=2,IFERROR(MID(TRIM(C48),IFERROR(FIND(".",TRIM(C48),IFERROR(FIND(".",TRIM(C48)),0)+1),0)+1,999),""),"")="",FALSE),NOT(IFERROR(ISNUMBER(--IFERROR(LEFT(TRIM(C48),IFERROR(FIND(".",TRIM(C48)),0)-1),"")),FALSE)),NOT(IFERROR(ISNUMBER(--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),FALSE)),IF((LEN(TRIM(C48))-LEN(SUBSTITUTE(TRIM(C48),".","")))=2,NOT(IFERROR(ISNUMBER(--IF((LEN(TRIM(C48))-LEN(SUBSTITUTE(TRIM(C48),".","")))=2,IFERROR(MID(TRIM(C48),IFERROR(FIND(".",TRIM(C48),IFERROR(FIND(".",TRIM(C48)),0)+1),0)+1,999),""),"")),FALSE)),FALSE)),"INVALID_VERSION",IF(OR(AND(LEN(IFERROR(LEFT(TRIM(C48),IFERROR(FIND(".",TRIM(C48)),0)-1),""))&gt;1,LEFT(IFERROR(LEFT(TRIM(C48),IFERROR(FIND(".",TRIM(C48)),0)-1),""),1)="0"),AND(LEN(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)&gt;1,LEFT(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,1)="0"),IF((LEN(TRIM(C48))-LEN(SUBSTITUTE(TRIM(C48),".","")))=2,AND(LEN(IF((LEN(TRIM(C48))-LEN(SUBSTITUTE(TRIM(C48),".","")))=2,IFERROR(MID(TRIM(C48),IFERROR(FIND(".",TRIM(C48),IFERROR(FIND(".",TRIM(C48)),0)+1),0)+1,999),""),""))&gt;1,LEFT(IF((LEN(TRIM(C48))-LEN(SUBSTITUTE(TRIM(C48),".","")))=2,IFERROR(MID(TRIM(C48),IFERROR(FIND(".",TRIM(C48),IFERROR(FIND(".",TRIM(C48)),0)+1),0)+1,999),""),""),1)="0"),FALSE)),"INVALID_VERSION_LEADING_ZERO",IF(AND(IFERROR(TEXT(--IFERROR(LEFT(TRIM(C48),IFERROR(FIND(".",TRIM(C48)),0)-1),""),"0")=IFERROR(LEFT(TRIM(C48),IFERROR(FIND(".",TRIM(C48)),0)-1),""),FALSE),IFERROR(TEXT(--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,"0")=IF((LEN(TRIM(C48))-LEN(SUBSTITUTE(TRIM(C48),".","")))=1,IFERROR(MID(TRIM(C48),IFERROR(FIND(".",TRIM(C48)),0)+1,999),""),IF((LEN(TRIM(C48))-LEN(SUBSTITUTE(TRIM(C48),".","")))=2,IFERROR(MID(TRIM(C48),IFERROR(FIND(".",TRIM(C48)),0)+1,IFERROR(FIND(".",TRIM(C48),IFERROR(FIND(".",TRIM(C48)),0)+1),0)-IFERROR(FIND(".",TRIM(C48)),0)-1),""),"")),FALSE),IF((LEN(TRIM(C48))-LEN(SUBSTITUTE(TRIM(C48),".","")))=2,IFERROR(TEXT(--IF((LEN(TRIM(C48))-LEN(SUBSTITUTE(TRIM(C48),".","")))=2,IFERROR(MID(TRIM(C48),IFERROR(FIND(".",TRIM(C48),IFERROR(FIND(".",TRIM(C48)),0)+1),0)+1,999),""),""),"0")=IF((LEN(TRIM(C48))-LEN(SUBSTITUTE(TRIM(C48),".","")))=2,IFERROR(MID(TRIM(C48),IFERROR(FIND(".",TRIM(C48),IFERROR(FIND(".",TRIM(C48)),0)+1),0)+1,999),""),""),FALSE),TRUE)),"NONE","INVALID_VERSION"))))</ns0:f>
      </ns0:c>
      <ns0:c r="S48" s="53">
        <ns0:f>IF(TRIM(D48)="","MISSING_VERSION",IF(OR(NOT(OR((LEN(TRIM(D48))-LEN(SUBSTITUTE(TRIM(D48),".","")))=1,(LEN(TRIM(D48))-LEN(SUBSTITUTE(TRIM(D48),".","")))=2)),IFERROR(LEFT(TRIM(D48),IFERROR(FIND(".",TRIM(D48)),0)-1),"")="",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="",IF((LEN(TRIM(D48))-LEN(SUBSTITUTE(TRIM(D48),".","")))=2,IF((LEN(TRIM(D48))-LEN(SUBSTITUTE(TRIM(D48),".","")))=2,IFERROR(MID(TRIM(D48),IFERROR(FIND(".",TRIM(D48),IFERROR(FIND(".",TRIM(D48)),0)+1),0)+1,999),""),"")="",FALSE),NOT(IFERROR(ISNUMBER(--IFERROR(LEFT(TRIM(D48),IFERROR(FIND(".",TRIM(D48)),0)-1),"")),FALSE)),NOT(IFERROR(ISNUMBER(--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),FALSE)),IF((LEN(TRIM(D48))-LEN(SUBSTITUTE(TRIM(D48),".","")))=2,NOT(IFERROR(ISNUMBER(--IF((LEN(TRIM(D48))-LEN(SUBSTITUTE(TRIM(D48),".","")))=2,IFERROR(MID(TRIM(D48),IFERROR(FIND(".",TRIM(D48),IFERROR(FIND(".",TRIM(D48)),0)+1),0)+1,999),""),"")),FALSE)),FALSE)),"INVALID_VERSION",IF(OR(AND(LEN(IFERROR(LEFT(TRIM(D48),IFERROR(FIND(".",TRIM(D48)),0)-1),""))&gt;1,LEFT(IFERROR(LEFT(TRIM(D48),IFERROR(FIND(".",TRIM(D48)),0)-1),""),1)="0"),AND(LEN(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)&gt;1,LEFT(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,1)="0"),IF((LEN(TRIM(D48))-LEN(SUBSTITUTE(TRIM(D48),".","")))=2,AND(LEN(IF((LEN(TRIM(D48))-LEN(SUBSTITUTE(TRIM(D48),".","")))=2,IFERROR(MID(TRIM(D48),IFERROR(FIND(".",TRIM(D48),IFERROR(FIND(".",TRIM(D48)),0)+1),0)+1,999),""),""))&gt;1,LEFT(IF((LEN(TRIM(D48))-LEN(SUBSTITUTE(TRIM(D48),".","")))=2,IFERROR(MID(TRIM(D48),IFERROR(FIND(".",TRIM(D48),IFERROR(FIND(".",TRIM(D48)),0)+1),0)+1,999),""),""),1)="0"),FALSE)),"INVALID_VERSION_LEADING_ZERO",IF(AND(IFERROR(TEXT(--IFERROR(LEFT(TRIM(D48),IFERROR(FIND(".",TRIM(D48)),0)-1),""),"0")=IFERROR(LEFT(TRIM(D48),IFERROR(FIND(".",TRIM(D48)),0)-1),""),FALSE),IFERROR(TEXT(--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,"0")=IF((LEN(TRIM(D48))-LEN(SUBSTITUTE(TRIM(D48),".","")))=1,IFERROR(MID(TRIM(D48),IFERROR(FIND(".",TRIM(D48)),0)+1,999),""),IF((LEN(TRIM(D48))-LEN(SUBSTITUTE(TRIM(D48),".","")))=2,IFERROR(MID(TRIM(D48),IFERROR(FIND(".",TRIM(D48)),0)+1,IFERROR(FIND(".",TRIM(D48),IFERROR(FIND(".",TRIM(D48)),0)+1),0)-IFERROR(FIND(".",TRIM(D48)),0)-1),""),"")),FALSE),IF((LEN(TRIM(D48))-LEN(SUBSTITUTE(TRIM(D48),".","")))=2,IFERROR(TEXT(--IF((LEN(TRIM(D48))-LEN(SUBSTITUTE(TRIM(D48),".","")))=2,IFERROR(MID(TRIM(D48),IFERROR(FIND(".",TRIM(D48),IFERROR(FIND(".",TRIM(D48)),0)+1),0)+1,999),""),""),"0")=IF((LEN(TRIM(D48))-LEN(SUBSTITUTE(TRIM(D48),".","")))=2,IFERROR(MID(TRIM(D48),IFERROR(FIND(".",TRIM(D48),IFERROR(FIND(".",TRIM(D48)),0)+1),0)+1,999),""),""),FALSE),TRUE)),"NONE","INVALID_VERSION"))))</ns0:f>
      </ns0:c>
    </ns0:row>
    <ns0:row r="49">
      <ns0:c r="A49" s="65"/>
      <ns0:c r="B49" s="65"/>
      <ns0:c r="C49" s="65"/>
      <ns0:c r="D49" s="65"/>
      <ns0:c r="E49" s="65"/>
      <ns0:c r="F49" s="67"/>
      <ns0:c r="G49" s="66"/>
      <ns0:c r="H49" s="66"/>
      <ns0:c r="I49" s="66"/>
      <ns0:c r="J49" s="45">
        <ns0:f>IF(A49="","",IFERROR(VLOOKUP(K49,'Controlled Vocabulary'!$AA$2:$AD$200,2,FALSE),"Record structurally complete"))</ns0:f>
      </ns0:c>
      <ns0:c r="K49" s="45">
        <ns0:f>IF(A49="","",IF(O49="","MISSING_CHANGE_EVENT_ID",IF(P49&gt;1,"DUPLICATE_LINK_ID",IF(E49="","CHANGE_ACTOR_REQUIRED",IF(OR(R49&lt;&gt;"NONE",S49&lt;&gt;"NONE"),"CHANGE_VERSION_LINK_REQUIRED",IF(G49="","MISSING_CHANGE_REASON",IF(Q49=0,"ORPHAN_CLAIM_LINK","NONE")))))))</ns0:f>
      </ns0:c>
      <ns0:c r="L49" s="45">
        <ns0:f>IF(A49="","",IFERROR(VLOOKUP(K49,'Controlled Vocabulary'!$AA$2:$AD$200,3,FALSE),"Continue"))</ns0:f>
      </ns0:c>
      <ns0:c r="M49" s="45">
        <ns0:f>IF(A49="","",IFERROR(VLOOKUP(K49,'Controlled Vocabulary'!$AA$2:$AD$200,4,FALSE),"Evaluate remaining controls."))</ns0:f>
      </ns0:c>
      <ns0:c r="N49" s="53">
        <ns0:f>IF(OR(B49="",D49=""),"",UPPER(TRIM(B49))&amp;"|"&amp;TRIM(D49))</ns0:f>
      </ns0:c>
      <ns0:c r="O49" s="53">
        <ns0:f>IF(A49="","",UPPER(TRIM(A49)))</ns0:f>
      </ns0:c>
      <ns0:c r="P49" s="53">
        <ns0:f>IF(O49="",0,COUNTIF($O$2:$O$101,O49))</ns0:f>
      </ns0:c>
      <ns0:c r="Q49" s="53">
        <ns0:f>IF(N49="",0,COUNTIF('Evidence Register'!$BN$2:$BN$101,N49))</ns0:f>
      </ns0:c>
      <ns0:c r="R49" s="53">
        <ns0:f>IF(TRIM(C49)="","MISSING_VERSION",IF(OR(NOT(OR((LEN(TRIM(C49))-LEN(SUBSTITUTE(TRIM(C49),".","")))=1,(LEN(TRIM(C49))-LEN(SUBSTITUTE(TRIM(C49),".","")))=2)),IFERROR(LEFT(TRIM(C49),IFERROR(FIND(".",TRIM(C49)),0)-1),"")="",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="",IF((LEN(TRIM(C49))-LEN(SUBSTITUTE(TRIM(C49),".","")))=2,IF((LEN(TRIM(C49))-LEN(SUBSTITUTE(TRIM(C49),".","")))=2,IFERROR(MID(TRIM(C49),IFERROR(FIND(".",TRIM(C49),IFERROR(FIND(".",TRIM(C49)),0)+1),0)+1,999),""),"")="",FALSE),NOT(IFERROR(ISNUMBER(--IFERROR(LEFT(TRIM(C49),IFERROR(FIND(".",TRIM(C49)),0)-1),"")),FALSE)),NOT(IFERROR(ISNUMBER(--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),FALSE)),IF((LEN(TRIM(C49))-LEN(SUBSTITUTE(TRIM(C49),".","")))=2,NOT(IFERROR(ISNUMBER(--IF((LEN(TRIM(C49))-LEN(SUBSTITUTE(TRIM(C49),".","")))=2,IFERROR(MID(TRIM(C49),IFERROR(FIND(".",TRIM(C49),IFERROR(FIND(".",TRIM(C49)),0)+1),0)+1,999),""),"")),FALSE)),FALSE)),"INVALID_VERSION",IF(OR(AND(LEN(IFERROR(LEFT(TRIM(C49),IFERROR(FIND(".",TRIM(C49)),0)-1),""))&gt;1,LEFT(IFERROR(LEFT(TRIM(C49),IFERROR(FIND(".",TRIM(C49)),0)-1),""),1)="0"),AND(LEN(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)&gt;1,LEFT(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,1)="0"),IF((LEN(TRIM(C49))-LEN(SUBSTITUTE(TRIM(C49),".","")))=2,AND(LEN(IF((LEN(TRIM(C49))-LEN(SUBSTITUTE(TRIM(C49),".","")))=2,IFERROR(MID(TRIM(C49),IFERROR(FIND(".",TRIM(C49),IFERROR(FIND(".",TRIM(C49)),0)+1),0)+1,999),""),""))&gt;1,LEFT(IF((LEN(TRIM(C49))-LEN(SUBSTITUTE(TRIM(C49),".","")))=2,IFERROR(MID(TRIM(C49),IFERROR(FIND(".",TRIM(C49),IFERROR(FIND(".",TRIM(C49)),0)+1),0)+1,999),""),""),1)="0"),FALSE)),"INVALID_VERSION_LEADING_ZERO",IF(AND(IFERROR(TEXT(--IFERROR(LEFT(TRIM(C49),IFERROR(FIND(".",TRIM(C49)),0)-1),""),"0")=IFERROR(LEFT(TRIM(C49),IFERROR(FIND(".",TRIM(C49)),0)-1),""),FALSE),IFERROR(TEXT(--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,"0")=IF((LEN(TRIM(C49))-LEN(SUBSTITUTE(TRIM(C49),".","")))=1,IFERROR(MID(TRIM(C49),IFERROR(FIND(".",TRIM(C49)),0)+1,999),""),IF((LEN(TRIM(C49))-LEN(SUBSTITUTE(TRIM(C49),".","")))=2,IFERROR(MID(TRIM(C49),IFERROR(FIND(".",TRIM(C49)),0)+1,IFERROR(FIND(".",TRIM(C49),IFERROR(FIND(".",TRIM(C49)),0)+1),0)-IFERROR(FIND(".",TRIM(C49)),0)-1),""),"")),FALSE),IF((LEN(TRIM(C49))-LEN(SUBSTITUTE(TRIM(C49),".","")))=2,IFERROR(TEXT(--IF((LEN(TRIM(C49))-LEN(SUBSTITUTE(TRIM(C49),".","")))=2,IFERROR(MID(TRIM(C49),IFERROR(FIND(".",TRIM(C49),IFERROR(FIND(".",TRIM(C49)),0)+1),0)+1,999),""),""),"0")=IF((LEN(TRIM(C49))-LEN(SUBSTITUTE(TRIM(C49),".","")))=2,IFERROR(MID(TRIM(C49),IFERROR(FIND(".",TRIM(C49),IFERROR(FIND(".",TRIM(C49)),0)+1),0)+1,999),""),""),FALSE),TRUE)),"NONE","INVALID_VERSION"))))</ns0:f>
      </ns0:c>
      <ns0:c r="S49" s="53">
        <ns0:f>IF(TRIM(D49)="","MISSING_VERSION",IF(OR(NOT(OR((LEN(TRIM(D49))-LEN(SUBSTITUTE(TRIM(D49),".","")))=1,(LEN(TRIM(D49))-LEN(SUBSTITUTE(TRIM(D49),".","")))=2)),IFERROR(LEFT(TRIM(D49),IFERROR(FIND(".",TRIM(D49)),0)-1),"")="",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="",IF((LEN(TRIM(D49))-LEN(SUBSTITUTE(TRIM(D49),".","")))=2,IF((LEN(TRIM(D49))-LEN(SUBSTITUTE(TRIM(D49),".","")))=2,IFERROR(MID(TRIM(D49),IFERROR(FIND(".",TRIM(D49),IFERROR(FIND(".",TRIM(D49)),0)+1),0)+1,999),""),"")="",FALSE),NOT(IFERROR(ISNUMBER(--IFERROR(LEFT(TRIM(D49),IFERROR(FIND(".",TRIM(D49)),0)-1),"")),FALSE)),NOT(IFERROR(ISNUMBER(--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),FALSE)),IF((LEN(TRIM(D49))-LEN(SUBSTITUTE(TRIM(D49),".","")))=2,NOT(IFERROR(ISNUMBER(--IF((LEN(TRIM(D49))-LEN(SUBSTITUTE(TRIM(D49),".","")))=2,IFERROR(MID(TRIM(D49),IFERROR(FIND(".",TRIM(D49),IFERROR(FIND(".",TRIM(D49)),0)+1),0)+1,999),""),"")),FALSE)),FALSE)),"INVALID_VERSION",IF(OR(AND(LEN(IFERROR(LEFT(TRIM(D49),IFERROR(FIND(".",TRIM(D49)),0)-1),""))&gt;1,LEFT(IFERROR(LEFT(TRIM(D49),IFERROR(FIND(".",TRIM(D49)),0)-1),""),1)="0"),AND(LEN(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)&gt;1,LEFT(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,1)="0"),IF((LEN(TRIM(D49))-LEN(SUBSTITUTE(TRIM(D49),".","")))=2,AND(LEN(IF((LEN(TRIM(D49))-LEN(SUBSTITUTE(TRIM(D49),".","")))=2,IFERROR(MID(TRIM(D49),IFERROR(FIND(".",TRIM(D49),IFERROR(FIND(".",TRIM(D49)),0)+1),0)+1,999),""),""))&gt;1,LEFT(IF((LEN(TRIM(D49))-LEN(SUBSTITUTE(TRIM(D49),".","")))=2,IFERROR(MID(TRIM(D49),IFERROR(FIND(".",TRIM(D49),IFERROR(FIND(".",TRIM(D49)),0)+1),0)+1,999),""),""),1)="0"),FALSE)),"INVALID_VERSION_LEADING_ZERO",IF(AND(IFERROR(TEXT(--IFERROR(LEFT(TRIM(D49),IFERROR(FIND(".",TRIM(D49)),0)-1),""),"0")=IFERROR(LEFT(TRIM(D49),IFERROR(FIND(".",TRIM(D49)),0)-1),""),FALSE),IFERROR(TEXT(--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,"0")=IF((LEN(TRIM(D49))-LEN(SUBSTITUTE(TRIM(D49),".","")))=1,IFERROR(MID(TRIM(D49),IFERROR(FIND(".",TRIM(D49)),0)+1,999),""),IF((LEN(TRIM(D49))-LEN(SUBSTITUTE(TRIM(D49),".","")))=2,IFERROR(MID(TRIM(D49),IFERROR(FIND(".",TRIM(D49)),0)+1,IFERROR(FIND(".",TRIM(D49),IFERROR(FIND(".",TRIM(D49)),0)+1),0)-IFERROR(FIND(".",TRIM(D49)),0)-1),""),"")),FALSE),IF((LEN(TRIM(D49))-LEN(SUBSTITUTE(TRIM(D49),".","")))=2,IFERROR(TEXT(--IF((LEN(TRIM(D49))-LEN(SUBSTITUTE(TRIM(D49),".","")))=2,IFERROR(MID(TRIM(D49),IFERROR(FIND(".",TRIM(D49),IFERROR(FIND(".",TRIM(D49)),0)+1),0)+1,999),""),""),"0")=IF((LEN(TRIM(D49))-LEN(SUBSTITUTE(TRIM(D49),".","")))=2,IFERROR(MID(TRIM(D49),IFERROR(FIND(".",TRIM(D49),IFERROR(FIND(".",TRIM(D49)),0)+1),0)+1,999),""),""),FALSE),TRUE)),"NONE","INVALID_VERSION"))))</ns0:f>
      </ns0:c>
    </ns0:row>
    <ns0:row r="50">
      <ns0:c r="A50" s="65"/>
      <ns0:c r="B50" s="65"/>
      <ns0:c r="C50" s="65"/>
      <ns0:c r="D50" s="65"/>
      <ns0:c r="E50" s="65"/>
      <ns0:c r="F50" s="67"/>
      <ns0:c r="G50" s="66"/>
      <ns0:c r="H50" s="66"/>
      <ns0:c r="I50" s="66"/>
      <ns0:c r="J50" s="45">
        <ns0:f>IF(A50="","",IFERROR(VLOOKUP(K50,'Controlled Vocabulary'!$AA$2:$AD$200,2,FALSE),"Record structurally complete"))</ns0:f>
      </ns0:c>
      <ns0:c r="K50" s="45">
        <ns0:f>IF(A50="","",IF(O50="","MISSING_CHANGE_EVENT_ID",IF(P50&gt;1,"DUPLICATE_LINK_ID",IF(E50="","CHANGE_ACTOR_REQUIRED",IF(OR(R50&lt;&gt;"NONE",S50&lt;&gt;"NONE"),"CHANGE_VERSION_LINK_REQUIRED",IF(G50="","MISSING_CHANGE_REASON",IF(Q50=0,"ORPHAN_CLAIM_LINK","NONE")))))))</ns0:f>
      </ns0:c>
      <ns0:c r="L50" s="45">
        <ns0:f>IF(A50="","",IFERROR(VLOOKUP(K50,'Controlled Vocabulary'!$AA$2:$AD$200,3,FALSE),"Continue"))</ns0:f>
      </ns0:c>
      <ns0:c r="M50" s="45">
        <ns0:f>IF(A50="","",IFERROR(VLOOKUP(K50,'Controlled Vocabulary'!$AA$2:$AD$200,4,FALSE),"Evaluate remaining controls."))</ns0:f>
      </ns0:c>
      <ns0:c r="N50" s="53">
        <ns0:f>IF(OR(B50="",D50=""),"",UPPER(TRIM(B50))&amp;"|"&amp;TRIM(D50))</ns0:f>
      </ns0:c>
      <ns0:c r="O50" s="53">
        <ns0:f>IF(A50="","",UPPER(TRIM(A50)))</ns0:f>
      </ns0:c>
      <ns0:c r="P50" s="53">
        <ns0:f>IF(O50="",0,COUNTIF($O$2:$O$101,O50))</ns0:f>
      </ns0:c>
      <ns0:c r="Q50" s="53">
        <ns0:f>IF(N50="",0,COUNTIF('Evidence Register'!$BN$2:$BN$101,N50))</ns0:f>
      </ns0:c>
      <ns0:c r="R50" s="53">
        <ns0:f>IF(TRIM(C50)="","MISSING_VERSION",IF(OR(NOT(OR((LEN(TRIM(C50))-LEN(SUBSTITUTE(TRIM(C50),".","")))=1,(LEN(TRIM(C50))-LEN(SUBSTITUTE(TRIM(C50),".","")))=2)),IFERROR(LEFT(TRIM(C50),IFERROR(FIND(".",TRIM(C50)),0)-1),"")="",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="",IF((LEN(TRIM(C50))-LEN(SUBSTITUTE(TRIM(C50),".","")))=2,IF((LEN(TRIM(C50))-LEN(SUBSTITUTE(TRIM(C50),".","")))=2,IFERROR(MID(TRIM(C50),IFERROR(FIND(".",TRIM(C50),IFERROR(FIND(".",TRIM(C50)),0)+1),0)+1,999),""),"")="",FALSE),NOT(IFERROR(ISNUMBER(--IFERROR(LEFT(TRIM(C50),IFERROR(FIND(".",TRIM(C50)),0)-1),"")),FALSE)),NOT(IFERROR(ISNUMBER(--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),FALSE)),IF((LEN(TRIM(C50))-LEN(SUBSTITUTE(TRIM(C50),".","")))=2,NOT(IFERROR(ISNUMBER(--IF((LEN(TRIM(C50))-LEN(SUBSTITUTE(TRIM(C50),".","")))=2,IFERROR(MID(TRIM(C50),IFERROR(FIND(".",TRIM(C50),IFERROR(FIND(".",TRIM(C50)),0)+1),0)+1,999),""),"")),FALSE)),FALSE)),"INVALID_VERSION",IF(OR(AND(LEN(IFERROR(LEFT(TRIM(C50),IFERROR(FIND(".",TRIM(C50)),0)-1),""))&gt;1,LEFT(IFERROR(LEFT(TRIM(C50),IFERROR(FIND(".",TRIM(C50)),0)-1),""),1)="0"),AND(LEN(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)&gt;1,LEFT(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,1)="0"),IF((LEN(TRIM(C50))-LEN(SUBSTITUTE(TRIM(C50),".","")))=2,AND(LEN(IF((LEN(TRIM(C50))-LEN(SUBSTITUTE(TRIM(C50),".","")))=2,IFERROR(MID(TRIM(C50),IFERROR(FIND(".",TRIM(C50),IFERROR(FIND(".",TRIM(C50)),0)+1),0)+1,999),""),""))&gt;1,LEFT(IF((LEN(TRIM(C50))-LEN(SUBSTITUTE(TRIM(C50),".","")))=2,IFERROR(MID(TRIM(C50),IFERROR(FIND(".",TRIM(C50),IFERROR(FIND(".",TRIM(C50)),0)+1),0)+1,999),""),""),1)="0"),FALSE)),"INVALID_VERSION_LEADING_ZERO",IF(AND(IFERROR(TEXT(--IFERROR(LEFT(TRIM(C50),IFERROR(FIND(".",TRIM(C50)),0)-1),""),"0")=IFERROR(LEFT(TRIM(C50),IFERROR(FIND(".",TRIM(C50)),0)-1),""),FALSE),IFERROR(TEXT(--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,"0")=IF((LEN(TRIM(C50))-LEN(SUBSTITUTE(TRIM(C50),".","")))=1,IFERROR(MID(TRIM(C50),IFERROR(FIND(".",TRIM(C50)),0)+1,999),""),IF((LEN(TRIM(C50))-LEN(SUBSTITUTE(TRIM(C50),".","")))=2,IFERROR(MID(TRIM(C50),IFERROR(FIND(".",TRIM(C50)),0)+1,IFERROR(FIND(".",TRIM(C50),IFERROR(FIND(".",TRIM(C50)),0)+1),0)-IFERROR(FIND(".",TRIM(C50)),0)-1),""),"")),FALSE),IF((LEN(TRIM(C50))-LEN(SUBSTITUTE(TRIM(C50),".","")))=2,IFERROR(TEXT(--IF((LEN(TRIM(C50))-LEN(SUBSTITUTE(TRIM(C50),".","")))=2,IFERROR(MID(TRIM(C50),IFERROR(FIND(".",TRIM(C50),IFERROR(FIND(".",TRIM(C50)),0)+1),0)+1,999),""),""),"0")=IF((LEN(TRIM(C50))-LEN(SUBSTITUTE(TRIM(C50),".","")))=2,IFERROR(MID(TRIM(C50),IFERROR(FIND(".",TRIM(C50),IFERROR(FIND(".",TRIM(C50)),0)+1),0)+1,999),""),""),FALSE),TRUE)),"NONE","INVALID_VERSION"))))</ns0:f>
      </ns0:c>
      <ns0:c r="S50" s="53">
        <ns0:f>IF(TRIM(D50)="","MISSING_VERSION",IF(OR(NOT(OR((LEN(TRIM(D50))-LEN(SUBSTITUTE(TRIM(D50),".","")))=1,(LEN(TRIM(D50))-LEN(SUBSTITUTE(TRIM(D50),".","")))=2)),IFERROR(LEFT(TRIM(D50),IFERROR(FIND(".",TRIM(D50)),0)-1),"")="",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="",IF((LEN(TRIM(D50))-LEN(SUBSTITUTE(TRIM(D50),".","")))=2,IF((LEN(TRIM(D50))-LEN(SUBSTITUTE(TRIM(D50),".","")))=2,IFERROR(MID(TRIM(D50),IFERROR(FIND(".",TRIM(D50),IFERROR(FIND(".",TRIM(D50)),0)+1),0)+1,999),""),"")="",FALSE),NOT(IFERROR(ISNUMBER(--IFERROR(LEFT(TRIM(D50),IFERROR(FIND(".",TRIM(D50)),0)-1),"")),FALSE)),NOT(IFERROR(ISNUMBER(--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),FALSE)),IF((LEN(TRIM(D50))-LEN(SUBSTITUTE(TRIM(D50),".","")))=2,NOT(IFERROR(ISNUMBER(--IF((LEN(TRIM(D50))-LEN(SUBSTITUTE(TRIM(D50),".","")))=2,IFERROR(MID(TRIM(D50),IFERROR(FIND(".",TRIM(D50),IFERROR(FIND(".",TRIM(D50)),0)+1),0)+1,999),""),"")),FALSE)),FALSE)),"INVALID_VERSION",IF(OR(AND(LEN(IFERROR(LEFT(TRIM(D50),IFERROR(FIND(".",TRIM(D50)),0)-1),""))&gt;1,LEFT(IFERROR(LEFT(TRIM(D50),IFERROR(FIND(".",TRIM(D50)),0)-1),""),1)="0"),AND(LEN(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)&gt;1,LEFT(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,1)="0"),IF((LEN(TRIM(D50))-LEN(SUBSTITUTE(TRIM(D50),".","")))=2,AND(LEN(IF((LEN(TRIM(D50))-LEN(SUBSTITUTE(TRIM(D50),".","")))=2,IFERROR(MID(TRIM(D50),IFERROR(FIND(".",TRIM(D50),IFERROR(FIND(".",TRIM(D50)),0)+1),0)+1,999),""),""))&gt;1,LEFT(IF((LEN(TRIM(D50))-LEN(SUBSTITUTE(TRIM(D50),".","")))=2,IFERROR(MID(TRIM(D50),IFERROR(FIND(".",TRIM(D50),IFERROR(FIND(".",TRIM(D50)),0)+1),0)+1,999),""),""),1)="0"),FALSE)),"INVALID_VERSION_LEADING_ZERO",IF(AND(IFERROR(TEXT(--IFERROR(LEFT(TRIM(D50),IFERROR(FIND(".",TRIM(D50)),0)-1),""),"0")=IFERROR(LEFT(TRIM(D50),IFERROR(FIND(".",TRIM(D50)),0)-1),""),FALSE),IFERROR(TEXT(--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,"0")=IF((LEN(TRIM(D50))-LEN(SUBSTITUTE(TRIM(D50),".","")))=1,IFERROR(MID(TRIM(D50),IFERROR(FIND(".",TRIM(D50)),0)+1,999),""),IF((LEN(TRIM(D50))-LEN(SUBSTITUTE(TRIM(D50),".","")))=2,IFERROR(MID(TRIM(D50),IFERROR(FIND(".",TRIM(D50)),0)+1,IFERROR(FIND(".",TRIM(D50),IFERROR(FIND(".",TRIM(D50)),0)+1),0)-IFERROR(FIND(".",TRIM(D50)),0)-1),""),"")),FALSE),IF((LEN(TRIM(D50))-LEN(SUBSTITUTE(TRIM(D50),".","")))=2,IFERROR(TEXT(--IF((LEN(TRIM(D50))-LEN(SUBSTITUTE(TRIM(D50),".","")))=2,IFERROR(MID(TRIM(D50),IFERROR(FIND(".",TRIM(D50),IFERROR(FIND(".",TRIM(D50)),0)+1),0)+1,999),""),""),"0")=IF((LEN(TRIM(D50))-LEN(SUBSTITUTE(TRIM(D50),".","")))=2,IFERROR(MID(TRIM(D50),IFERROR(FIND(".",TRIM(D50),IFERROR(FIND(".",TRIM(D50)),0)+1),0)+1,999),""),""),FALSE),TRUE)),"NONE","INVALID_VERSION"))))</ns0:f>
      </ns0:c>
    </ns0:row>
    <ns0:row r="51">
      <ns0:c r="A51" s="65"/>
      <ns0:c r="B51" s="65"/>
      <ns0:c r="C51" s="65"/>
      <ns0:c r="D51" s="65"/>
      <ns0:c r="E51" s="65"/>
      <ns0:c r="F51" s="67"/>
      <ns0:c r="G51" s="66"/>
      <ns0:c r="H51" s="66"/>
      <ns0:c r="I51" s="66"/>
      <ns0:c r="J51" s="45">
        <ns0:f>IF(A51="","",IFERROR(VLOOKUP(K51,'Controlled Vocabulary'!$AA$2:$AD$200,2,FALSE),"Record structurally complete"))</ns0:f>
      </ns0:c>
      <ns0:c r="K51" s="45">
        <ns0:f>IF(A51="","",IF(O51="","MISSING_CHANGE_EVENT_ID",IF(P51&gt;1,"DUPLICATE_LINK_ID",IF(E51="","CHANGE_ACTOR_REQUIRED",IF(OR(R51&lt;&gt;"NONE",S51&lt;&gt;"NONE"),"CHANGE_VERSION_LINK_REQUIRED",IF(G51="","MISSING_CHANGE_REASON",IF(Q51=0,"ORPHAN_CLAIM_LINK","NONE")))))))</ns0:f>
      </ns0:c>
      <ns0:c r="L51" s="45">
        <ns0:f>IF(A51="","",IFERROR(VLOOKUP(K51,'Controlled Vocabulary'!$AA$2:$AD$200,3,FALSE),"Continue"))</ns0:f>
      </ns0:c>
      <ns0:c r="M51" s="45">
        <ns0:f>IF(A51="","",IFERROR(VLOOKUP(K51,'Controlled Vocabulary'!$AA$2:$AD$200,4,FALSE),"Evaluate remaining controls."))</ns0:f>
      </ns0:c>
      <ns0:c r="N51" s="53">
        <ns0:f>IF(OR(B51="",D51=""),"",UPPER(TRIM(B51))&amp;"|"&amp;TRIM(D51))</ns0:f>
      </ns0:c>
      <ns0:c r="O51" s="53">
        <ns0:f>IF(A51="","",UPPER(TRIM(A51)))</ns0:f>
      </ns0:c>
      <ns0:c r="P51" s="53">
        <ns0:f>IF(O51="",0,COUNTIF($O$2:$O$101,O51))</ns0:f>
      </ns0:c>
      <ns0:c r="Q51" s="53">
        <ns0:f>IF(N51="",0,COUNTIF('Evidence Register'!$BN$2:$BN$101,N51))</ns0:f>
      </ns0:c>
      <ns0:c r="R51" s="53">
        <ns0:f>IF(TRIM(C51)="","MISSING_VERSION",IF(OR(NOT(OR((LEN(TRIM(C51))-LEN(SUBSTITUTE(TRIM(C51),".","")))=1,(LEN(TRIM(C51))-LEN(SUBSTITUTE(TRIM(C51),".","")))=2)),IFERROR(LEFT(TRIM(C51),IFERROR(FIND(".",TRIM(C51)),0)-1),"")="",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="",IF((LEN(TRIM(C51))-LEN(SUBSTITUTE(TRIM(C51),".","")))=2,IF((LEN(TRIM(C51))-LEN(SUBSTITUTE(TRIM(C51),".","")))=2,IFERROR(MID(TRIM(C51),IFERROR(FIND(".",TRIM(C51),IFERROR(FIND(".",TRIM(C51)),0)+1),0)+1,999),""),"")="",FALSE),NOT(IFERROR(ISNUMBER(--IFERROR(LEFT(TRIM(C51),IFERROR(FIND(".",TRIM(C51)),0)-1),"")),FALSE)),NOT(IFERROR(ISNUMBER(--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),FALSE)),IF((LEN(TRIM(C51))-LEN(SUBSTITUTE(TRIM(C51),".","")))=2,NOT(IFERROR(ISNUMBER(--IF((LEN(TRIM(C51))-LEN(SUBSTITUTE(TRIM(C51),".","")))=2,IFERROR(MID(TRIM(C51),IFERROR(FIND(".",TRIM(C51),IFERROR(FIND(".",TRIM(C51)),0)+1),0)+1,999),""),"")),FALSE)),FALSE)),"INVALID_VERSION",IF(OR(AND(LEN(IFERROR(LEFT(TRIM(C51),IFERROR(FIND(".",TRIM(C51)),0)-1),""))&gt;1,LEFT(IFERROR(LEFT(TRIM(C51),IFERROR(FIND(".",TRIM(C51)),0)-1),""),1)="0"),AND(LEN(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)&gt;1,LEFT(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,1)="0"),IF((LEN(TRIM(C51))-LEN(SUBSTITUTE(TRIM(C51),".","")))=2,AND(LEN(IF((LEN(TRIM(C51))-LEN(SUBSTITUTE(TRIM(C51),".","")))=2,IFERROR(MID(TRIM(C51),IFERROR(FIND(".",TRIM(C51),IFERROR(FIND(".",TRIM(C51)),0)+1),0)+1,999),""),""))&gt;1,LEFT(IF((LEN(TRIM(C51))-LEN(SUBSTITUTE(TRIM(C51),".","")))=2,IFERROR(MID(TRIM(C51),IFERROR(FIND(".",TRIM(C51),IFERROR(FIND(".",TRIM(C51)),0)+1),0)+1,999),""),""),1)="0"),FALSE)),"INVALID_VERSION_LEADING_ZERO",IF(AND(IFERROR(TEXT(--IFERROR(LEFT(TRIM(C51),IFERROR(FIND(".",TRIM(C51)),0)-1),""),"0")=IFERROR(LEFT(TRIM(C51),IFERROR(FIND(".",TRIM(C51)),0)-1),""),FALSE),IFERROR(TEXT(--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,"0")=IF((LEN(TRIM(C51))-LEN(SUBSTITUTE(TRIM(C51),".","")))=1,IFERROR(MID(TRIM(C51),IFERROR(FIND(".",TRIM(C51)),0)+1,999),""),IF((LEN(TRIM(C51))-LEN(SUBSTITUTE(TRIM(C51),".","")))=2,IFERROR(MID(TRIM(C51),IFERROR(FIND(".",TRIM(C51)),0)+1,IFERROR(FIND(".",TRIM(C51),IFERROR(FIND(".",TRIM(C51)),0)+1),0)-IFERROR(FIND(".",TRIM(C51)),0)-1),""),"")),FALSE),IF((LEN(TRIM(C51))-LEN(SUBSTITUTE(TRIM(C51),".","")))=2,IFERROR(TEXT(--IF((LEN(TRIM(C51))-LEN(SUBSTITUTE(TRIM(C51),".","")))=2,IFERROR(MID(TRIM(C51),IFERROR(FIND(".",TRIM(C51),IFERROR(FIND(".",TRIM(C51)),0)+1),0)+1,999),""),""),"0")=IF((LEN(TRIM(C51))-LEN(SUBSTITUTE(TRIM(C51),".","")))=2,IFERROR(MID(TRIM(C51),IFERROR(FIND(".",TRIM(C51),IFERROR(FIND(".",TRIM(C51)),0)+1),0)+1,999),""),""),FALSE),TRUE)),"NONE","INVALID_VERSION"))))</ns0:f>
      </ns0:c>
      <ns0:c r="S51" s="53">
        <ns0:f>IF(TRIM(D51)="","MISSING_VERSION",IF(OR(NOT(OR((LEN(TRIM(D51))-LEN(SUBSTITUTE(TRIM(D51),".","")))=1,(LEN(TRIM(D51))-LEN(SUBSTITUTE(TRIM(D51),".","")))=2)),IFERROR(LEFT(TRIM(D51),IFERROR(FIND(".",TRIM(D51)),0)-1),"")="",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="",IF((LEN(TRIM(D51))-LEN(SUBSTITUTE(TRIM(D51),".","")))=2,IF((LEN(TRIM(D51))-LEN(SUBSTITUTE(TRIM(D51),".","")))=2,IFERROR(MID(TRIM(D51),IFERROR(FIND(".",TRIM(D51),IFERROR(FIND(".",TRIM(D51)),0)+1),0)+1,999),""),"")="",FALSE),NOT(IFERROR(ISNUMBER(--IFERROR(LEFT(TRIM(D51),IFERROR(FIND(".",TRIM(D51)),0)-1),"")),FALSE)),NOT(IFERROR(ISNUMBER(--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),FALSE)),IF((LEN(TRIM(D51))-LEN(SUBSTITUTE(TRIM(D51),".","")))=2,NOT(IFERROR(ISNUMBER(--IF((LEN(TRIM(D51))-LEN(SUBSTITUTE(TRIM(D51),".","")))=2,IFERROR(MID(TRIM(D51),IFERROR(FIND(".",TRIM(D51),IFERROR(FIND(".",TRIM(D51)),0)+1),0)+1,999),""),"")),FALSE)),FALSE)),"INVALID_VERSION",IF(OR(AND(LEN(IFERROR(LEFT(TRIM(D51),IFERROR(FIND(".",TRIM(D51)),0)-1),""))&gt;1,LEFT(IFERROR(LEFT(TRIM(D51),IFERROR(FIND(".",TRIM(D51)),0)-1),""),1)="0"),AND(LEN(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)&gt;1,LEFT(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,1)="0"),IF((LEN(TRIM(D51))-LEN(SUBSTITUTE(TRIM(D51),".","")))=2,AND(LEN(IF((LEN(TRIM(D51))-LEN(SUBSTITUTE(TRIM(D51),".","")))=2,IFERROR(MID(TRIM(D51),IFERROR(FIND(".",TRIM(D51),IFERROR(FIND(".",TRIM(D51)),0)+1),0)+1,999),""),""))&gt;1,LEFT(IF((LEN(TRIM(D51))-LEN(SUBSTITUTE(TRIM(D51),".","")))=2,IFERROR(MID(TRIM(D51),IFERROR(FIND(".",TRIM(D51),IFERROR(FIND(".",TRIM(D51)),0)+1),0)+1,999),""),""),1)="0"),FALSE)),"INVALID_VERSION_LEADING_ZERO",IF(AND(IFERROR(TEXT(--IFERROR(LEFT(TRIM(D51),IFERROR(FIND(".",TRIM(D51)),0)-1),""),"0")=IFERROR(LEFT(TRIM(D51),IFERROR(FIND(".",TRIM(D51)),0)-1),""),FALSE),IFERROR(TEXT(--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,"0")=IF((LEN(TRIM(D51))-LEN(SUBSTITUTE(TRIM(D51),".","")))=1,IFERROR(MID(TRIM(D51),IFERROR(FIND(".",TRIM(D51)),0)+1,999),""),IF((LEN(TRIM(D51))-LEN(SUBSTITUTE(TRIM(D51),".","")))=2,IFERROR(MID(TRIM(D51),IFERROR(FIND(".",TRIM(D51)),0)+1,IFERROR(FIND(".",TRIM(D51),IFERROR(FIND(".",TRIM(D51)),0)+1),0)-IFERROR(FIND(".",TRIM(D51)),0)-1),""),"")),FALSE),IF((LEN(TRIM(D51))-LEN(SUBSTITUTE(TRIM(D51),".","")))=2,IFERROR(TEXT(--IF((LEN(TRIM(D51))-LEN(SUBSTITUTE(TRIM(D51),".","")))=2,IFERROR(MID(TRIM(D51),IFERROR(FIND(".",TRIM(D51),IFERROR(FIND(".",TRIM(D51)),0)+1),0)+1,999),""),""),"0")=IF((LEN(TRIM(D51))-LEN(SUBSTITUTE(TRIM(D51),".","")))=2,IFERROR(MID(TRIM(D51),IFERROR(FIND(".",TRIM(D51),IFERROR(FIND(".",TRIM(D51)),0)+1),0)+1,999),""),""),FALSE),TRUE)),"NONE","INVALID_VERSION"))))</ns0:f>
      </ns0:c>
    </ns0:row>
    <ns0:row r="52">
      <ns0:c r="A52" s="65"/>
      <ns0:c r="B52" s="65"/>
      <ns0:c r="C52" s="65"/>
      <ns0:c r="D52" s="65"/>
      <ns0:c r="E52" s="65"/>
      <ns0:c r="F52" s="67"/>
      <ns0:c r="G52" s="66"/>
      <ns0:c r="H52" s="66"/>
      <ns0:c r="I52" s="66"/>
      <ns0:c r="J52" s="45">
        <ns0:f>IF(A52="","",IFERROR(VLOOKUP(K52,'Controlled Vocabulary'!$AA$2:$AD$200,2,FALSE),"Record structurally complete"))</ns0:f>
      </ns0:c>
      <ns0:c r="K52" s="45">
        <ns0:f>IF(A52="","",IF(O52="","MISSING_CHANGE_EVENT_ID",IF(P52&gt;1,"DUPLICATE_LINK_ID",IF(E52="","CHANGE_ACTOR_REQUIRED",IF(OR(R52&lt;&gt;"NONE",S52&lt;&gt;"NONE"),"CHANGE_VERSION_LINK_REQUIRED",IF(G52="","MISSING_CHANGE_REASON",IF(Q52=0,"ORPHAN_CLAIM_LINK","NONE")))))))</ns0:f>
      </ns0:c>
      <ns0:c r="L52" s="45">
        <ns0:f>IF(A52="","",IFERROR(VLOOKUP(K52,'Controlled Vocabulary'!$AA$2:$AD$200,3,FALSE),"Continue"))</ns0:f>
      </ns0:c>
      <ns0:c r="M52" s="45">
        <ns0:f>IF(A52="","",IFERROR(VLOOKUP(K52,'Controlled Vocabulary'!$AA$2:$AD$200,4,FALSE),"Evaluate remaining controls."))</ns0:f>
      </ns0:c>
      <ns0:c r="N52" s="53">
        <ns0:f>IF(OR(B52="",D52=""),"",UPPER(TRIM(B52))&amp;"|"&amp;TRIM(D52))</ns0:f>
      </ns0:c>
      <ns0:c r="O52" s="53">
        <ns0:f>IF(A52="","",UPPER(TRIM(A52)))</ns0:f>
      </ns0:c>
      <ns0:c r="P52" s="53">
        <ns0:f>IF(O52="",0,COUNTIF($O$2:$O$101,O52))</ns0:f>
      </ns0:c>
      <ns0:c r="Q52" s="53">
        <ns0:f>IF(N52="",0,COUNTIF('Evidence Register'!$BN$2:$BN$101,N52))</ns0:f>
      </ns0:c>
      <ns0:c r="R52" s="53">
        <ns0:f>IF(TRIM(C52)="","MISSING_VERSION",IF(OR(NOT(OR((LEN(TRIM(C52))-LEN(SUBSTITUTE(TRIM(C52),".","")))=1,(LEN(TRIM(C52))-LEN(SUBSTITUTE(TRIM(C52),".","")))=2)),IFERROR(LEFT(TRIM(C52),IFERROR(FIND(".",TRIM(C52)),0)-1),"")="",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="",IF((LEN(TRIM(C52))-LEN(SUBSTITUTE(TRIM(C52),".","")))=2,IF((LEN(TRIM(C52))-LEN(SUBSTITUTE(TRIM(C52),".","")))=2,IFERROR(MID(TRIM(C52),IFERROR(FIND(".",TRIM(C52),IFERROR(FIND(".",TRIM(C52)),0)+1),0)+1,999),""),"")="",FALSE),NOT(IFERROR(ISNUMBER(--IFERROR(LEFT(TRIM(C52),IFERROR(FIND(".",TRIM(C52)),0)-1),"")),FALSE)),NOT(IFERROR(ISNUMBER(--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),FALSE)),IF((LEN(TRIM(C52))-LEN(SUBSTITUTE(TRIM(C52),".","")))=2,NOT(IFERROR(ISNUMBER(--IF((LEN(TRIM(C52))-LEN(SUBSTITUTE(TRIM(C52),".","")))=2,IFERROR(MID(TRIM(C52),IFERROR(FIND(".",TRIM(C52),IFERROR(FIND(".",TRIM(C52)),0)+1),0)+1,999),""),"")),FALSE)),FALSE)),"INVALID_VERSION",IF(OR(AND(LEN(IFERROR(LEFT(TRIM(C52),IFERROR(FIND(".",TRIM(C52)),0)-1),""))&gt;1,LEFT(IFERROR(LEFT(TRIM(C52),IFERROR(FIND(".",TRIM(C52)),0)-1),""),1)="0"),AND(LEN(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)&gt;1,LEFT(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,1)="0"),IF((LEN(TRIM(C52))-LEN(SUBSTITUTE(TRIM(C52),".","")))=2,AND(LEN(IF((LEN(TRIM(C52))-LEN(SUBSTITUTE(TRIM(C52),".","")))=2,IFERROR(MID(TRIM(C52),IFERROR(FIND(".",TRIM(C52),IFERROR(FIND(".",TRIM(C52)),0)+1),0)+1,999),""),""))&gt;1,LEFT(IF((LEN(TRIM(C52))-LEN(SUBSTITUTE(TRIM(C52),".","")))=2,IFERROR(MID(TRIM(C52),IFERROR(FIND(".",TRIM(C52),IFERROR(FIND(".",TRIM(C52)),0)+1),0)+1,999),""),""),1)="0"),FALSE)),"INVALID_VERSION_LEADING_ZERO",IF(AND(IFERROR(TEXT(--IFERROR(LEFT(TRIM(C52),IFERROR(FIND(".",TRIM(C52)),0)-1),""),"0")=IFERROR(LEFT(TRIM(C52),IFERROR(FIND(".",TRIM(C52)),0)-1),""),FALSE),IFERROR(TEXT(--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,"0")=IF((LEN(TRIM(C52))-LEN(SUBSTITUTE(TRIM(C52),".","")))=1,IFERROR(MID(TRIM(C52),IFERROR(FIND(".",TRIM(C52)),0)+1,999),""),IF((LEN(TRIM(C52))-LEN(SUBSTITUTE(TRIM(C52),".","")))=2,IFERROR(MID(TRIM(C52),IFERROR(FIND(".",TRIM(C52)),0)+1,IFERROR(FIND(".",TRIM(C52),IFERROR(FIND(".",TRIM(C52)),0)+1),0)-IFERROR(FIND(".",TRIM(C52)),0)-1),""),"")),FALSE),IF((LEN(TRIM(C52))-LEN(SUBSTITUTE(TRIM(C52),".","")))=2,IFERROR(TEXT(--IF((LEN(TRIM(C52))-LEN(SUBSTITUTE(TRIM(C52),".","")))=2,IFERROR(MID(TRIM(C52),IFERROR(FIND(".",TRIM(C52),IFERROR(FIND(".",TRIM(C52)),0)+1),0)+1,999),""),""),"0")=IF((LEN(TRIM(C52))-LEN(SUBSTITUTE(TRIM(C52),".","")))=2,IFERROR(MID(TRIM(C52),IFERROR(FIND(".",TRIM(C52),IFERROR(FIND(".",TRIM(C52)),0)+1),0)+1,999),""),""),FALSE),TRUE)),"NONE","INVALID_VERSION"))))</ns0:f>
      </ns0:c>
      <ns0:c r="S52" s="53">
        <ns0:f>IF(TRIM(D52)="","MISSING_VERSION",IF(OR(NOT(OR((LEN(TRIM(D52))-LEN(SUBSTITUTE(TRIM(D52),".","")))=1,(LEN(TRIM(D52))-LEN(SUBSTITUTE(TRIM(D52),".","")))=2)),IFERROR(LEFT(TRIM(D52),IFERROR(FIND(".",TRIM(D52)),0)-1),"")="",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="",IF((LEN(TRIM(D52))-LEN(SUBSTITUTE(TRIM(D52),".","")))=2,IF((LEN(TRIM(D52))-LEN(SUBSTITUTE(TRIM(D52),".","")))=2,IFERROR(MID(TRIM(D52),IFERROR(FIND(".",TRIM(D52),IFERROR(FIND(".",TRIM(D52)),0)+1),0)+1,999),""),"")="",FALSE),NOT(IFERROR(ISNUMBER(--IFERROR(LEFT(TRIM(D52),IFERROR(FIND(".",TRIM(D52)),0)-1),"")),FALSE)),NOT(IFERROR(ISNUMBER(--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),FALSE)),IF((LEN(TRIM(D52))-LEN(SUBSTITUTE(TRIM(D52),".","")))=2,NOT(IFERROR(ISNUMBER(--IF((LEN(TRIM(D52))-LEN(SUBSTITUTE(TRIM(D52),".","")))=2,IFERROR(MID(TRIM(D52),IFERROR(FIND(".",TRIM(D52),IFERROR(FIND(".",TRIM(D52)),0)+1),0)+1,999),""),"")),FALSE)),FALSE)),"INVALID_VERSION",IF(OR(AND(LEN(IFERROR(LEFT(TRIM(D52),IFERROR(FIND(".",TRIM(D52)),0)-1),""))&gt;1,LEFT(IFERROR(LEFT(TRIM(D52),IFERROR(FIND(".",TRIM(D52)),0)-1),""),1)="0"),AND(LEN(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)&gt;1,LEFT(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,1)="0"),IF((LEN(TRIM(D52))-LEN(SUBSTITUTE(TRIM(D52),".","")))=2,AND(LEN(IF((LEN(TRIM(D52))-LEN(SUBSTITUTE(TRIM(D52),".","")))=2,IFERROR(MID(TRIM(D52),IFERROR(FIND(".",TRIM(D52),IFERROR(FIND(".",TRIM(D52)),0)+1),0)+1,999),""),""))&gt;1,LEFT(IF((LEN(TRIM(D52))-LEN(SUBSTITUTE(TRIM(D52),".","")))=2,IFERROR(MID(TRIM(D52),IFERROR(FIND(".",TRIM(D52),IFERROR(FIND(".",TRIM(D52)),0)+1),0)+1,999),""),""),1)="0"),FALSE)),"INVALID_VERSION_LEADING_ZERO",IF(AND(IFERROR(TEXT(--IFERROR(LEFT(TRIM(D52),IFERROR(FIND(".",TRIM(D52)),0)-1),""),"0")=IFERROR(LEFT(TRIM(D52),IFERROR(FIND(".",TRIM(D52)),0)-1),""),FALSE),IFERROR(TEXT(--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,"0")=IF((LEN(TRIM(D52))-LEN(SUBSTITUTE(TRIM(D52),".","")))=1,IFERROR(MID(TRIM(D52),IFERROR(FIND(".",TRIM(D52)),0)+1,999),""),IF((LEN(TRIM(D52))-LEN(SUBSTITUTE(TRIM(D52),".","")))=2,IFERROR(MID(TRIM(D52),IFERROR(FIND(".",TRIM(D52)),0)+1,IFERROR(FIND(".",TRIM(D52),IFERROR(FIND(".",TRIM(D52)),0)+1),0)-IFERROR(FIND(".",TRIM(D52)),0)-1),""),"")),FALSE),IF((LEN(TRIM(D52))-LEN(SUBSTITUTE(TRIM(D52),".","")))=2,IFERROR(TEXT(--IF((LEN(TRIM(D52))-LEN(SUBSTITUTE(TRIM(D52),".","")))=2,IFERROR(MID(TRIM(D52),IFERROR(FIND(".",TRIM(D52),IFERROR(FIND(".",TRIM(D52)),0)+1),0)+1,999),""),""),"0")=IF((LEN(TRIM(D52))-LEN(SUBSTITUTE(TRIM(D52),".","")))=2,IFERROR(MID(TRIM(D52),IFERROR(FIND(".",TRIM(D52),IFERROR(FIND(".",TRIM(D52)),0)+1),0)+1,999),""),""),FALSE),TRUE)),"NONE","INVALID_VERSION"))))</ns0:f>
      </ns0:c>
    </ns0:row>
    <ns0:row r="53">
      <ns0:c r="A53" s="65"/>
      <ns0:c r="B53" s="65"/>
      <ns0:c r="C53" s="65"/>
      <ns0:c r="D53" s="65"/>
      <ns0:c r="E53" s="65"/>
      <ns0:c r="F53" s="67"/>
      <ns0:c r="G53" s="66"/>
      <ns0:c r="H53" s="66"/>
      <ns0:c r="I53" s="66"/>
      <ns0:c r="J53" s="45">
        <ns0:f>IF(A53="","",IFERROR(VLOOKUP(K53,'Controlled Vocabulary'!$AA$2:$AD$200,2,FALSE),"Record structurally complete"))</ns0:f>
      </ns0:c>
      <ns0:c r="K53" s="45">
        <ns0:f>IF(A53="","",IF(O53="","MISSING_CHANGE_EVENT_ID",IF(P53&gt;1,"DUPLICATE_LINK_ID",IF(E53="","CHANGE_ACTOR_REQUIRED",IF(OR(R53&lt;&gt;"NONE",S53&lt;&gt;"NONE"),"CHANGE_VERSION_LINK_REQUIRED",IF(G53="","MISSING_CHANGE_REASON",IF(Q53=0,"ORPHAN_CLAIM_LINK","NONE")))))))</ns0:f>
      </ns0:c>
      <ns0:c r="L53" s="45">
        <ns0:f>IF(A53="","",IFERROR(VLOOKUP(K53,'Controlled Vocabulary'!$AA$2:$AD$200,3,FALSE),"Continue"))</ns0:f>
      </ns0:c>
      <ns0:c r="M53" s="45">
        <ns0:f>IF(A53="","",IFERROR(VLOOKUP(K53,'Controlled Vocabulary'!$AA$2:$AD$200,4,FALSE),"Evaluate remaining controls."))</ns0:f>
      </ns0:c>
      <ns0:c r="N53" s="53">
        <ns0:f>IF(OR(B53="",D53=""),"",UPPER(TRIM(B53))&amp;"|"&amp;TRIM(D53))</ns0:f>
      </ns0:c>
      <ns0:c r="O53" s="53">
        <ns0:f>IF(A53="","",UPPER(TRIM(A53)))</ns0:f>
      </ns0:c>
      <ns0:c r="P53" s="53">
        <ns0:f>IF(O53="",0,COUNTIF($O$2:$O$101,O53))</ns0:f>
      </ns0:c>
      <ns0:c r="Q53" s="53">
        <ns0:f>IF(N53="",0,COUNTIF('Evidence Register'!$BN$2:$BN$101,N53))</ns0:f>
      </ns0:c>
      <ns0:c r="R53" s="53">
        <ns0:f>IF(TRIM(C53)="","MISSING_VERSION",IF(OR(NOT(OR((LEN(TRIM(C53))-LEN(SUBSTITUTE(TRIM(C53),".","")))=1,(LEN(TRIM(C53))-LEN(SUBSTITUTE(TRIM(C53),".","")))=2)),IFERROR(LEFT(TRIM(C53),IFERROR(FIND(".",TRIM(C53)),0)-1),"")="",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="",IF((LEN(TRIM(C53))-LEN(SUBSTITUTE(TRIM(C53),".","")))=2,IF((LEN(TRIM(C53))-LEN(SUBSTITUTE(TRIM(C53),".","")))=2,IFERROR(MID(TRIM(C53),IFERROR(FIND(".",TRIM(C53),IFERROR(FIND(".",TRIM(C53)),0)+1),0)+1,999),""),"")="",FALSE),NOT(IFERROR(ISNUMBER(--IFERROR(LEFT(TRIM(C53),IFERROR(FIND(".",TRIM(C53)),0)-1),"")),FALSE)),NOT(IFERROR(ISNUMBER(--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),FALSE)),IF((LEN(TRIM(C53))-LEN(SUBSTITUTE(TRIM(C53),".","")))=2,NOT(IFERROR(ISNUMBER(--IF((LEN(TRIM(C53))-LEN(SUBSTITUTE(TRIM(C53),".","")))=2,IFERROR(MID(TRIM(C53),IFERROR(FIND(".",TRIM(C53),IFERROR(FIND(".",TRIM(C53)),0)+1),0)+1,999),""),"")),FALSE)),FALSE)),"INVALID_VERSION",IF(OR(AND(LEN(IFERROR(LEFT(TRIM(C53),IFERROR(FIND(".",TRIM(C53)),0)-1),""))&gt;1,LEFT(IFERROR(LEFT(TRIM(C53),IFERROR(FIND(".",TRIM(C53)),0)-1),""),1)="0"),AND(LEN(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)&gt;1,LEFT(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,1)="0"),IF((LEN(TRIM(C53))-LEN(SUBSTITUTE(TRIM(C53),".","")))=2,AND(LEN(IF((LEN(TRIM(C53))-LEN(SUBSTITUTE(TRIM(C53),".","")))=2,IFERROR(MID(TRIM(C53),IFERROR(FIND(".",TRIM(C53),IFERROR(FIND(".",TRIM(C53)),0)+1),0)+1,999),""),""))&gt;1,LEFT(IF((LEN(TRIM(C53))-LEN(SUBSTITUTE(TRIM(C53),".","")))=2,IFERROR(MID(TRIM(C53),IFERROR(FIND(".",TRIM(C53),IFERROR(FIND(".",TRIM(C53)),0)+1),0)+1,999),""),""),1)="0"),FALSE)),"INVALID_VERSION_LEADING_ZERO",IF(AND(IFERROR(TEXT(--IFERROR(LEFT(TRIM(C53),IFERROR(FIND(".",TRIM(C53)),0)-1),""),"0")=IFERROR(LEFT(TRIM(C53),IFERROR(FIND(".",TRIM(C53)),0)-1),""),FALSE),IFERROR(TEXT(--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,"0")=IF((LEN(TRIM(C53))-LEN(SUBSTITUTE(TRIM(C53),".","")))=1,IFERROR(MID(TRIM(C53),IFERROR(FIND(".",TRIM(C53)),0)+1,999),""),IF((LEN(TRIM(C53))-LEN(SUBSTITUTE(TRIM(C53),".","")))=2,IFERROR(MID(TRIM(C53),IFERROR(FIND(".",TRIM(C53)),0)+1,IFERROR(FIND(".",TRIM(C53),IFERROR(FIND(".",TRIM(C53)),0)+1),0)-IFERROR(FIND(".",TRIM(C53)),0)-1),""),"")),FALSE),IF((LEN(TRIM(C53))-LEN(SUBSTITUTE(TRIM(C53),".","")))=2,IFERROR(TEXT(--IF((LEN(TRIM(C53))-LEN(SUBSTITUTE(TRIM(C53),".","")))=2,IFERROR(MID(TRIM(C53),IFERROR(FIND(".",TRIM(C53),IFERROR(FIND(".",TRIM(C53)),0)+1),0)+1,999),""),""),"0")=IF((LEN(TRIM(C53))-LEN(SUBSTITUTE(TRIM(C53),".","")))=2,IFERROR(MID(TRIM(C53),IFERROR(FIND(".",TRIM(C53),IFERROR(FIND(".",TRIM(C53)),0)+1),0)+1,999),""),""),FALSE),TRUE)),"NONE","INVALID_VERSION"))))</ns0:f>
      </ns0:c>
      <ns0:c r="S53" s="53">
        <ns0:f>IF(TRIM(D53)="","MISSING_VERSION",IF(OR(NOT(OR((LEN(TRIM(D53))-LEN(SUBSTITUTE(TRIM(D53),".","")))=1,(LEN(TRIM(D53))-LEN(SUBSTITUTE(TRIM(D53),".","")))=2)),IFERROR(LEFT(TRIM(D53),IFERROR(FIND(".",TRIM(D53)),0)-1),"")="",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="",IF((LEN(TRIM(D53))-LEN(SUBSTITUTE(TRIM(D53),".","")))=2,IF((LEN(TRIM(D53))-LEN(SUBSTITUTE(TRIM(D53),".","")))=2,IFERROR(MID(TRIM(D53),IFERROR(FIND(".",TRIM(D53),IFERROR(FIND(".",TRIM(D53)),0)+1),0)+1,999),""),"")="",FALSE),NOT(IFERROR(ISNUMBER(--IFERROR(LEFT(TRIM(D53),IFERROR(FIND(".",TRIM(D53)),0)-1),"")),FALSE)),NOT(IFERROR(ISNUMBER(--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),FALSE)),IF((LEN(TRIM(D53))-LEN(SUBSTITUTE(TRIM(D53),".","")))=2,NOT(IFERROR(ISNUMBER(--IF((LEN(TRIM(D53))-LEN(SUBSTITUTE(TRIM(D53),".","")))=2,IFERROR(MID(TRIM(D53),IFERROR(FIND(".",TRIM(D53),IFERROR(FIND(".",TRIM(D53)),0)+1),0)+1,999),""),"")),FALSE)),FALSE)),"INVALID_VERSION",IF(OR(AND(LEN(IFERROR(LEFT(TRIM(D53),IFERROR(FIND(".",TRIM(D53)),0)-1),""))&gt;1,LEFT(IFERROR(LEFT(TRIM(D53),IFERROR(FIND(".",TRIM(D53)),0)-1),""),1)="0"),AND(LEN(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)&gt;1,LEFT(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,1)="0"),IF((LEN(TRIM(D53))-LEN(SUBSTITUTE(TRIM(D53),".","")))=2,AND(LEN(IF((LEN(TRIM(D53))-LEN(SUBSTITUTE(TRIM(D53),".","")))=2,IFERROR(MID(TRIM(D53),IFERROR(FIND(".",TRIM(D53),IFERROR(FIND(".",TRIM(D53)),0)+1),0)+1,999),""),""))&gt;1,LEFT(IF((LEN(TRIM(D53))-LEN(SUBSTITUTE(TRIM(D53),".","")))=2,IFERROR(MID(TRIM(D53),IFERROR(FIND(".",TRIM(D53),IFERROR(FIND(".",TRIM(D53)),0)+1),0)+1,999),""),""),1)="0"),FALSE)),"INVALID_VERSION_LEADING_ZERO",IF(AND(IFERROR(TEXT(--IFERROR(LEFT(TRIM(D53),IFERROR(FIND(".",TRIM(D53)),0)-1),""),"0")=IFERROR(LEFT(TRIM(D53),IFERROR(FIND(".",TRIM(D53)),0)-1),""),FALSE),IFERROR(TEXT(--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,"0")=IF((LEN(TRIM(D53))-LEN(SUBSTITUTE(TRIM(D53),".","")))=1,IFERROR(MID(TRIM(D53),IFERROR(FIND(".",TRIM(D53)),0)+1,999),""),IF((LEN(TRIM(D53))-LEN(SUBSTITUTE(TRIM(D53),".","")))=2,IFERROR(MID(TRIM(D53),IFERROR(FIND(".",TRIM(D53)),0)+1,IFERROR(FIND(".",TRIM(D53),IFERROR(FIND(".",TRIM(D53)),0)+1),0)-IFERROR(FIND(".",TRIM(D53)),0)-1),""),"")),FALSE),IF((LEN(TRIM(D53))-LEN(SUBSTITUTE(TRIM(D53),".","")))=2,IFERROR(TEXT(--IF((LEN(TRIM(D53))-LEN(SUBSTITUTE(TRIM(D53),".","")))=2,IFERROR(MID(TRIM(D53),IFERROR(FIND(".",TRIM(D53),IFERROR(FIND(".",TRIM(D53)),0)+1),0)+1,999),""),""),"0")=IF((LEN(TRIM(D53))-LEN(SUBSTITUTE(TRIM(D53),".","")))=2,IFERROR(MID(TRIM(D53),IFERROR(FIND(".",TRIM(D53),IFERROR(FIND(".",TRIM(D53)),0)+1),0)+1,999),""),""),FALSE),TRUE)),"NONE","INVALID_VERSION"))))</ns0:f>
      </ns0:c>
    </ns0:row>
    <ns0:row r="54">
      <ns0:c r="A54" s="65"/>
      <ns0:c r="B54" s="65"/>
      <ns0:c r="C54" s="65"/>
      <ns0:c r="D54" s="65"/>
      <ns0:c r="E54" s="65"/>
      <ns0:c r="F54" s="67"/>
      <ns0:c r="G54" s="66"/>
      <ns0:c r="H54" s="66"/>
      <ns0:c r="I54" s="66"/>
      <ns0:c r="J54" s="45">
        <ns0:f>IF(A54="","",IFERROR(VLOOKUP(K54,'Controlled Vocabulary'!$AA$2:$AD$200,2,FALSE),"Record structurally complete"))</ns0:f>
      </ns0:c>
      <ns0:c r="K54" s="45">
        <ns0:f>IF(A54="","",IF(O54="","MISSING_CHANGE_EVENT_ID",IF(P54&gt;1,"DUPLICATE_LINK_ID",IF(E54="","CHANGE_ACTOR_REQUIRED",IF(OR(R54&lt;&gt;"NONE",S54&lt;&gt;"NONE"),"CHANGE_VERSION_LINK_REQUIRED",IF(G54="","MISSING_CHANGE_REASON",IF(Q54=0,"ORPHAN_CLAIM_LINK","NONE")))))))</ns0:f>
      </ns0:c>
      <ns0:c r="L54" s="45">
        <ns0:f>IF(A54="","",IFERROR(VLOOKUP(K54,'Controlled Vocabulary'!$AA$2:$AD$200,3,FALSE),"Continue"))</ns0:f>
      </ns0:c>
      <ns0:c r="M54" s="45">
        <ns0:f>IF(A54="","",IFERROR(VLOOKUP(K54,'Controlled Vocabulary'!$AA$2:$AD$200,4,FALSE),"Evaluate remaining controls."))</ns0:f>
      </ns0:c>
      <ns0:c r="N54" s="53">
        <ns0:f>IF(OR(B54="",D54=""),"",UPPER(TRIM(B54))&amp;"|"&amp;TRIM(D54))</ns0:f>
      </ns0:c>
      <ns0:c r="O54" s="53">
        <ns0:f>IF(A54="","",UPPER(TRIM(A54)))</ns0:f>
      </ns0:c>
      <ns0:c r="P54" s="53">
        <ns0:f>IF(O54="",0,COUNTIF($O$2:$O$101,O54))</ns0:f>
      </ns0:c>
      <ns0:c r="Q54" s="53">
        <ns0:f>IF(N54="",0,COUNTIF('Evidence Register'!$BN$2:$BN$101,N54))</ns0:f>
      </ns0:c>
      <ns0:c r="R54" s="53">
        <ns0:f>IF(TRIM(C54)="","MISSING_VERSION",IF(OR(NOT(OR((LEN(TRIM(C54))-LEN(SUBSTITUTE(TRIM(C54),".","")))=1,(LEN(TRIM(C54))-LEN(SUBSTITUTE(TRIM(C54),".","")))=2)),IFERROR(LEFT(TRIM(C54),IFERROR(FIND(".",TRIM(C54)),0)-1),"")="",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="",IF((LEN(TRIM(C54))-LEN(SUBSTITUTE(TRIM(C54),".","")))=2,IF((LEN(TRIM(C54))-LEN(SUBSTITUTE(TRIM(C54),".","")))=2,IFERROR(MID(TRIM(C54),IFERROR(FIND(".",TRIM(C54),IFERROR(FIND(".",TRIM(C54)),0)+1),0)+1,999),""),"")="",FALSE),NOT(IFERROR(ISNUMBER(--IFERROR(LEFT(TRIM(C54),IFERROR(FIND(".",TRIM(C54)),0)-1),"")),FALSE)),NOT(IFERROR(ISNUMBER(--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),FALSE)),IF((LEN(TRIM(C54))-LEN(SUBSTITUTE(TRIM(C54),".","")))=2,NOT(IFERROR(ISNUMBER(--IF((LEN(TRIM(C54))-LEN(SUBSTITUTE(TRIM(C54),".","")))=2,IFERROR(MID(TRIM(C54),IFERROR(FIND(".",TRIM(C54),IFERROR(FIND(".",TRIM(C54)),0)+1),0)+1,999),""),"")),FALSE)),FALSE)),"INVALID_VERSION",IF(OR(AND(LEN(IFERROR(LEFT(TRIM(C54),IFERROR(FIND(".",TRIM(C54)),0)-1),""))&gt;1,LEFT(IFERROR(LEFT(TRIM(C54),IFERROR(FIND(".",TRIM(C54)),0)-1),""),1)="0"),AND(LEN(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)&gt;1,LEFT(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,1)="0"),IF((LEN(TRIM(C54))-LEN(SUBSTITUTE(TRIM(C54),".","")))=2,AND(LEN(IF((LEN(TRIM(C54))-LEN(SUBSTITUTE(TRIM(C54),".","")))=2,IFERROR(MID(TRIM(C54),IFERROR(FIND(".",TRIM(C54),IFERROR(FIND(".",TRIM(C54)),0)+1),0)+1,999),""),""))&gt;1,LEFT(IF((LEN(TRIM(C54))-LEN(SUBSTITUTE(TRIM(C54),".","")))=2,IFERROR(MID(TRIM(C54),IFERROR(FIND(".",TRIM(C54),IFERROR(FIND(".",TRIM(C54)),0)+1),0)+1,999),""),""),1)="0"),FALSE)),"INVALID_VERSION_LEADING_ZERO",IF(AND(IFERROR(TEXT(--IFERROR(LEFT(TRIM(C54),IFERROR(FIND(".",TRIM(C54)),0)-1),""),"0")=IFERROR(LEFT(TRIM(C54),IFERROR(FIND(".",TRIM(C54)),0)-1),""),FALSE),IFERROR(TEXT(--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,"0")=IF((LEN(TRIM(C54))-LEN(SUBSTITUTE(TRIM(C54),".","")))=1,IFERROR(MID(TRIM(C54),IFERROR(FIND(".",TRIM(C54)),0)+1,999),""),IF((LEN(TRIM(C54))-LEN(SUBSTITUTE(TRIM(C54),".","")))=2,IFERROR(MID(TRIM(C54),IFERROR(FIND(".",TRIM(C54)),0)+1,IFERROR(FIND(".",TRIM(C54),IFERROR(FIND(".",TRIM(C54)),0)+1),0)-IFERROR(FIND(".",TRIM(C54)),0)-1),""),"")),FALSE),IF((LEN(TRIM(C54))-LEN(SUBSTITUTE(TRIM(C54),".","")))=2,IFERROR(TEXT(--IF((LEN(TRIM(C54))-LEN(SUBSTITUTE(TRIM(C54),".","")))=2,IFERROR(MID(TRIM(C54),IFERROR(FIND(".",TRIM(C54),IFERROR(FIND(".",TRIM(C54)),0)+1),0)+1,999),""),""),"0")=IF((LEN(TRIM(C54))-LEN(SUBSTITUTE(TRIM(C54),".","")))=2,IFERROR(MID(TRIM(C54),IFERROR(FIND(".",TRIM(C54),IFERROR(FIND(".",TRIM(C54)),0)+1),0)+1,999),""),""),FALSE),TRUE)),"NONE","INVALID_VERSION"))))</ns0:f>
      </ns0:c>
      <ns0:c r="S54" s="53">
        <ns0:f>IF(TRIM(D54)="","MISSING_VERSION",IF(OR(NOT(OR((LEN(TRIM(D54))-LEN(SUBSTITUTE(TRIM(D54),".","")))=1,(LEN(TRIM(D54))-LEN(SUBSTITUTE(TRIM(D54),".","")))=2)),IFERROR(LEFT(TRIM(D54),IFERROR(FIND(".",TRIM(D54)),0)-1),"")="",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="",IF((LEN(TRIM(D54))-LEN(SUBSTITUTE(TRIM(D54),".","")))=2,IF((LEN(TRIM(D54))-LEN(SUBSTITUTE(TRIM(D54),".","")))=2,IFERROR(MID(TRIM(D54),IFERROR(FIND(".",TRIM(D54),IFERROR(FIND(".",TRIM(D54)),0)+1),0)+1,999),""),"")="",FALSE),NOT(IFERROR(ISNUMBER(--IFERROR(LEFT(TRIM(D54),IFERROR(FIND(".",TRIM(D54)),0)-1),"")),FALSE)),NOT(IFERROR(ISNUMBER(--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),FALSE)),IF((LEN(TRIM(D54))-LEN(SUBSTITUTE(TRIM(D54),".","")))=2,NOT(IFERROR(ISNUMBER(--IF((LEN(TRIM(D54))-LEN(SUBSTITUTE(TRIM(D54),".","")))=2,IFERROR(MID(TRIM(D54),IFERROR(FIND(".",TRIM(D54),IFERROR(FIND(".",TRIM(D54)),0)+1),0)+1,999),""),"")),FALSE)),FALSE)),"INVALID_VERSION",IF(OR(AND(LEN(IFERROR(LEFT(TRIM(D54),IFERROR(FIND(".",TRIM(D54)),0)-1),""))&gt;1,LEFT(IFERROR(LEFT(TRIM(D54),IFERROR(FIND(".",TRIM(D54)),0)-1),""),1)="0"),AND(LEN(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)&gt;1,LEFT(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,1)="0"),IF((LEN(TRIM(D54))-LEN(SUBSTITUTE(TRIM(D54),".","")))=2,AND(LEN(IF((LEN(TRIM(D54))-LEN(SUBSTITUTE(TRIM(D54),".","")))=2,IFERROR(MID(TRIM(D54),IFERROR(FIND(".",TRIM(D54),IFERROR(FIND(".",TRIM(D54)),0)+1),0)+1,999),""),""))&gt;1,LEFT(IF((LEN(TRIM(D54))-LEN(SUBSTITUTE(TRIM(D54),".","")))=2,IFERROR(MID(TRIM(D54),IFERROR(FIND(".",TRIM(D54),IFERROR(FIND(".",TRIM(D54)),0)+1),0)+1,999),""),""),1)="0"),FALSE)),"INVALID_VERSION_LEADING_ZERO",IF(AND(IFERROR(TEXT(--IFERROR(LEFT(TRIM(D54),IFERROR(FIND(".",TRIM(D54)),0)-1),""),"0")=IFERROR(LEFT(TRIM(D54),IFERROR(FIND(".",TRIM(D54)),0)-1),""),FALSE),IFERROR(TEXT(--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,"0")=IF((LEN(TRIM(D54))-LEN(SUBSTITUTE(TRIM(D54),".","")))=1,IFERROR(MID(TRIM(D54),IFERROR(FIND(".",TRIM(D54)),0)+1,999),""),IF((LEN(TRIM(D54))-LEN(SUBSTITUTE(TRIM(D54),".","")))=2,IFERROR(MID(TRIM(D54),IFERROR(FIND(".",TRIM(D54)),0)+1,IFERROR(FIND(".",TRIM(D54),IFERROR(FIND(".",TRIM(D54)),0)+1),0)-IFERROR(FIND(".",TRIM(D54)),0)-1),""),"")),FALSE),IF((LEN(TRIM(D54))-LEN(SUBSTITUTE(TRIM(D54),".","")))=2,IFERROR(TEXT(--IF((LEN(TRIM(D54))-LEN(SUBSTITUTE(TRIM(D54),".","")))=2,IFERROR(MID(TRIM(D54),IFERROR(FIND(".",TRIM(D54),IFERROR(FIND(".",TRIM(D54)),0)+1),0)+1,999),""),""),"0")=IF((LEN(TRIM(D54))-LEN(SUBSTITUTE(TRIM(D54),".","")))=2,IFERROR(MID(TRIM(D54),IFERROR(FIND(".",TRIM(D54),IFERROR(FIND(".",TRIM(D54)),0)+1),0)+1,999),""),""),FALSE),TRUE)),"NONE","INVALID_VERSION"))))</ns0:f>
      </ns0:c>
    </ns0:row>
    <ns0:row r="55">
      <ns0:c r="A55" s="65"/>
      <ns0:c r="B55" s="65"/>
      <ns0:c r="C55" s="65"/>
      <ns0:c r="D55" s="65"/>
      <ns0:c r="E55" s="65"/>
      <ns0:c r="F55" s="67"/>
      <ns0:c r="G55" s="66"/>
      <ns0:c r="H55" s="66"/>
      <ns0:c r="I55" s="66"/>
      <ns0:c r="J55" s="45">
        <ns0:f>IF(A55="","",IFERROR(VLOOKUP(K55,'Controlled Vocabulary'!$AA$2:$AD$200,2,FALSE),"Record structurally complete"))</ns0:f>
      </ns0:c>
      <ns0:c r="K55" s="45">
        <ns0:f>IF(A55="","",IF(O55="","MISSING_CHANGE_EVENT_ID",IF(P55&gt;1,"DUPLICATE_LINK_ID",IF(E55="","CHANGE_ACTOR_REQUIRED",IF(OR(R55&lt;&gt;"NONE",S55&lt;&gt;"NONE"),"CHANGE_VERSION_LINK_REQUIRED",IF(G55="","MISSING_CHANGE_REASON",IF(Q55=0,"ORPHAN_CLAIM_LINK","NONE")))))))</ns0:f>
      </ns0:c>
      <ns0:c r="L55" s="45">
        <ns0:f>IF(A55="","",IFERROR(VLOOKUP(K55,'Controlled Vocabulary'!$AA$2:$AD$200,3,FALSE),"Continue"))</ns0:f>
      </ns0:c>
      <ns0:c r="M55" s="45">
        <ns0:f>IF(A55="","",IFERROR(VLOOKUP(K55,'Controlled Vocabulary'!$AA$2:$AD$200,4,FALSE),"Evaluate remaining controls."))</ns0:f>
      </ns0:c>
      <ns0:c r="N55" s="53">
        <ns0:f>IF(OR(B55="",D55=""),"",UPPER(TRIM(B55))&amp;"|"&amp;TRIM(D55))</ns0:f>
      </ns0:c>
      <ns0:c r="O55" s="53">
        <ns0:f>IF(A55="","",UPPER(TRIM(A55)))</ns0:f>
      </ns0:c>
      <ns0:c r="P55" s="53">
        <ns0:f>IF(O55="",0,COUNTIF($O$2:$O$101,O55))</ns0:f>
      </ns0:c>
      <ns0:c r="Q55" s="53">
        <ns0:f>IF(N55="",0,COUNTIF('Evidence Register'!$BN$2:$BN$101,N55))</ns0:f>
      </ns0:c>
      <ns0:c r="R55" s="53">
        <ns0:f>IF(TRIM(C55)="","MISSING_VERSION",IF(OR(NOT(OR((LEN(TRIM(C55))-LEN(SUBSTITUTE(TRIM(C55),".","")))=1,(LEN(TRIM(C55))-LEN(SUBSTITUTE(TRIM(C55),".","")))=2)),IFERROR(LEFT(TRIM(C55),IFERROR(FIND(".",TRIM(C55)),0)-1),"")="",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="",IF((LEN(TRIM(C55))-LEN(SUBSTITUTE(TRIM(C55),".","")))=2,IF((LEN(TRIM(C55))-LEN(SUBSTITUTE(TRIM(C55),".","")))=2,IFERROR(MID(TRIM(C55),IFERROR(FIND(".",TRIM(C55),IFERROR(FIND(".",TRIM(C55)),0)+1),0)+1,999),""),"")="",FALSE),NOT(IFERROR(ISNUMBER(--IFERROR(LEFT(TRIM(C55),IFERROR(FIND(".",TRIM(C55)),0)-1),"")),FALSE)),NOT(IFERROR(ISNUMBER(--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),FALSE)),IF((LEN(TRIM(C55))-LEN(SUBSTITUTE(TRIM(C55),".","")))=2,NOT(IFERROR(ISNUMBER(--IF((LEN(TRIM(C55))-LEN(SUBSTITUTE(TRIM(C55),".","")))=2,IFERROR(MID(TRIM(C55),IFERROR(FIND(".",TRIM(C55),IFERROR(FIND(".",TRIM(C55)),0)+1),0)+1,999),""),"")),FALSE)),FALSE)),"INVALID_VERSION",IF(OR(AND(LEN(IFERROR(LEFT(TRIM(C55),IFERROR(FIND(".",TRIM(C55)),0)-1),""))&gt;1,LEFT(IFERROR(LEFT(TRIM(C55),IFERROR(FIND(".",TRIM(C55)),0)-1),""),1)="0"),AND(LEN(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)&gt;1,LEFT(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,1)="0"),IF((LEN(TRIM(C55))-LEN(SUBSTITUTE(TRIM(C55),".","")))=2,AND(LEN(IF((LEN(TRIM(C55))-LEN(SUBSTITUTE(TRIM(C55),".","")))=2,IFERROR(MID(TRIM(C55),IFERROR(FIND(".",TRIM(C55),IFERROR(FIND(".",TRIM(C55)),0)+1),0)+1,999),""),""))&gt;1,LEFT(IF((LEN(TRIM(C55))-LEN(SUBSTITUTE(TRIM(C55),".","")))=2,IFERROR(MID(TRIM(C55),IFERROR(FIND(".",TRIM(C55),IFERROR(FIND(".",TRIM(C55)),0)+1),0)+1,999),""),""),1)="0"),FALSE)),"INVALID_VERSION_LEADING_ZERO",IF(AND(IFERROR(TEXT(--IFERROR(LEFT(TRIM(C55),IFERROR(FIND(".",TRIM(C55)),0)-1),""),"0")=IFERROR(LEFT(TRIM(C55),IFERROR(FIND(".",TRIM(C55)),0)-1),""),FALSE),IFERROR(TEXT(--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,"0")=IF((LEN(TRIM(C55))-LEN(SUBSTITUTE(TRIM(C55),".","")))=1,IFERROR(MID(TRIM(C55),IFERROR(FIND(".",TRIM(C55)),0)+1,999),""),IF((LEN(TRIM(C55))-LEN(SUBSTITUTE(TRIM(C55),".","")))=2,IFERROR(MID(TRIM(C55),IFERROR(FIND(".",TRIM(C55)),0)+1,IFERROR(FIND(".",TRIM(C55),IFERROR(FIND(".",TRIM(C55)),0)+1),0)-IFERROR(FIND(".",TRIM(C55)),0)-1),""),"")),FALSE),IF((LEN(TRIM(C55))-LEN(SUBSTITUTE(TRIM(C55),".","")))=2,IFERROR(TEXT(--IF((LEN(TRIM(C55))-LEN(SUBSTITUTE(TRIM(C55),".","")))=2,IFERROR(MID(TRIM(C55),IFERROR(FIND(".",TRIM(C55),IFERROR(FIND(".",TRIM(C55)),0)+1),0)+1,999),""),""),"0")=IF((LEN(TRIM(C55))-LEN(SUBSTITUTE(TRIM(C55),".","")))=2,IFERROR(MID(TRIM(C55),IFERROR(FIND(".",TRIM(C55),IFERROR(FIND(".",TRIM(C55)),0)+1),0)+1,999),""),""),FALSE),TRUE)),"NONE","INVALID_VERSION"))))</ns0:f>
      </ns0:c>
      <ns0:c r="S55" s="53">
        <ns0:f>IF(TRIM(D55)="","MISSING_VERSION",IF(OR(NOT(OR((LEN(TRIM(D55))-LEN(SUBSTITUTE(TRIM(D55),".","")))=1,(LEN(TRIM(D55))-LEN(SUBSTITUTE(TRIM(D55),".","")))=2)),IFERROR(LEFT(TRIM(D55),IFERROR(FIND(".",TRIM(D55)),0)-1),"")="",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="",IF((LEN(TRIM(D55))-LEN(SUBSTITUTE(TRIM(D55),".","")))=2,IF((LEN(TRIM(D55))-LEN(SUBSTITUTE(TRIM(D55),".","")))=2,IFERROR(MID(TRIM(D55),IFERROR(FIND(".",TRIM(D55),IFERROR(FIND(".",TRIM(D55)),0)+1),0)+1,999),""),"")="",FALSE),NOT(IFERROR(ISNUMBER(--IFERROR(LEFT(TRIM(D55),IFERROR(FIND(".",TRIM(D55)),0)-1),"")),FALSE)),NOT(IFERROR(ISNUMBER(--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),FALSE)),IF((LEN(TRIM(D55))-LEN(SUBSTITUTE(TRIM(D55),".","")))=2,NOT(IFERROR(ISNUMBER(--IF((LEN(TRIM(D55))-LEN(SUBSTITUTE(TRIM(D55),".","")))=2,IFERROR(MID(TRIM(D55),IFERROR(FIND(".",TRIM(D55),IFERROR(FIND(".",TRIM(D55)),0)+1),0)+1,999),""),"")),FALSE)),FALSE)),"INVALID_VERSION",IF(OR(AND(LEN(IFERROR(LEFT(TRIM(D55),IFERROR(FIND(".",TRIM(D55)),0)-1),""))&gt;1,LEFT(IFERROR(LEFT(TRIM(D55),IFERROR(FIND(".",TRIM(D55)),0)-1),""),1)="0"),AND(LEN(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)&gt;1,LEFT(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,1)="0"),IF((LEN(TRIM(D55))-LEN(SUBSTITUTE(TRIM(D55),".","")))=2,AND(LEN(IF((LEN(TRIM(D55))-LEN(SUBSTITUTE(TRIM(D55),".","")))=2,IFERROR(MID(TRIM(D55),IFERROR(FIND(".",TRIM(D55),IFERROR(FIND(".",TRIM(D55)),0)+1),0)+1,999),""),""))&gt;1,LEFT(IF((LEN(TRIM(D55))-LEN(SUBSTITUTE(TRIM(D55),".","")))=2,IFERROR(MID(TRIM(D55),IFERROR(FIND(".",TRIM(D55),IFERROR(FIND(".",TRIM(D55)),0)+1),0)+1,999),""),""),1)="0"),FALSE)),"INVALID_VERSION_LEADING_ZERO",IF(AND(IFERROR(TEXT(--IFERROR(LEFT(TRIM(D55),IFERROR(FIND(".",TRIM(D55)),0)-1),""),"0")=IFERROR(LEFT(TRIM(D55),IFERROR(FIND(".",TRIM(D55)),0)-1),""),FALSE),IFERROR(TEXT(--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,"0")=IF((LEN(TRIM(D55))-LEN(SUBSTITUTE(TRIM(D55),".","")))=1,IFERROR(MID(TRIM(D55),IFERROR(FIND(".",TRIM(D55)),0)+1,999),""),IF((LEN(TRIM(D55))-LEN(SUBSTITUTE(TRIM(D55),".","")))=2,IFERROR(MID(TRIM(D55),IFERROR(FIND(".",TRIM(D55)),0)+1,IFERROR(FIND(".",TRIM(D55),IFERROR(FIND(".",TRIM(D55)),0)+1),0)-IFERROR(FIND(".",TRIM(D55)),0)-1),""),"")),FALSE),IF((LEN(TRIM(D55))-LEN(SUBSTITUTE(TRIM(D55),".","")))=2,IFERROR(TEXT(--IF((LEN(TRIM(D55))-LEN(SUBSTITUTE(TRIM(D55),".","")))=2,IFERROR(MID(TRIM(D55),IFERROR(FIND(".",TRIM(D55),IFERROR(FIND(".",TRIM(D55)),0)+1),0)+1,999),""),""),"0")=IF((LEN(TRIM(D55))-LEN(SUBSTITUTE(TRIM(D55),".","")))=2,IFERROR(MID(TRIM(D55),IFERROR(FIND(".",TRIM(D55),IFERROR(FIND(".",TRIM(D55)),0)+1),0)+1,999),""),""),FALSE),TRUE)),"NONE","INVALID_VERSION"))))</ns0:f>
      </ns0:c>
    </ns0:row>
    <ns0:row r="56">
      <ns0:c r="A56" s="65"/>
      <ns0:c r="B56" s="65"/>
      <ns0:c r="C56" s="65"/>
      <ns0:c r="D56" s="65"/>
      <ns0:c r="E56" s="65"/>
      <ns0:c r="F56" s="67"/>
      <ns0:c r="G56" s="66"/>
      <ns0:c r="H56" s="66"/>
      <ns0:c r="I56" s="66"/>
      <ns0:c r="J56" s="45">
        <ns0:f>IF(A56="","",IFERROR(VLOOKUP(K56,'Controlled Vocabulary'!$AA$2:$AD$200,2,FALSE),"Record structurally complete"))</ns0:f>
      </ns0:c>
      <ns0:c r="K56" s="45">
        <ns0:f>IF(A56="","",IF(O56="","MISSING_CHANGE_EVENT_ID",IF(P56&gt;1,"DUPLICATE_LINK_ID",IF(E56="","CHANGE_ACTOR_REQUIRED",IF(OR(R56&lt;&gt;"NONE",S56&lt;&gt;"NONE"),"CHANGE_VERSION_LINK_REQUIRED",IF(G56="","MISSING_CHANGE_REASON",IF(Q56=0,"ORPHAN_CLAIM_LINK","NONE")))))))</ns0:f>
      </ns0:c>
      <ns0:c r="L56" s="45">
        <ns0:f>IF(A56="","",IFERROR(VLOOKUP(K56,'Controlled Vocabulary'!$AA$2:$AD$200,3,FALSE),"Continue"))</ns0:f>
      </ns0:c>
      <ns0:c r="M56" s="45">
        <ns0:f>IF(A56="","",IFERROR(VLOOKUP(K56,'Controlled Vocabulary'!$AA$2:$AD$200,4,FALSE),"Evaluate remaining controls."))</ns0:f>
      </ns0:c>
      <ns0:c r="N56" s="53">
        <ns0:f>IF(OR(B56="",D56=""),"",UPPER(TRIM(B56))&amp;"|"&amp;TRIM(D56))</ns0:f>
      </ns0:c>
      <ns0:c r="O56" s="53">
        <ns0:f>IF(A56="","",UPPER(TRIM(A56)))</ns0:f>
      </ns0:c>
      <ns0:c r="P56" s="53">
        <ns0:f>IF(O56="",0,COUNTIF($O$2:$O$101,O56))</ns0:f>
      </ns0:c>
      <ns0:c r="Q56" s="53">
        <ns0:f>IF(N56="",0,COUNTIF('Evidence Register'!$BN$2:$BN$101,N56))</ns0:f>
      </ns0:c>
      <ns0:c r="R56" s="53">
        <ns0:f>IF(TRIM(C56)="","MISSING_VERSION",IF(OR(NOT(OR((LEN(TRIM(C56))-LEN(SUBSTITUTE(TRIM(C56),".","")))=1,(LEN(TRIM(C56))-LEN(SUBSTITUTE(TRIM(C56),".","")))=2)),IFERROR(LEFT(TRIM(C56),IFERROR(FIND(".",TRIM(C56)),0)-1),"")="",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="",IF((LEN(TRIM(C56))-LEN(SUBSTITUTE(TRIM(C56),".","")))=2,IF((LEN(TRIM(C56))-LEN(SUBSTITUTE(TRIM(C56),".","")))=2,IFERROR(MID(TRIM(C56),IFERROR(FIND(".",TRIM(C56),IFERROR(FIND(".",TRIM(C56)),0)+1),0)+1,999),""),"")="",FALSE),NOT(IFERROR(ISNUMBER(--IFERROR(LEFT(TRIM(C56),IFERROR(FIND(".",TRIM(C56)),0)-1),"")),FALSE)),NOT(IFERROR(ISNUMBER(--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),FALSE)),IF((LEN(TRIM(C56))-LEN(SUBSTITUTE(TRIM(C56),".","")))=2,NOT(IFERROR(ISNUMBER(--IF((LEN(TRIM(C56))-LEN(SUBSTITUTE(TRIM(C56),".","")))=2,IFERROR(MID(TRIM(C56),IFERROR(FIND(".",TRIM(C56),IFERROR(FIND(".",TRIM(C56)),0)+1),0)+1,999),""),"")),FALSE)),FALSE)),"INVALID_VERSION",IF(OR(AND(LEN(IFERROR(LEFT(TRIM(C56),IFERROR(FIND(".",TRIM(C56)),0)-1),""))&gt;1,LEFT(IFERROR(LEFT(TRIM(C56),IFERROR(FIND(".",TRIM(C56)),0)-1),""),1)="0"),AND(LEN(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)&gt;1,LEFT(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,1)="0"),IF((LEN(TRIM(C56))-LEN(SUBSTITUTE(TRIM(C56),".","")))=2,AND(LEN(IF((LEN(TRIM(C56))-LEN(SUBSTITUTE(TRIM(C56),".","")))=2,IFERROR(MID(TRIM(C56),IFERROR(FIND(".",TRIM(C56),IFERROR(FIND(".",TRIM(C56)),0)+1),0)+1,999),""),""))&gt;1,LEFT(IF((LEN(TRIM(C56))-LEN(SUBSTITUTE(TRIM(C56),".","")))=2,IFERROR(MID(TRIM(C56),IFERROR(FIND(".",TRIM(C56),IFERROR(FIND(".",TRIM(C56)),0)+1),0)+1,999),""),""),1)="0"),FALSE)),"INVALID_VERSION_LEADING_ZERO",IF(AND(IFERROR(TEXT(--IFERROR(LEFT(TRIM(C56),IFERROR(FIND(".",TRIM(C56)),0)-1),""),"0")=IFERROR(LEFT(TRIM(C56),IFERROR(FIND(".",TRIM(C56)),0)-1),""),FALSE),IFERROR(TEXT(--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,"0")=IF((LEN(TRIM(C56))-LEN(SUBSTITUTE(TRIM(C56),".","")))=1,IFERROR(MID(TRIM(C56),IFERROR(FIND(".",TRIM(C56)),0)+1,999),""),IF((LEN(TRIM(C56))-LEN(SUBSTITUTE(TRIM(C56),".","")))=2,IFERROR(MID(TRIM(C56),IFERROR(FIND(".",TRIM(C56)),0)+1,IFERROR(FIND(".",TRIM(C56),IFERROR(FIND(".",TRIM(C56)),0)+1),0)-IFERROR(FIND(".",TRIM(C56)),0)-1),""),"")),FALSE),IF((LEN(TRIM(C56))-LEN(SUBSTITUTE(TRIM(C56),".","")))=2,IFERROR(TEXT(--IF((LEN(TRIM(C56))-LEN(SUBSTITUTE(TRIM(C56),".","")))=2,IFERROR(MID(TRIM(C56),IFERROR(FIND(".",TRIM(C56),IFERROR(FIND(".",TRIM(C56)),0)+1),0)+1,999),""),""),"0")=IF((LEN(TRIM(C56))-LEN(SUBSTITUTE(TRIM(C56),".","")))=2,IFERROR(MID(TRIM(C56),IFERROR(FIND(".",TRIM(C56),IFERROR(FIND(".",TRIM(C56)),0)+1),0)+1,999),""),""),FALSE),TRUE)),"NONE","INVALID_VERSION"))))</ns0:f>
      </ns0:c>
      <ns0:c r="S56" s="53">
        <ns0:f>IF(TRIM(D56)="","MISSING_VERSION",IF(OR(NOT(OR((LEN(TRIM(D56))-LEN(SUBSTITUTE(TRIM(D56),".","")))=1,(LEN(TRIM(D56))-LEN(SUBSTITUTE(TRIM(D56),".","")))=2)),IFERROR(LEFT(TRIM(D56),IFERROR(FIND(".",TRIM(D56)),0)-1),"")="",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="",IF((LEN(TRIM(D56))-LEN(SUBSTITUTE(TRIM(D56),".","")))=2,IF((LEN(TRIM(D56))-LEN(SUBSTITUTE(TRIM(D56),".","")))=2,IFERROR(MID(TRIM(D56),IFERROR(FIND(".",TRIM(D56),IFERROR(FIND(".",TRIM(D56)),0)+1),0)+1,999),""),"")="",FALSE),NOT(IFERROR(ISNUMBER(--IFERROR(LEFT(TRIM(D56),IFERROR(FIND(".",TRIM(D56)),0)-1),"")),FALSE)),NOT(IFERROR(ISNUMBER(--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),FALSE)),IF((LEN(TRIM(D56))-LEN(SUBSTITUTE(TRIM(D56),".","")))=2,NOT(IFERROR(ISNUMBER(--IF((LEN(TRIM(D56))-LEN(SUBSTITUTE(TRIM(D56),".","")))=2,IFERROR(MID(TRIM(D56),IFERROR(FIND(".",TRIM(D56),IFERROR(FIND(".",TRIM(D56)),0)+1),0)+1,999),""),"")),FALSE)),FALSE)),"INVALID_VERSION",IF(OR(AND(LEN(IFERROR(LEFT(TRIM(D56),IFERROR(FIND(".",TRIM(D56)),0)-1),""))&gt;1,LEFT(IFERROR(LEFT(TRIM(D56),IFERROR(FIND(".",TRIM(D56)),0)-1),""),1)="0"),AND(LEN(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)&gt;1,LEFT(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,1)="0"),IF((LEN(TRIM(D56))-LEN(SUBSTITUTE(TRIM(D56),".","")))=2,AND(LEN(IF((LEN(TRIM(D56))-LEN(SUBSTITUTE(TRIM(D56),".","")))=2,IFERROR(MID(TRIM(D56),IFERROR(FIND(".",TRIM(D56),IFERROR(FIND(".",TRIM(D56)),0)+1),0)+1,999),""),""))&gt;1,LEFT(IF((LEN(TRIM(D56))-LEN(SUBSTITUTE(TRIM(D56),".","")))=2,IFERROR(MID(TRIM(D56),IFERROR(FIND(".",TRIM(D56),IFERROR(FIND(".",TRIM(D56)),0)+1),0)+1,999),""),""),1)="0"),FALSE)),"INVALID_VERSION_LEADING_ZERO",IF(AND(IFERROR(TEXT(--IFERROR(LEFT(TRIM(D56),IFERROR(FIND(".",TRIM(D56)),0)-1),""),"0")=IFERROR(LEFT(TRIM(D56),IFERROR(FIND(".",TRIM(D56)),0)-1),""),FALSE),IFERROR(TEXT(--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,"0")=IF((LEN(TRIM(D56))-LEN(SUBSTITUTE(TRIM(D56),".","")))=1,IFERROR(MID(TRIM(D56),IFERROR(FIND(".",TRIM(D56)),0)+1,999),""),IF((LEN(TRIM(D56))-LEN(SUBSTITUTE(TRIM(D56),".","")))=2,IFERROR(MID(TRIM(D56),IFERROR(FIND(".",TRIM(D56)),0)+1,IFERROR(FIND(".",TRIM(D56),IFERROR(FIND(".",TRIM(D56)),0)+1),0)-IFERROR(FIND(".",TRIM(D56)),0)-1),""),"")),FALSE),IF((LEN(TRIM(D56))-LEN(SUBSTITUTE(TRIM(D56),".","")))=2,IFERROR(TEXT(--IF((LEN(TRIM(D56))-LEN(SUBSTITUTE(TRIM(D56),".","")))=2,IFERROR(MID(TRIM(D56),IFERROR(FIND(".",TRIM(D56),IFERROR(FIND(".",TRIM(D56)),0)+1),0)+1,999),""),""),"0")=IF((LEN(TRIM(D56))-LEN(SUBSTITUTE(TRIM(D56),".","")))=2,IFERROR(MID(TRIM(D56),IFERROR(FIND(".",TRIM(D56),IFERROR(FIND(".",TRIM(D56)),0)+1),0)+1,999),""),""),FALSE),TRUE)),"NONE","INVALID_VERSION"))))</ns0:f>
      </ns0:c>
    </ns0:row>
    <ns0:row r="57">
      <ns0:c r="A57" s="65"/>
      <ns0:c r="B57" s="65"/>
      <ns0:c r="C57" s="65"/>
      <ns0:c r="D57" s="65"/>
      <ns0:c r="E57" s="65"/>
      <ns0:c r="F57" s="67"/>
      <ns0:c r="G57" s="66"/>
      <ns0:c r="H57" s="66"/>
      <ns0:c r="I57" s="66"/>
      <ns0:c r="J57" s="45">
        <ns0:f>IF(A57="","",IFERROR(VLOOKUP(K57,'Controlled Vocabulary'!$AA$2:$AD$200,2,FALSE),"Record structurally complete"))</ns0:f>
      </ns0:c>
      <ns0:c r="K57" s="45">
        <ns0:f>IF(A57="","",IF(O57="","MISSING_CHANGE_EVENT_ID",IF(P57&gt;1,"DUPLICATE_LINK_ID",IF(E57="","CHANGE_ACTOR_REQUIRED",IF(OR(R57&lt;&gt;"NONE",S57&lt;&gt;"NONE"),"CHANGE_VERSION_LINK_REQUIRED",IF(G57="","MISSING_CHANGE_REASON",IF(Q57=0,"ORPHAN_CLAIM_LINK","NONE")))))))</ns0:f>
      </ns0:c>
      <ns0:c r="L57" s="45">
        <ns0:f>IF(A57="","",IFERROR(VLOOKUP(K57,'Controlled Vocabulary'!$AA$2:$AD$200,3,FALSE),"Continue"))</ns0:f>
      </ns0:c>
      <ns0:c r="M57" s="45">
        <ns0:f>IF(A57="","",IFERROR(VLOOKUP(K57,'Controlled Vocabulary'!$AA$2:$AD$200,4,FALSE),"Evaluate remaining controls."))</ns0:f>
      </ns0:c>
      <ns0:c r="N57" s="53">
        <ns0:f>IF(OR(B57="",D57=""),"",UPPER(TRIM(B57))&amp;"|"&amp;TRIM(D57))</ns0:f>
      </ns0:c>
      <ns0:c r="O57" s="53">
        <ns0:f>IF(A57="","",UPPER(TRIM(A57)))</ns0:f>
      </ns0:c>
      <ns0:c r="P57" s="53">
        <ns0:f>IF(O57="",0,COUNTIF($O$2:$O$101,O57))</ns0:f>
      </ns0:c>
      <ns0:c r="Q57" s="53">
        <ns0:f>IF(N57="",0,COUNTIF('Evidence Register'!$BN$2:$BN$101,N57))</ns0:f>
      </ns0:c>
      <ns0:c r="R57" s="53">
        <ns0:f>IF(TRIM(C57)="","MISSING_VERSION",IF(OR(NOT(OR((LEN(TRIM(C57))-LEN(SUBSTITUTE(TRIM(C57),".","")))=1,(LEN(TRIM(C57))-LEN(SUBSTITUTE(TRIM(C57),".","")))=2)),IFERROR(LEFT(TRIM(C57),IFERROR(FIND(".",TRIM(C57)),0)-1),"")="",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="",IF((LEN(TRIM(C57))-LEN(SUBSTITUTE(TRIM(C57),".","")))=2,IF((LEN(TRIM(C57))-LEN(SUBSTITUTE(TRIM(C57),".","")))=2,IFERROR(MID(TRIM(C57),IFERROR(FIND(".",TRIM(C57),IFERROR(FIND(".",TRIM(C57)),0)+1),0)+1,999),""),"")="",FALSE),NOT(IFERROR(ISNUMBER(--IFERROR(LEFT(TRIM(C57),IFERROR(FIND(".",TRIM(C57)),0)-1),"")),FALSE)),NOT(IFERROR(ISNUMBER(--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),FALSE)),IF((LEN(TRIM(C57))-LEN(SUBSTITUTE(TRIM(C57),".","")))=2,NOT(IFERROR(ISNUMBER(--IF((LEN(TRIM(C57))-LEN(SUBSTITUTE(TRIM(C57),".","")))=2,IFERROR(MID(TRIM(C57),IFERROR(FIND(".",TRIM(C57),IFERROR(FIND(".",TRIM(C57)),0)+1),0)+1,999),""),"")),FALSE)),FALSE)),"INVALID_VERSION",IF(OR(AND(LEN(IFERROR(LEFT(TRIM(C57),IFERROR(FIND(".",TRIM(C57)),0)-1),""))&gt;1,LEFT(IFERROR(LEFT(TRIM(C57),IFERROR(FIND(".",TRIM(C57)),0)-1),""),1)="0"),AND(LEN(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)&gt;1,LEFT(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,1)="0"),IF((LEN(TRIM(C57))-LEN(SUBSTITUTE(TRIM(C57),".","")))=2,AND(LEN(IF((LEN(TRIM(C57))-LEN(SUBSTITUTE(TRIM(C57),".","")))=2,IFERROR(MID(TRIM(C57),IFERROR(FIND(".",TRIM(C57),IFERROR(FIND(".",TRIM(C57)),0)+1),0)+1,999),""),""))&gt;1,LEFT(IF((LEN(TRIM(C57))-LEN(SUBSTITUTE(TRIM(C57),".","")))=2,IFERROR(MID(TRIM(C57),IFERROR(FIND(".",TRIM(C57),IFERROR(FIND(".",TRIM(C57)),0)+1),0)+1,999),""),""),1)="0"),FALSE)),"INVALID_VERSION_LEADING_ZERO",IF(AND(IFERROR(TEXT(--IFERROR(LEFT(TRIM(C57),IFERROR(FIND(".",TRIM(C57)),0)-1),""),"0")=IFERROR(LEFT(TRIM(C57),IFERROR(FIND(".",TRIM(C57)),0)-1),""),FALSE),IFERROR(TEXT(--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,"0")=IF((LEN(TRIM(C57))-LEN(SUBSTITUTE(TRIM(C57),".","")))=1,IFERROR(MID(TRIM(C57),IFERROR(FIND(".",TRIM(C57)),0)+1,999),""),IF((LEN(TRIM(C57))-LEN(SUBSTITUTE(TRIM(C57),".","")))=2,IFERROR(MID(TRIM(C57),IFERROR(FIND(".",TRIM(C57)),0)+1,IFERROR(FIND(".",TRIM(C57),IFERROR(FIND(".",TRIM(C57)),0)+1),0)-IFERROR(FIND(".",TRIM(C57)),0)-1),""),"")),FALSE),IF((LEN(TRIM(C57))-LEN(SUBSTITUTE(TRIM(C57),".","")))=2,IFERROR(TEXT(--IF((LEN(TRIM(C57))-LEN(SUBSTITUTE(TRIM(C57),".","")))=2,IFERROR(MID(TRIM(C57),IFERROR(FIND(".",TRIM(C57),IFERROR(FIND(".",TRIM(C57)),0)+1),0)+1,999),""),""),"0")=IF((LEN(TRIM(C57))-LEN(SUBSTITUTE(TRIM(C57),".","")))=2,IFERROR(MID(TRIM(C57),IFERROR(FIND(".",TRIM(C57),IFERROR(FIND(".",TRIM(C57)),0)+1),0)+1,999),""),""),FALSE),TRUE)),"NONE","INVALID_VERSION"))))</ns0:f>
      </ns0:c>
      <ns0:c r="S57" s="53">
        <ns0:f>IF(TRIM(D57)="","MISSING_VERSION",IF(OR(NOT(OR((LEN(TRIM(D57))-LEN(SUBSTITUTE(TRIM(D57),".","")))=1,(LEN(TRIM(D57))-LEN(SUBSTITUTE(TRIM(D57),".","")))=2)),IFERROR(LEFT(TRIM(D57),IFERROR(FIND(".",TRIM(D57)),0)-1),"")="",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="",IF((LEN(TRIM(D57))-LEN(SUBSTITUTE(TRIM(D57),".","")))=2,IF((LEN(TRIM(D57))-LEN(SUBSTITUTE(TRIM(D57),".","")))=2,IFERROR(MID(TRIM(D57),IFERROR(FIND(".",TRIM(D57),IFERROR(FIND(".",TRIM(D57)),0)+1),0)+1,999),""),"")="",FALSE),NOT(IFERROR(ISNUMBER(--IFERROR(LEFT(TRIM(D57),IFERROR(FIND(".",TRIM(D57)),0)-1),"")),FALSE)),NOT(IFERROR(ISNUMBER(--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),FALSE)),IF((LEN(TRIM(D57))-LEN(SUBSTITUTE(TRIM(D57),".","")))=2,NOT(IFERROR(ISNUMBER(--IF((LEN(TRIM(D57))-LEN(SUBSTITUTE(TRIM(D57),".","")))=2,IFERROR(MID(TRIM(D57),IFERROR(FIND(".",TRIM(D57),IFERROR(FIND(".",TRIM(D57)),0)+1),0)+1,999),""),"")),FALSE)),FALSE)),"INVALID_VERSION",IF(OR(AND(LEN(IFERROR(LEFT(TRIM(D57),IFERROR(FIND(".",TRIM(D57)),0)-1),""))&gt;1,LEFT(IFERROR(LEFT(TRIM(D57),IFERROR(FIND(".",TRIM(D57)),0)-1),""),1)="0"),AND(LEN(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)&gt;1,LEFT(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,1)="0"),IF((LEN(TRIM(D57))-LEN(SUBSTITUTE(TRIM(D57),".","")))=2,AND(LEN(IF((LEN(TRIM(D57))-LEN(SUBSTITUTE(TRIM(D57),".","")))=2,IFERROR(MID(TRIM(D57),IFERROR(FIND(".",TRIM(D57),IFERROR(FIND(".",TRIM(D57)),0)+1),0)+1,999),""),""))&gt;1,LEFT(IF((LEN(TRIM(D57))-LEN(SUBSTITUTE(TRIM(D57),".","")))=2,IFERROR(MID(TRIM(D57),IFERROR(FIND(".",TRIM(D57),IFERROR(FIND(".",TRIM(D57)),0)+1),0)+1,999),""),""),1)="0"),FALSE)),"INVALID_VERSION_LEADING_ZERO",IF(AND(IFERROR(TEXT(--IFERROR(LEFT(TRIM(D57),IFERROR(FIND(".",TRIM(D57)),0)-1),""),"0")=IFERROR(LEFT(TRIM(D57),IFERROR(FIND(".",TRIM(D57)),0)-1),""),FALSE),IFERROR(TEXT(--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,"0")=IF((LEN(TRIM(D57))-LEN(SUBSTITUTE(TRIM(D57),".","")))=1,IFERROR(MID(TRIM(D57),IFERROR(FIND(".",TRIM(D57)),0)+1,999),""),IF((LEN(TRIM(D57))-LEN(SUBSTITUTE(TRIM(D57),".","")))=2,IFERROR(MID(TRIM(D57),IFERROR(FIND(".",TRIM(D57)),0)+1,IFERROR(FIND(".",TRIM(D57),IFERROR(FIND(".",TRIM(D57)),0)+1),0)-IFERROR(FIND(".",TRIM(D57)),0)-1),""),"")),FALSE),IF((LEN(TRIM(D57))-LEN(SUBSTITUTE(TRIM(D57),".","")))=2,IFERROR(TEXT(--IF((LEN(TRIM(D57))-LEN(SUBSTITUTE(TRIM(D57),".","")))=2,IFERROR(MID(TRIM(D57),IFERROR(FIND(".",TRIM(D57),IFERROR(FIND(".",TRIM(D57)),0)+1),0)+1,999),""),""),"0")=IF((LEN(TRIM(D57))-LEN(SUBSTITUTE(TRIM(D57),".","")))=2,IFERROR(MID(TRIM(D57),IFERROR(FIND(".",TRIM(D57),IFERROR(FIND(".",TRIM(D57)),0)+1),0)+1,999),""),""),FALSE),TRUE)),"NONE","INVALID_VERSION"))))</ns0:f>
      </ns0:c>
    </ns0:row>
    <ns0:row r="58">
      <ns0:c r="A58" s="65"/>
      <ns0:c r="B58" s="65"/>
      <ns0:c r="C58" s="65"/>
      <ns0:c r="D58" s="65"/>
      <ns0:c r="E58" s="65"/>
      <ns0:c r="F58" s="67"/>
      <ns0:c r="G58" s="66"/>
      <ns0:c r="H58" s="66"/>
      <ns0:c r="I58" s="66"/>
      <ns0:c r="J58" s="45">
        <ns0:f>IF(A58="","",IFERROR(VLOOKUP(K58,'Controlled Vocabulary'!$AA$2:$AD$200,2,FALSE),"Record structurally complete"))</ns0:f>
      </ns0:c>
      <ns0:c r="K58" s="45">
        <ns0:f>IF(A58="","",IF(O58="","MISSING_CHANGE_EVENT_ID",IF(P58&gt;1,"DUPLICATE_LINK_ID",IF(E58="","CHANGE_ACTOR_REQUIRED",IF(OR(R58&lt;&gt;"NONE",S58&lt;&gt;"NONE"),"CHANGE_VERSION_LINK_REQUIRED",IF(G58="","MISSING_CHANGE_REASON",IF(Q58=0,"ORPHAN_CLAIM_LINK","NONE")))))))</ns0:f>
      </ns0:c>
      <ns0:c r="L58" s="45">
        <ns0:f>IF(A58="","",IFERROR(VLOOKUP(K58,'Controlled Vocabulary'!$AA$2:$AD$200,3,FALSE),"Continue"))</ns0:f>
      </ns0:c>
      <ns0:c r="M58" s="45">
        <ns0:f>IF(A58="","",IFERROR(VLOOKUP(K58,'Controlled Vocabulary'!$AA$2:$AD$200,4,FALSE),"Evaluate remaining controls."))</ns0:f>
      </ns0:c>
      <ns0:c r="N58" s="53">
        <ns0:f>IF(OR(B58="",D58=""),"",UPPER(TRIM(B58))&amp;"|"&amp;TRIM(D58))</ns0:f>
      </ns0:c>
      <ns0:c r="O58" s="53">
        <ns0:f>IF(A58="","",UPPER(TRIM(A58)))</ns0:f>
      </ns0:c>
      <ns0:c r="P58" s="53">
        <ns0:f>IF(O58="",0,COUNTIF($O$2:$O$101,O58))</ns0:f>
      </ns0:c>
      <ns0:c r="Q58" s="53">
        <ns0:f>IF(N58="",0,COUNTIF('Evidence Register'!$BN$2:$BN$101,N58))</ns0:f>
      </ns0:c>
      <ns0:c r="R58" s="53">
        <ns0:f>IF(TRIM(C58)="","MISSING_VERSION",IF(OR(NOT(OR((LEN(TRIM(C58))-LEN(SUBSTITUTE(TRIM(C58),".","")))=1,(LEN(TRIM(C58))-LEN(SUBSTITUTE(TRIM(C58),".","")))=2)),IFERROR(LEFT(TRIM(C58),IFERROR(FIND(".",TRIM(C58)),0)-1),"")="",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="",IF((LEN(TRIM(C58))-LEN(SUBSTITUTE(TRIM(C58),".","")))=2,IF((LEN(TRIM(C58))-LEN(SUBSTITUTE(TRIM(C58),".","")))=2,IFERROR(MID(TRIM(C58),IFERROR(FIND(".",TRIM(C58),IFERROR(FIND(".",TRIM(C58)),0)+1),0)+1,999),""),"")="",FALSE),NOT(IFERROR(ISNUMBER(--IFERROR(LEFT(TRIM(C58),IFERROR(FIND(".",TRIM(C58)),0)-1),"")),FALSE)),NOT(IFERROR(ISNUMBER(--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),FALSE)),IF((LEN(TRIM(C58))-LEN(SUBSTITUTE(TRIM(C58),".","")))=2,NOT(IFERROR(ISNUMBER(--IF((LEN(TRIM(C58))-LEN(SUBSTITUTE(TRIM(C58),".","")))=2,IFERROR(MID(TRIM(C58),IFERROR(FIND(".",TRIM(C58),IFERROR(FIND(".",TRIM(C58)),0)+1),0)+1,999),""),"")),FALSE)),FALSE)),"INVALID_VERSION",IF(OR(AND(LEN(IFERROR(LEFT(TRIM(C58),IFERROR(FIND(".",TRIM(C58)),0)-1),""))&gt;1,LEFT(IFERROR(LEFT(TRIM(C58),IFERROR(FIND(".",TRIM(C58)),0)-1),""),1)="0"),AND(LEN(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)&gt;1,LEFT(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,1)="0"),IF((LEN(TRIM(C58))-LEN(SUBSTITUTE(TRIM(C58),".","")))=2,AND(LEN(IF((LEN(TRIM(C58))-LEN(SUBSTITUTE(TRIM(C58),".","")))=2,IFERROR(MID(TRIM(C58),IFERROR(FIND(".",TRIM(C58),IFERROR(FIND(".",TRIM(C58)),0)+1),0)+1,999),""),""))&gt;1,LEFT(IF((LEN(TRIM(C58))-LEN(SUBSTITUTE(TRIM(C58),".","")))=2,IFERROR(MID(TRIM(C58),IFERROR(FIND(".",TRIM(C58),IFERROR(FIND(".",TRIM(C58)),0)+1),0)+1,999),""),""),1)="0"),FALSE)),"INVALID_VERSION_LEADING_ZERO",IF(AND(IFERROR(TEXT(--IFERROR(LEFT(TRIM(C58),IFERROR(FIND(".",TRIM(C58)),0)-1),""),"0")=IFERROR(LEFT(TRIM(C58),IFERROR(FIND(".",TRIM(C58)),0)-1),""),FALSE),IFERROR(TEXT(--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,"0")=IF((LEN(TRIM(C58))-LEN(SUBSTITUTE(TRIM(C58),".","")))=1,IFERROR(MID(TRIM(C58),IFERROR(FIND(".",TRIM(C58)),0)+1,999),""),IF((LEN(TRIM(C58))-LEN(SUBSTITUTE(TRIM(C58),".","")))=2,IFERROR(MID(TRIM(C58),IFERROR(FIND(".",TRIM(C58)),0)+1,IFERROR(FIND(".",TRIM(C58),IFERROR(FIND(".",TRIM(C58)),0)+1),0)-IFERROR(FIND(".",TRIM(C58)),0)-1),""),"")),FALSE),IF((LEN(TRIM(C58))-LEN(SUBSTITUTE(TRIM(C58),".","")))=2,IFERROR(TEXT(--IF((LEN(TRIM(C58))-LEN(SUBSTITUTE(TRIM(C58),".","")))=2,IFERROR(MID(TRIM(C58),IFERROR(FIND(".",TRIM(C58),IFERROR(FIND(".",TRIM(C58)),0)+1),0)+1,999),""),""),"0")=IF((LEN(TRIM(C58))-LEN(SUBSTITUTE(TRIM(C58),".","")))=2,IFERROR(MID(TRIM(C58),IFERROR(FIND(".",TRIM(C58),IFERROR(FIND(".",TRIM(C58)),0)+1),0)+1,999),""),""),FALSE),TRUE)),"NONE","INVALID_VERSION"))))</ns0:f>
      </ns0:c>
      <ns0:c r="S58" s="53">
        <ns0:f>IF(TRIM(D58)="","MISSING_VERSION",IF(OR(NOT(OR((LEN(TRIM(D58))-LEN(SUBSTITUTE(TRIM(D58),".","")))=1,(LEN(TRIM(D58))-LEN(SUBSTITUTE(TRIM(D58),".","")))=2)),IFERROR(LEFT(TRIM(D58),IFERROR(FIND(".",TRIM(D58)),0)-1),"")="",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="",IF((LEN(TRIM(D58))-LEN(SUBSTITUTE(TRIM(D58),".","")))=2,IF((LEN(TRIM(D58))-LEN(SUBSTITUTE(TRIM(D58),".","")))=2,IFERROR(MID(TRIM(D58),IFERROR(FIND(".",TRIM(D58),IFERROR(FIND(".",TRIM(D58)),0)+1),0)+1,999),""),"")="",FALSE),NOT(IFERROR(ISNUMBER(--IFERROR(LEFT(TRIM(D58),IFERROR(FIND(".",TRIM(D58)),0)-1),"")),FALSE)),NOT(IFERROR(ISNUMBER(--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),FALSE)),IF((LEN(TRIM(D58))-LEN(SUBSTITUTE(TRIM(D58),".","")))=2,NOT(IFERROR(ISNUMBER(--IF((LEN(TRIM(D58))-LEN(SUBSTITUTE(TRIM(D58),".","")))=2,IFERROR(MID(TRIM(D58),IFERROR(FIND(".",TRIM(D58),IFERROR(FIND(".",TRIM(D58)),0)+1),0)+1,999),""),"")),FALSE)),FALSE)),"INVALID_VERSION",IF(OR(AND(LEN(IFERROR(LEFT(TRIM(D58),IFERROR(FIND(".",TRIM(D58)),0)-1),""))&gt;1,LEFT(IFERROR(LEFT(TRIM(D58),IFERROR(FIND(".",TRIM(D58)),0)-1),""),1)="0"),AND(LEN(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)&gt;1,LEFT(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,1)="0"),IF((LEN(TRIM(D58))-LEN(SUBSTITUTE(TRIM(D58),".","")))=2,AND(LEN(IF((LEN(TRIM(D58))-LEN(SUBSTITUTE(TRIM(D58),".","")))=2,IFERROR(MID(TRIM(D58),IFERROR(FIND(".",TRIM(D58),IFERROR(FIND(".",TRIM(D58)),0)+1),0)+1,999),""),""))&gt;1,LEFT(IF((LEN(TRIM(D58))-LEN(SUBSTITUTE(TRIM(D58),".","")))=2,IFERROR(MID(TRIM(D58),IFERROR(FIND(".",TRIM(D58),IFERROR(FIND(".",TRIM(D58)),0)+1),0)+1,999),""),""),1)="0"),FALSE)),"INVALID_VERSION_LEADING_ZERO",IF(AND(IFERROR(TEXT(--IFERROR(LEFT(TRIM(D58),IFERROR(FIND(".",TRIM(D58)),0)-1),""),"0")=IFERROR(LEFT(TRIM(D58),IFERROR(FIND(".",TRIM(D58)),0)-1),""),FALSE),IFERROR(TEXT(--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,"0")=IF((LEN(TRIM(D58))-LEN(SUBSTITUTE(TRIM(D58),".","")))=1,IFERROR(MID(TRIM(D58),IFERROR(FIND(".",TRIM(D58)),0)+1,999),""),IF((LEN(TRIM(D58))-LEN(SUBSTITUTE(TRIM(D58),".","")))=2,IFERROR(MID(TRIM(D58),IFERROR(FIND(".",TRIM(D58)),0)+1,IFERROR(FIND(".",TRIM(D58),IFERROR(FIND(".",TRIM(D58)),0)+1),0)-IFERROR(FIND(".",TRIM(D58)),0)-1),""),"")),FALSE),IF((LEN(TRIM(D58))-LEN(SUBSTITUTE(TRIM(D58),".","")))=2,IFERROR(TEXT(--IF((LEN(TRIM(D58))-LEN(SUBSTITUTE(TRIM(D58),".","")))=2,IFERROR(MID(TRIM(D58),IFERROR(FIND(".",TRIM(D58),IFERROR(FIND(".",TRIM(D58)),0)+1),0)+1,999),""),""),"0")=IF((LEN(TRIM(D58))-LEN(SUBSTITUTE(TRIM(D58),".","")))=2,IFERROR(MID(TRIM(D58),IFERROR(FIND(".",TRIM(D58),IFERROR(FIND(".",TRIM(D58)),0)+1),0)+1,999),""),""),FALSE),TRUE)),"NONE","INVALID_VERSION"))))</ns0:f>
      </ns0:c>
    </ns0:row>
    <ns0:row r="59">
      <ns0:c r="A59" s="65"/>
      <ns0:c r="B59" s="65"/>
      <ns0:c r="C59" s="65"/>
      <ns0:c r="D59" s="65"/>
      <ns0:c r="E59" s="65"/>
      <ns0:c r="F59" s="67"/>
      <ns0:c r="G59" s="66"/>
      <ns0:c r="H59" s="66"/>
      <ns0:c r="I59" s="66"/>
      <ns0:c r="J59" s="45">
        <ns0:f>IF(A59="","",IFERROR(VLOOKUP(K59,'Controlled Vocabulary'!$AA$2:$AD$200,2,FALSE),"Record structurally complete"))</ns0:f>
      </ns0:c>
      <ns0:c r="K59" s="45">
        <ns0:f>IF(A59="","",IF(O59="","MISSING_CHANGE_EVENT_ID",IF(P59&gt;1,"DUPLICATE_LINK_ID",IF(E59="","CHANGE_ACTOR_REQUIRED",IF(OR(R59&lt;&gt;"NONE",S59&lt;&gt;"NONE"),"CHANGE_VERSION_LINK_REQUIRED",IF(G59="","MISSING_CHANGE_REASON",IF(Q59=0,"ORPHAN_CLAIM_LINK","NONE")))))))</ns0:f>
      </ns0:c>
      <ns0:c r="L59" s="45">
        <ns0:f>IF(A59="","",IFERROR(VLOOKUP(K59,'Controlled Vocabulary'!$AA$2:$AD$200,3,FALSE),"Continue"))</ns0:f>
      </ns0:c>
      <ns0:c r="M59" s="45">
        <ns0:f>IF(A59="","",IFERROR(VLOOKUP(K59,'Controlled Vocabulary'!$AA$2:$AD$200,4,FALSE),"Evaluate remaining controls."))</ns0:f>
      </ns0:c>
      <ns0:c r="N59" s="53">
        <ns0:f>IF(OR(B59="",D59=""),"",UPPER(TRIM(B59))&amp;"|"&amp;TRIM(D59))</ns0:f>
      </ns0:c>
      <ns0:c r="O59" s="53">
        <ns0:f>IF(A59="","",UPPER(TRIM(A59)))</ns0:f>
      </ns0:c>
      <ns0:c r="P59" s="53">
        <ns0:f>IF(O59="",0,COUNTIF($O$2:$O$101,O59))</ns0:f>
      </ns0:c>
      <ns0:c r="Q59" s="53">
        <ns0:f>IF(N59="",0,COUNTIF('Evidence Register'!$BN$2:$BN$101,N59))</ns0:f>
      </ns0:c>
      <ns0:c r="R59" s="53">
        <ns0:f>IF(TRIM(C59)="","MISSING_VERSION",IF(OR(NOT(OR((LEN(TRIM(C59))-LEN(SUBSTITUTE(TRIM(C59),".","")))=1,(LEN(TRIM(C59))-LEN(SUBSTITUTE(TRIM(C59),".","")))=2)),IFERROR(LEFT(TRIM(C59),IFERROR(FIND(".",TRIM(C59)),0)-1),"")="",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="",IF((LEN(TRIM(C59))-LEN(SUBSTITUTE(TRIM(C59),".","")))=2,IF((LEN(TRIM(C59))-LEN(SUBSTITUTE(TRIM(C59),".","")))=2,IFERROR(MID(TRIM(C59),IFERROR(FIND(".",TRIM(C59),IFERROR(FIND(".",TRIM(C59)),0)+1),0)+1,999),""),"")="",FALSE),NOT(IFERROR(ISNUMBER(--IFERROR(LEFT(TRIM(C59),IFERROR(FIND(".",TRIM(C59)),0)-1),"")),FALSE)),NOT(IFERROR(ISNUMBER(--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),FALSE)),IF((LEN(TRIM(C59))-LEN(SUBSTITUTE(TRIM(C59),".","")))=2,NOT(IFERROR(ISNUMBER(--IF((LEN(TRIM(C59))-LEN(SUBSTITUTE(TRIM(C59),".","")))=2,IFERROR(MID(TRIM(C59),IFERROR(FIND(".",TRIM(C59),IFERROR(FIND(".",TRIM(C59)),0)+1),0)+1,999),""),"")),FALSE)),FALSE)),"INVALID_VERSION",IF(OR(AND(LEN(IFERROR(LEFT(TRIM(C59),IFERROR(FIND(".",TRIM(C59)),0)-1),""))&gt;1,LEFT(IFERROR(LEFT(TRIM(C59),IFERROR(FIND(".",TRIM(C59)),0)-1),""),1)="0"),AND(LEN(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)&gt;1,LEFT(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,1)="0"),IF((LEN(TRIM(C59))-LEN(SUBSTITUTE(TRIM(C59),".","")))=2,AND(LEN(IF((LEN(TRIM(C59))-LEN(SUBSTITUTE(TRIM(C59),".","")))=2,IFERROR(MID(TRIM(C59),IFERROR(FIND(".",TRIM(C59),IFERROR(FIND(".",TRIM(C59)),0)+1),0)+1,999),""),""))&gt;1,LEFT(IF((LEN(TRIM(C59))-LEN(SUBSTITUTE(TRIM(C59),".","")))=2,IFERROR(MID(TRIM(C59),IFERROR(FIND(".",TRIM(C59),IFERROR(FIND(".",TRIM(C59)),0)+1),0)+1,999),""),""),1)="0"),FALSE)),"INVALID_VERSION_LEADING_ZERO",IF(AND(IFERROR(TEXT(--IFERROR(LEFT(TRIM(C59),IFERROR(FIND(".",TRIM(C59)),0)-1),""),"0")=IFERROR(LEFT(TRIM(C59),IFERROR(FIND(".",TRIM(C59)),0)-1),""),FALSE),IFERROR(TEXT(--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,"0")=IF((LEN(TRIM(C59))-LEN(SUBSTITUTE(TRIM(C59),".","")))=1,IFERROR(MID(TRIM(C59),IFERROR(FIND(".",TRIM(C59)),0)+1,999),""),IF((LEN(TRIM(C59))-LEN(SUBSTITUTE(TRIM(C59),".","")))=2,IFERROR(MID(TRIM(C59),IFERROR(FIND(".",TRIM(C59)),0)+1,IFERROR(FIND(".",TRIM(C59),IFERROR(FIND(".",TRIM(C59)),0)+1),0)-IFERROR(FIND(".",TRIM(C59)),0)-1),""),"")),FALSE),IF((LEN(TRIM(C59))-LEN(SUBSTITUTE(TRIM(C59),".","")))=2,IFERROR(TEXT(--IF((LEN(TRIM(C59))-LEN(SUBSTITUTE(TRIM(C59),".","")))=2,IFERROR(MID(TRIM(C59),IFERROR(FIND(".",TRIM(C59),IFERROR(FIND(".",TRIM(C59)),0)+1),0)+1,999),""),""),"0")=IF((LEN(TRIM(C59))-LEN(SUBSTITUTE(TRIM(C59),".","")))=2,IFERROR(MID(TRIM(C59),IFERROR(FIND(".",TRIM(C59),IFERROR(FIND(".",TRIM(C59)),0)+1),0)+1,999),""),""),FALSE),TRUE)),"NONE","INVALID_VERSION"))))</ns0:f>
      </ns0:c>
      <ns0:c r="S59" s="53">
        <ns0:f>IF(TRIM(D59)="","MISSING_VERSION",IF(OR(NOT(OR((LEN(TRIM(D59))-LEN(SUBSTITUTE(TRIM(D59),".","")))=1,(LEN(TRIM(D59))-LEN(SUBSTITUTE(TRIM(D59),".","")))=2)),IFERROR(LEFT(TRIM(D59),IFERROR(FIND(".",TRIM(D59)),0)-1),"")="",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="",IF((LEN(TRIM(D59))-LEN(SUBSTITUTE(TRIM(D59),".","")))=2,IF((LEN(TRIM(D59))-LEN(SUBSTITUTE(TRIM(D59),".","")))=2,IFERROR(MID(TRIM(D59),IFERROR(FIND(".",TRIM(D59),IFERROR(FIND(".",TRIM(D59)),0)+1),0)+1,999),""),"")="",FALSE),NOT(IFERROR(ISNUMBER(--IFERROR(LEFT(TRIM(D59),IFERROR(FIND(".",TRIM(D59)),0)-1),"")),FALSE)),NOT(IFERROR(ISNUMBER(--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),FALSE)),IF((LEN(TRIM(D59))-LEN(SUBSTITUTE(TRIM(D59),".","")))=2,NOT(IFERROR(ISNUMBER(--IF((LEN(TRIM(D59))-LEN(SUBSTITUTE(TRIM(D59),".","")))=2,IFERROR(MID(TRIM(D59),IFERROR(FIND(".",TRIM(D59),IFERROR(FIND(".",TRIM(D59)),0)+1),0)+1,999),""),"")),FALSE)),FALSE)),"INVALID_VERSION",IF(OR(AND(LEN(IFERROR(LEFT(TRIM(D59),IFERROR(FIND(".",TRIM(D59)),0)-1),""))&gt;1,LEFT(IFERROR(LEFT(TRIM(D59),IFERROR(FIND(".",TRIM(D59)),0)-1),""),1)="0"),AND(LEN(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)&gt;1,LEFT(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,1)="0"),IF((LEN(TRIM(D59))-LEN(SUBSTITUTE(TRIM(D59),".","")))=2,AND(LEN(IF((LEN(TRIM(D59))-LEN(SUBSTITUTE(TRIM(D59),".","")))=2,IFERROR(MID(TRIM(D59),IFERROR(FIND(".",TRIM(D59),IFERROR(FIND(".",TRIM(D59)),0)+1),0)+1,999),""),""))&gt;1,LEFT(IF((LEN(TRIM(D59))-LEN(SUBSTITUTE(TRIM(D59),".","")))=2,IFERROR(MID(TRIM(D59),IFERROR(FIND(".",TRIM(D59),IFERROR(FIND(".",TRIM(D59)),0)+1),0)+1,999),""),""),1)="0"),FALSE)),"INVALID_VERSION_LEADING_ZERO",IF(AND(IFERROR(TEXT(--IFERROR(LEFT(TRIM(D59),IFERROR(FIND(".",TRIM(D59)),0)-1),""),"0")=IFERROR(LEFT(TRIM(D59),IFERROR(FIND(".",TRIM(D59)),0)-1),""),FALSE),IFERROR(TEXT(--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,"0")=IF((LEN(TRIM(D59))-LEN(SUBSTITUTE(TRIM(D59),".","")))=1,IFERROR(MID(TRIM(D59),IFERROR(FIND(".",TRIM(D59)),0)+1,999),""),IF((LEN(TRIM(D59))-LEN(SUBSTITUTE(TRIM(D59),".","")))=2,IFERROR(MID(TRIM(D59),IFERROR(FIND(".",TRIM(D59)),0)+1,IFERROR(FIND(".",TRIM(D59),IFERROR(FIND(".",TRIM(D59)),0)+1),0)-IFERROR(FIND(".",TRIM(D59)),0)-1),""),"")),FALSE),IF((LEN(TRIM(D59))-LEN(SUBSTITUTE(TRIM(D59),".","")))=2,IFERROR(TEXT(--IF((LEN(TRIM(D59))-LEN(SUBSTITUTE(TRIM(D59),".","")))=2,IFERROR(MID(TRIM(D59),IFERROR(FIND(".",TRIM(D59),IFERROR(FIND(".",TRIM(D59)),0)+1),0)+1,999),""),""),"0")=IF((LEN(TRIM(D59))-LEN(SUBSTITUTE(TRIM(D59),".","")))=2,IFERROR(MID(TRIM(D59),IFERROR(FIND(".",TRIM(D59),IFERROR(FIND(".",TRIM(D59)),0)+1),0)+1,999),""),""),FALSE),TRUE)),"NONE","INVALID_VERSION"))))</ns0:f>
      </ns0:c>
    </ns0:row>
    <ns0:row r="60">
      <ns0:c r="A60" s="65"/>
      <ns0:c r="B60" s="65"/>
      <ns0:c r="C60" s="65"/>
      <ns0:c r="D60" s="65"/>
      <ns0:c r="E60" s="65"/>
      <ns0:c r="F60" s="67"/>
      <ns0:c r="G60" s="66"/>
      <ns0:c r="H60" s="66"/>
      <ns0:c r="I60" s="66"/>
      <ns0:c r="J60" s="45">
        <ns0:f>IF(A60="","",IFERROR(VLOOKUP(K60,'Controlled Vocabulary'!$AA$2:$AD$200,2,FALSE),"Record structurally complete"))</ns0:f>
      </ns0:c>
      <ns0:c r="K60" s="45">
        <ns0:f>IF(A60="","",IF(O60="","MISSING_CHANGE_EVENT_ID",IF(P60&gt;1,"DUPLICATE_LINK_ID",IF(E60="","CHANGE_ACTOR_REQUIRED",IF(OR(R60&lt;&gt;"NONE",S60&lt;&gt;"NONE"),"CHANGE_VERSION_LINK_REQUIRED",IF(G60="","MISSING_CHANGE_REASON",IF(Q60=0,"ORPHAN_CLAIM_LINK","NONE")))))))</ns0:f>
      </ns0:c>
      <ns0:c r="L60" s="45">
        <ns0:f>IF(A60="","",IFERROR(VLOOKUP(K60,'Controlled Vocabulary'!$AA$2:$AD$200,3,FALSE),"Continue"))</ns0:f>
      </ns0:c>
      <ns0:c r="M60" s="45">
        <ns0:f>IF(A60="","",IFERROR(VLOOKUP(K60,'Controlled Vocabulary'!$AA$2:$AD$200,4,FALSE),"Evaluate remaining controls."))</ns0:f>
      </ns0:c>
      <ns0:c r="N60" s="53">
        <ns0:f>IF(OR(B60="",D60=""),"",UPPER(TRIM(B60))&amp;"|"&amp;TRIM(D60))</ns0:f>
      </ns0:c>
      <ns0:c r="O60" s="53">
        <ns0:f>IF(A60="","",UPPER(TRIM(A60)))</ns0:f>
      </ns0:c>
      <ns0:c r="P60" s="53">
        <ns0:f>IF(O60="",0,COUNTIF($O$2:$O$101,O60))</ns0:f>
      </ns0:c>
      <ns0:c r="Q60" s="53">
        <ns0:f>IF(N60="",0,COUNTIF('Evidence Register'!$BN$2:$BN$101,N60))</ns0:f>
      </ns0:c>
      <ns0:c r="R60" s="53">
        <ns0:f>IF(TRIM(C60)="","MISSING_VERSION",IF(OR(NOT(OR((LEN(TRIM(C60))-LEN(SUBSTITUTE(TRIM(C60),".","")))=1,(LEN(TRIM(C60))-LEN(SUBSTITUTE(TRIM(C60),".","")))=2)),IFERROR(LEFT(TRIM(C60),IFERROR(FIND(".",TRIM(C60)),0)-1),"")="",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="",IF((LEN(TRIM(C60))-LEN(SUBSTITUTE(TRIM(C60),".","")))=2,IF((LEN(TRIM(C60))-LEN(SUBSTITUTE(TRIM(C60),".","")))=2,IFERROR(MID(TRIM(C60),IFERROR(FIND(".",TRIM(C60),IFERROR(FIND(".",TRIM(C60)),0)+1),0)+1,999),""),"")="",FALSE),NOT(IFERROR(ISNUMBER(--IFERROR(LEFT(TRIM(C60),IFERROR(FIND(".",TRIM(C60)),0)-1),"")),FALSE)),NOT(IFERROR(ISNUMBER(--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),FALSE)),IF((LEN(TRIM(C60))-LEN(SUBSTITUTE(TRIM(C60),".","")))=2,NOT(IFERROR(ISNUMBER(--IF((LEN(TRIM(C60))-LEN(SUBSTITUTE(TRIM(C60),".","")))=2,IFERROR(MID(TRIM(C60),IFERROR(FIND(".",TRIM(C60),IFERROR(FIND(".",TRIM(C60)),0)+1),0)+1,999),""),"")),FALSE)),FALSE)),"INVALID_VERSION",IF(OR(AND(LEN(IFERROR(LEFT(TRIM(C60),IFERROR(FIND(".",TRIM(C60)),0)-1),""))&gt;1,LEFT(IFERROR(LEFT(TRIM(C60),IFERROR(FIND(".",TRIM(C60)),0)-1),""),1)="0"),AND(LEN(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)&gt;1,LEFT(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,1)="0"),IF((LEN(TRIM(C60))-LEN(SUBSTITUTE(TRIM(C60),".","")))=2,AND(LEN(IF((LEN(TRIM(C60))-LEN(SUBSTITUTE(TRIM(C60),".","")))=2,IFERROR(MID(TRIM(C60),IFERROR(FIND(".",TRIM(C60),IFERROR(FIND(".",TRIM(C60)),0)+1),0)+1,999),""),""))&gt;1,LEFT(IF((LEN(TRIM(C60))-LEN(SUBSTITUTE(TRIM(C60),".","")))=2,IFERROR(MID(TRIM(C60),IFERROR(FIND(".",TRIM(C60),IFERROR(FIND(".",TRIM(C60)),0)+1),0)+1,999),""),""),1)="0"),FALSE)),"INVALID_VERSION_LEADING_ZERO",IF(AND(IFERROR(TEXT(--IFERROR(LEFT(TRIM(C60),IFERROR(FIND(".",TRIM(C60)),0)-1),""),"0")=IFERROR(LEFT(TRIM(C60),IFERROR(FIND(".",TRIM(C60)),0)-1),""),FALSE),IFERROR(TEXT(--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,"0")=IF((LEN(TRIM(C60))-LEN(SUBSTITUTE(TRIM(C60),".","")))=1,IFERROR(MID(TRIM(C60),IFERROR(FIND(".",TRIM(C60)),0)+1,999),""),IF((LEN(TRIM(C60))-LEN(SUBSTITUTE(TRIM(C60),".","")))=2,IFERROR(MID(TRIM(C60),IFERROR(FIND(".",TRIM(C60)),0)+1,IFERROR(FIND(".",TRIM(C60),IFERROR(FIND(".",TRIM(C60)),0)+1),0)-IFERROR(FIND(".",TRIM(C60)),0)-1),""),"")),FALSE),IF((LEN(TRIM(C60))-LEN(SUBSTITUTE(TRIM(C60),".","")))=2,IFERROR(TEXT(--IF((LEN(TRIM(C60))-LEN(SUBSTITUTE(TRIM(C60),".","")))=2,IFERROR(MID(TRIM(C60),IFERROR(FIND(".",TRIM(C60),IFERROR(FIND(".",TRIM(C60)),0)+1),0)+1,999),""),""),"0")=IF((LEN(TRIM(C60))-LEN(SUBSTITUTE(TRIM(C60),".","")))=2,IFERROR(MID(TRIM(C60),IFERROR(FIND(".",TRIM(C60),IFERROR(FIND(".",TRIM(C60)),0)+1),0)+1,999),""),""),FALSE),TRUE)),"NONE","INVALID_VERSION"))))</ns0:f>
      </ns0:c>
      <ns0:c r="S60" s="53">
        <ns0:f>IF(TRIM(D60)="","MISSING_VERSION",IF(OR(NOT(OR((LEN(TRIM(D60))-LEN(SUBSTITUTE(TRIM(D60),".","")))=1,(LEN(TRIM(D60))-LEN(SUBSTITUTE(TRIM(D60),".","")))=2)),IFERROR(LEFT(TRIM(D60),IFERROR(FIND(".",TRIM(D60)),0)-1),"")="",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="",IF((LEN(TRIM(D60))-LEN(SUBSTITUTE(TRIM(D60),".","")))=2,IF((LEN(TRIM(D60))-LEN(SUBSTITUTE(TRIM(D60),".","")))=2,IFERROR(MID(TRIM(D60),IFERROR(FIND(".",TRIM(D60),IFERROR(FIND(".",TRIM(D60)),0)+1),0)+1,999),""),"")="",FALSE),NOT(IFERROR(ISNUMBER(--IFERROR(LEFT(TRIM(D60),IFERROR(FIND(".",TRIM(D60)),0)-1),"")),FALSE)),NOT(IFERROR(ISNUMBER(--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),FALSE)),IF((LEN(TRIM(D60))-LEN(SUBSTITUTE(TRIM(D60),".","")))=2,NOT(IFERROR(ISNUMBER(--IF((LEN(TRIM(D60))-LEN(SUBSTITUTE(TRIM(D60),".","")))=2,IFERROR(MID(TRIM(D60),IFERROR(FIND(".",TRIM(D60),IFERROR(FIND(".",TRIM(D60)),0)+1),0)+1,999),""),"")),FALSE)),FALSE)),"INVALID_VERSION",IF(OR(AND(LEN(IFERROR(LEFT(TRIM(D60),IFERROR(FIND(".",TRIM(D60)),0)-1),""))&gt;1,LEFT(IFERROR(LEFT(TRIM(D60),IFERROR(FIND(".",TRIM(D60)),0)-1),""),1)="0"),AND(LEN(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)&gt;1,LEFT(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,1)="0"),IF((LEN(TRIM(D60))-LEN(SUBSTITUTE(TRIM(D60),".","")))=2,AND(LEN(IF((LEN(TRIM(D60))-LEN(SUBSTITUTE(TRIM(D60),".","")))=2,IFERROR(MID(TRIM(D60),IFERROR(FIND(".",TRIM(D60),IFERROR(FIND(".",TRIM(D60)),0)+1),0)+1,999),""),""))&gt;1,LEFT(IF((LEN(TRIM(D60))-LEN(SUBSTITUTE(TRIM(D60),".","")))=2,IFERROR(MID(TRIM(D60),IFERROR(FIND(".",TRIM(D60),IFERROR(FIND(".",TRIM(D60)),0)+1),0)+1,999),""),""),1)="0"),FALSE)),"INVALID_VERSION_LEADING_ZERO",IF(AND(IFERROR(TEXT(--IFERROR(LEFT(TRIM(D60),IFERROR(FIND(".",TRIM(D60)),0)-1),""),"0")=IFERROR(LEFT(TRIM(D60),IFERROR(FIND(".",TRIM(D60)),0)-1),""),FALSE),IFERROR(TEXT(--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,"0")=IF((LEN(TRIM(D60))-LEN(SUBSTITUTE(TRIM(D60),".","")))=1,IFERROR(MID(TRIM(D60),IFERROR(FIND(".",TRIM(D60)),0)+1,999),""),IF((LEN(TRIM(D60))-LEN(SUBSTITUTE(TRIM(D60),".","")))=2,IFERROR(MID(TRIM(D60),IFERROR(FIND(".",TRIM(D60)),0)+1,IFERROR(FIND(".",TRIM(D60),IFERROR(FIND(".",TRIM(D60)),0)+1),0)-IFERROR(FIND(".",TRIM(D60)),0)-1),""),"")),FALSE),IF((LEN(TRIM(D60))-LEN(SUBSTITUTE(TRIM(D60),".","")))=2,IFERROR(TEXT(--IF((LEN(TRIM(D60))-LEN(SUBSTITUTE(TRIM(D60),".","")))=2,IFERROR(MID(TRIM(D60),IFERROR(FIND(".",TRIM(D60),IFERROR(FIND(".",TRIM(D60)),0)+1),0)+1,999),""),""),"0")=IF((LEN(TRIM(D60))-LEN(SUBSTITUTE(TRIM(D60),".","")))=2,IFERROR(MID(TRIM(D60),IFERROR(FIND(".",TRIM(D60),IFERROR(FIND(".",TRIM(D60)),0)+1),0)+1,999),""),""),FALSE),TRUE)),"NONE","INVALID_VERSION"))))</ns0:f>
      </ns0:c>
    </ns0:row>
    <ns0:row r="61">
      <ns0:c r="A61" s="65"/>
      <ns0:c r="B61" s="65"/>
      <ns0:c r="C61" s="65"/>
      <ns0:c r="D61" s="65"/>
      <ns0:c r="E61" s="65"/>
      <ns0:c r="F61" s="67"/>
      <ns0:c r="G61" s="66"/>
      <ns0:c r="H61" s="66"/>
      <ns0:c r="I61" s="66"/>
      <ns0:c r="J61" s="45">
        <ns0:f>IF(A61="","",IFERROR(VLOOKUP(K61,'Controlled Vocabulary'!$AA$2:$AD$200,2,FALSE),"Record structurally complete"))</ns0:f>
      </ns0:c>
      <ns0:c r="K61" s="45">
        <ns0:f>IF(A61="","",IF(O61="","MISSING_CHANGE_EVENT_ID",IF(P61&gt;1,"DUPLICATE_LINK_ID",IF(E61="","CHANGE_ACTOR_REQUIRED",IF(OR(R61&lt;&gt;"NONE",S61&lt;&gt;"NONE"),"CHANGE_VERSION_LINK_REQUIRED",IF(G61="","MISSING_CHANGE_REASON",IF(Q61=0,"ORPHAN_CLAIM_LINK","NONE")))))))</ns0:f>
      </ns0:c>
      <ns0:c r="L61" s="45">
        <ns0:f>IF(A61="","",IFERROR(VLOOKUP(K61,'Controlled Vocabulary'!$AA$2:$AD$200,3,FALSE),"Continue"))</ns0:f>
      </ns0:c>
      <ns0:c r="M61" s="45">
        <ns0:f>IF(A61="","",IFERROR(VLOOKUP(K61,'Controlled Vocabulary'!$AA$2:$AD$200,4,FALSE),"Evaluate remaining controls."))</ns0:f>
      </ns0:c>
      <ns0:c r="N61" s="53">
        <ns0:f>IF(OR(B61="",D61=""),"",UPPER(TRIM(B61))&amp;"|"&amp;TRIM(D61))</ns0:f>
      </ns0:c>
      <ns0:c r="O61" s="53">
        <ns0:f>IF(A61="","",UPPER(TRIM(A61)))</ns0:f>
      </ns0:c>
      <ns0:c r="P61" s="53">
        <ns0:f>IF(O61="",0,COUNTIF($O$2:$O$101,O61))</ns0:f>
      </ns0:c>
      <ns0:c r="Q61" s="53">
        <ns0:f>IF(N61="",0,COUNTIF('Evidence Register'!$BN$2:$BN$101,N61))</ns0:f>
      </ns0:c>
      <ns0:c r="R61" s="53">
        <ns0:f>IF(TRIM(C61)="","MISSING_VERSION",IF(OR(NOT(OR((LEN(TRIM(C61))-LEN(SUBSTITUTE(TRIM(C61),".","")))=1,(LEN(TRIM(C61))-LEN(SUBSTITUTE(TRIM(C61),".","")))=2)),IFERROR(LEFT(TRIM(C61),IFERROR(FIND(".",TRIM(C61)),0)-1),"")="",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="",IF((LEN(TRIM(C61))-LEN(SUBSTITUTE(TRIM(C61),".","")))=2,IF((LEN(TRIM(C61))-LEN(SUBSTITUTE(TRIM(C61),".","")))=2,IFERROR(MID(TRIM(C61),IFERROR(FIND(".",TRIM(C61),IFERROR(FIND(".",TRIM(C61)),0)+1),0)+1,999),""),"")="",FALSE),NOT(IFERROR(ISNUMBER(--IFERROR(LEFT(TRIM(C61),IFERROR(FIND(".",TRIM(C61)),0)-1),"")),FALSE)),NOT(IFERROR(ISNUMBER(--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),FALSE)),IF((LEN(TRIM(C61))-LEN(SUBSTITUTE(TRIM(C61),".","")))=2,NOT(IFERROR(ISNUMBER(--IF((LEN(TRIM(C61))-LEN(SUBSTITUTE(TRIM(C61),".","")))=2,IFERROR(MID(TRIM(C61),IFERROR(FIND(".",TRIM(C61),IFERROR(FIND(".",TRIM(C61)),0)+1),0)+1,999),""),"")),FALSE)),FALSE)),"INVALID_VERSION",IF(OR(AND(LEN(IFERROR(LEFT(TRIM(C61),IFERROR(FIND(".",TRIM(C61)),0)-1),""))&gt;1,LEFT(IFERROR(LEFT(TRIM(C61),IFERROR(FIND(".",TRIM(C61)),0)-1),""),1)="0"),AND(LEN(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)&gt;1,LEFT(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,1)="0"),IF((LEN(TRIM(C61))-LEN(SUBSTITUTE(TRIM(C61),".","")))=2,AND(LEN(IF((LEN(TRIM(C61))-LEN(SUBSTITUTE(TRIM(C61),".","")))=2,IFERROR(MID(TRIM(C61),IFERROR(FIND(".",TRIM(C61),IFERROR(FIND(".",TRIM(C61)),0)+1),0)+1,999),""),""))&gt;1,LEFT(IF((LEN(TRIM(C61))-LEN(SUBSTITUTE(TRIM(C61),".","")))=2,IFERROR(MID(TRIM(C61),IFERROR(FIND(".",TRIM(C61),IFERROR(FIND(".",TRIM(C61)),0)+1),0)+1,999),""),""),1)="0"),FALSE)),"INVALID_VERSION_LEADING_ZERO",IF(AND(IFERROR(TEXT(--IFERROR(LEFT(TRIM(C61),IFERROR(FIND(".",TRIM(C61)),0)-1),""),"0")=IFERROR(LEFT(TRIM(C61),IFERROR(FIND(".",TRIM(C61)),0)-1),""),FALSE),IFERROR(TEXT(--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,"0")=IF((LEN(TRIM(C61))-LEN(SUBSTITUTE(TRIM(C61),".","")))=1,IFERROR(MID(TRIM(C61),IFERROR(FIND(".",TRIM(C61)),0)+1,999),""),IF((LEN(TRIM(C61))-LEN(SUBSTITUTE(TRIM(C61),".","")))=2,IFERROR(MID(TRIM(C61),IFERROR(FIND(".",TRIM(C61)),0)+1,IFERROR(FIND(".",TRIM(C61),IFERROR(FIND(".",TRIM(C61)),0)+1),0)-IFERROR(FIND(".",TRIM(C61)),0)-1),""),"")),FALSE),IF((LEN(TRIM(C61))-LEN(SUBSTITUTE(TRIM(C61),".","")))=2,IFERROR(TEXT(--IF((LEN(TRIM(C61))-LEN(SUBSTITUTE(TRIM(C61),".","")))=2,IFERROR(MID(TRIM(C61),IFERROR(FIND(".",TRIM(C61),IFERROR(FIND(".",TRIM(C61)),0)+1),0)+1,999),""),""),"0")=IF((LEN(TRIM(C61))-LEN(SUBSTITUTE(TRIM(C61),".","")))=2,IFERROR(MID(TRIM(C61),IFERROR(FIND(".",TRIM(C61),IFERROR(FIND(".",TRIM(C61)),0)+1),0)+1,999),""),""),FALSE),TRUE)),"NONE","INVALID_VERSION"))))</ns0:f>
      </ns0:c>
      <ns0:c r="S61" s="53">
        <ns0:f>IF(TRIM(D61)="","MISSING_VERSION",IF(OR(NOT(OR((LEN(TRIM(D61))-LEN(SUBSTITUTE(TRIM(D61),".","")))=1,(LEN(TRIM(D61))-LEN(SUBSTITUTE(TRIM(D61),".","")))=2)),IFERROR(LEFT(TRIM(D61),IFERROR(FIND(".",TRIM(D61)),0)-1),"")="",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="",IF((LEN(TRIM(D61))-LEN(SUBSTITUTE(TRIM(D61),".","")))=2,IF((LEN(TRIM(D61))-LEN(SUBSTITUTE(TRIM(D61),".","")))=2,IFERROR(MID(TRIM(D61),IFERROR(FIND(".",TRIM(D61),IFERROR(FIND(".",TRIM(D61)),0)+1),0)+1,999),""),"")="",FALSE),NOT(IFERROR(ISNUMBER(--IFERROR(LEFT(TRIM(D61),IFERROR(FIND(".",TRIM(D61)),0)-1),"")),FALSE)),NOT(IFERROR(ISNUMBER(--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),FALSE)),IF((LEN(TRIM(D61))-LEN(SUBSTITUTE(TRIM(D61),".","")))=2,NOT(IFERROR(ISNUMBER(--IF((LEN(TRIM(D61))-LEN(SUBSTITUTE(TRIM(D61),".","")))=2,IFERROR(MID(TRIM(D61),IFERROR(FIND(".",TRIM(D61),IFERROR(FIND(".",TRIM(D61)),0)+1),0)+1,999),""),"")),FALSE)),FALSE)),"INVALID_VERSION",IF(OR(AND(LEN(IFERROR(LEFT(TRIM(D61),IFERROR(FIND(".",TRIM(D61)),0)-1),""))&gt;1,LEFT(IFERROR(LEFT(TRIM(D61),IFERROR(FIND(".",TRIM(D61)),0)-1),""),1)="0"),AND(LEN(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)&gt;1,LEFT(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,1)="0"),IF((LEN(TRIM(D61))-LEN(SUBSTITUTE(TRIM(D61),".","")))=2,AND(LEN(IF((LEN(TRIM(D61))-LEN(SUBSTITUTE(TRIM(D61),".","")))=2,IFERROR(MID(TRIM(D61),IFERROR(FIND(".",TRIM(D61),IFERROR(FIND(".",TRIM(D61)),0)+1),0)+1,999),""),""))&gt;1,LEFT(IF((LEN(TRIM(D61))-LEN(SUBSTITUTE(TRIM(D61),".","")))=2,IFERROR(MID(TRIM(D61),IFERROR(FIND(".",TRIM(D61),IFERROR(FIND(".",TRIM(D61)),0)+1),0)+1,999),""),""),1)="0"),FALSE)),"INVALID_VERSION_LEADING_ZERO",IF(AND(IFERROR(TEXT(--IFERROR(LEFT(TRIM(D61),IFERROR(FIND(".",TRIM(D61)),0)-1),""),"0")=IFERROR(LEFT(TRIM(D61),IFERROR(FIND(".",TRIM(D61)),0)-1),""),FALSE),IFERROR(TEXT(--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,"0")=IF((LEN(TRIM(D61))-LEN(SUBSTITUTE(TRIM(D61),".","")))=1,IFERROR(MID(TRIM(D61),IFERROR(FIND(".",TRIM(D61)),0)+1,999),""),IF((LEN(TRIM(D61))-LEN(SUBSTITUTE(TRIM(D61),".","")))=2,IFERROR(MID(TRIM(D61),IFERROR(FIND(".",TRIM(D61)),0)+1,IFERROR(FIND(".",TRIM(D61),IFERROR(FIND(".",TRIM(D61)),0)+1),0)-IFERROR(FIND(".",TRIM(D61)),0)-1),""),"")),FALSE),IF((LEN(TRIM(D61))-LEN(SUBSTITUTE(TRIM(D61),".","")))=2,IFERROR(TEXT(--IF((LEN(TRIM(D61))-LEN(SUBSTITUTE(TRIM(D61),".","")))=2,IFERROR(MID(TRIM(D61),IFERROR(FIND(".",TRIM(D61),IFERROR(FIND(".",TRIM(D61)),0)+1),0)+1,999),""),""),"0")=IF((LEN(TRIM(D61))-LEN(SUBSTITUTE(TRIM(D61),".","")))=2,IFERROR(MID(TRIM(D61),IFERROR(FIND(".",TRIM(D61),IFERROR(FIND(".",TRIM(D61)),0)+1),0)+1,999),""),""),FALSE),TRUE)),"NONE","INVALID_VERSION"))))</ns0:f>
      </ns0:c>
    </ns0:row>
    <ns0:row r="62">
      <ns0:c r="A62" s="65"/>
      <ns0:c r="B62" s="65"/>
      <ns0:c r="C62" s="65"/>
      <ns0:c r="D62" s="65"/>
      <ns0:c r="E62" s="65"/>
      <ns0:c r="F62" s="67"/>
      <ns0:c r="G62" s="66"/>
      <ns0:c r="H62" s="66"/>
      <ns0:c r="I62" s="66"/>
      <ns0:c r="J62" s="45">
        <ns0:f>IF(A62="","",IFERROR(VLOOKUP(K62,'Controlled Vocabulary'!$AA$2:$AD$200,2,FALSE),"Record structurally complete"))</ns0:f>
      </ns0:c>
      <ns0:c r="K62" s="45">
        <ns0:f>IF(A62="","",IF(O62="","MISSING_CHANGE_EVENT_ID",IF(P62&gt;1,"DUPLICATE_LINK_ID",IF(E62="","CHANGE_ACTOR_REQUIRED",IF(OR(R62&lt;&gt;"NONE",S62&lt;&gt;"NONE"),"CHANGE_VERSION_LINK_REQUIRED",IF(G62="","MISSING_CHANGE_REASON",IF(Q62=0,"ORPHAN_CLAIM_LINK","NONE")))))))</ns0:f>
      </ns0:c>
      <ns0:c r="L62" s="45">
        <ns0:f>IF(A62="","",IFERROR(VLOOKUP(K62,'Controlled Vocabulary'!$AA$2:$AD$200,3,FALSE),"Continue"))</ns0:f>
      </ns0:c>
      <ns0:c r="M62" s="45">
        <ns0:f>IF(A62="","",IFERROR(VLOOKUP(K62,'Controlled Vocabulary'!$AA$2:$AD$200,4,FALSE),"Evaluate remaining controls."))</ns0:f>
      </ns0:c>
      <ns0:c r="N62" s="53">
        <ns0:f>IF(OR(B62="",D62=""),"",UPPER(TRIM(B62))&amp;"|"&amp;TRIM(D62))</ns0:f>
      </ns0:c>
      <ns0:c r="O62" s="53">
        <ns0:f>IF(A62="","",UPPER(TRIM(A62)))</ns0:f>
      </ns0:c>
      <ns0:c r="P62" s="53">
        <ns0:f>IF(O62="",0,COUNTIF($O$2:$O$101,O62))</ns0:f>
      </ns0:c>
      <ns0:c r="Q62" s="53">
        <ns0:f>IF(N62="",0,COUNTIF('Evidence Register'!$BN$2:$BN$101,N62))</ns0:f>
      </ns0:c>
      <ns0:c r="R62" s="53">
        <ns0:f>IF(TRIM(C62)="","MISSING_VERSION",IF(OR(NOT(OR((LEN(TRIM(C62))-LEN(SUBSTITUTE(TRIM(C62),".","")))=1,(LEN(TRIM(C62))-LEN(SUBSTITUTE(TRIM(C62),".","")))=2)),IFERROR(LEFT(TRIM(C62),IFERROR(FIND(".",TRIM(C62)),0)-1),"")="",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="",IF((LEN(TRIM(C62))-LEN(SUBSTITUTE(TRIM(C62),".","")))=2,IF((LEN(TRIM(C62))-LEN(SUBSTITUTE(TRIM(C62),".","")))=2,IFERROR(MID(TRIM(C62),IFERROR(FIND(".",TRIM(C62),IFERROR(FIND(".",TRIM(C62)),0)+1),0)+1,999),""),"")="",FALSE),NOT(IFERROR(ISNUMBER(--IFERROR(LEFT(TRIM(C62),IFERROR(FIND(".",TRIM(C62)),0)-1),"")),FALSE)),NOT(IFERROR(ISNUMBER(--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),FALSE)),IF((LEN(TRIM(C62))-LEN(SUBSTITUTE(TRIM(C62),".","")))=2,NOT(IFERROR(ISNUMBER(--IF((LEN(TRIM(C62))-LEN(SUBSTITUTE(TRIM(C62),".","")))=2,IFERROR(MID(TRIM(C62),IFERROR(FIND(".",TRIM(C62),IFERROR(FIND(".",TRIM(C62)),0)+1),0)+1,999),""),"")),FALSE)),FALSE)),"INVALID_VERSION",IF(OR(AND(LEN(IFERROR(LEFT(TRIM(C62),IFERROR(FIND(".",TRIM(C62)),0)-1),""))&gt;1,LEFT(IFERROR(LEFT(TRIM(C62),IFERROR(FIND(".",TRIM(C62)),0)-1),""),1)="0"),AND(LEN(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)&gt;1,LEFT(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,1)="0"),IF((LEN(TRIM(C62))-LEN(SUBSTITUTE(TRIM(C62),".","")))=2,AND(LEN(IF((LEN(TRIM(C62))-LEN(SUBSTITUTE(TRIM(C62),".","")))=2,IFERROR(MID(TRIM(C62),IFERROR(FIND(".",TRIM(C62),IFERROR(FIND(".",TRIM(C62)),0)+1),0)+1,999),""),""))&gt;1,LEFT(IF((LEN(TRIM(C62))-LEN(SUBSTITUTE(TRIM(C62),".","")))=2,IFERROR(MID(TRIM(C62),IFERROR(FIND(".",TRIM(C62),IFERROR(FIND(".",TRIM(C62)),0)+1),0)+1,999),""),""),1)="0"),FALSE)),"INVALID_VERSION_LEADING_ZERO",IF(AND(IFERROR(TEXT(--IFERROR(LEFT(TRIM(C62),IFERROR(FIND(".",TRIM(C62)),0)-1),""),"0")=IFERROR(LEFT(TRIM(C62),IFERROR(FIND(".",TRIM(C62)),0)-1),""),FALSE),IFERROR(TEXT(--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,"0")=IF((LEN(TRIM(C62))-LEN(SUBSTITUTE(TRIM(C62),".","")))=1,IFERROR(MID(TRIM(C62),IFERROR(FIND(".",TRIM(C62)),0)+1,999),""),IF((LEN(TRIM(C62))-LEN(SUBSTITUTE(TRIM(C62),".","")))=2,IFERROR(MID(TRIM(C62),IFERROR(FIND(".",TRIM(C62)),0)+1,IFERROR(FIND(".",TRIM(C62),IFERROR(FIND(".",TRIM(C62)),0)+1),0)-IFERROR(FIND(".",TRIM(C62)),0)-1),""),"")),FALSE),IF((LEN(TRIM(C62))-LEN(SUBSTITUTE(TRIM(C62),".","")))=2,IFERROR(TEXT(--IF((LEN(TRIM(C62))-LEN(SUBSTITUTE(TRIM(C62),".","")))=2,IFERROR(MID(TRIM(C62),IFERROR(FIND(".",TRIM(C62),IFERROR(FIND(".",TRIM(C62)),0)+1),0)+1,999),""),""),"0")=IF((LEN(TRIM(C62))-LEN(SUBSTITUTE(TRIM(C62),".","")))=2,IFERROR(MID(TRIM(C62),IFERROR(FIND(".",TRIM(C62),IFERROR(FIND(".",TRIM(C62)),0)+1),0)+1,999),""),""),FALSE),TRUE)),"NONE","INVALID_VERSION"))))</ns0:f>
      </ns0:c>
      <ns0:c r="S62" s="53">
        <ns0:f>IF(TRIM(D62)="","MISSING_VERSION",IF(OR(NOT(OR((LEN(TRIM(D62))-LEN(SUBSTITUTE(TRIM(D62),".","")))=1,(LEN(TRIM(D62))-LEN(SUBSTITUTE(TRIM(D62),".","")))=2)),IFERROR(LEFT(TRIM(D62),IFERROR(FIND(".",TRIM(D62)),0)-1),"")="",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="",IF((LEN(TRIM(D62))-LEN(SUBSTITUTE(TRIM(D62),".","")))=2,IF((LEN(TRIM(D62))-LEN(SUBSTITUTE(TRIM(D62),".","")))=2,IFERROR(MID(TRIM(D62),IFERROR(FIND(".",TRIM(D62),IFERROR(FIND(".",TRIM(D62)),0)+1),0)+1,999),""),"")="",FALSE),NOT(IFERROR(ISNUMBER(--IFERROR(LEFT(TRIM(D62),IFERROR(FIND(".",TRIM(D62)),0)-1),"")),FALSE)),NOT(IFERROR(ISNUMBER(--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),FALSE)),IF((LEN(TRIM(D62))-LEN(SUBSTITUTE(TRIM(D62),".","")))=2,NOT(IFERROR(ISNUMBER(--IF((LEN(TRIM(D62))-LEN(SUBSTITUTE(TRIM(D62),".","")))=2,IFERROR(MID(TRIM(D62),IFERROR(FIND(".",TRIM(D62),IFERROR(FIND(".",TRIM(D62)),0)+1),0)+1,999),""),"")),FALSE)),FALSE)),"INVALID_VERSION",IF(OR(AND(LEN(IFERROR(LEFT(TRIM(D62),IFERROR(FIND(".",TRIM(D62)),0)-1),""))&gt;1,LEFT(IFERROR(LEFT(TRIM(D62),IFERROR(FIND(".",TRIM(D62)),0)-1),""),1)="0"),AND(LEN(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)&gt;1,LEFT(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,1)="0"),IF((LEN(TRIM(D62))-LEN(SUBSTITUTE(TRIM(D62),".","")))=2,AND(LEN(IF((LEN(TRIM(D62))-LEN(SUBSTITUTE(TRIM(D62),".","")))=2,IFERROR(MID(TRIM(D62),IFERROR(FIND(".",TRIM(D62),IFERROR(FIND(".",TRIM(D62)),0)+1),0)+1,999),""),""))&gt;1,LEFT(IF((LEN(TRIM(D62))-LEN(SUBSTITUTE(TRIM(D62),".","")))=2,IFERROR(MID(TRIM(D62),IFERROR(FIND(".",TRIM(D62),IFERROR(FIND(".",TRIM(D62)),0)+1),0)+1,999),""),""),1)="0"),FALSE)),"INVALID_VERSION_LEADING_ZERO",IF(AND(IFERROR(TEXT(--IFERROR(LEFT(TRIM(D62),IFERROR(FIND(".",TRIM(D62)),0)-1),""),"0")=IFERROR(LEFT(TRIM(D62),IFERROR(FIND(".",TRIM(D62)),0)-1),""),FALSE),IFERROR(TEXT(--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,"0")=IF((LEN(TRIM(D62))-LEN(SUBSTITUTE(TRIM(D62),".","")))=1,IFERROR(MID(TRIM(D62),IFERROR(FIND(".",TRIM(D62)),0)+1,999),""),IF((LEN(TRIM(D62))-LEN(SUBSTITUTE(TRIM(D62),".","")))=2,IFERROR(MID(TRIM(D62),IFERROR(FIND(".",TRIM(D62)),0)+1,IFERROR(FIND(".",TRIM(D62),IFERROR(FIND(".",TRIM(D62)),0)+1),0)-IFERROR(FIND(".",TRIM(D62)),0)-1),""),"")),FALSE),IF((LEN(TRIM(D62))-LEN(SUBSTITUTE(TRIM(D62),".","")))=2,IFERROR(TEXT(--IF((LEN(TRIM(D62))-LEN(SUBSTITUTE(TRIM(D62),".","")))=2,IFERROR(MID(TRIM(D62),IFERROR(FIND(".",TRIM(D62),IFERROR(FIND(".",TRIM(D62)),0)+1),0)+1,999),""),""),"0")=IF((LEN(TRIM(D62))-LEN(SUBSTITUTE(TRIM(D62),".","")))=2,IFERROR(MID(TRIM(D62),IFERROR(FIND(".",TRIM(D62),IFERROR(FIND(".",TRIM(D62)),0)+1),0)+1,999),""),""),FALSE),TRUE)),"NONE","INVALID_VERSION"))))</ns0:f>
      </ns0:c>
    </ns0:row>
    <ns0:row r="63">
      <ns0:c r="A63" s="65"/>
      <ns0:c r="B63" s="65"/>
      <ns0:c r="C63" s="65"/>
      <ns0:c r="D63" s="65"/>
      <ns0:c r="E63" s="65"/>
      <ns0:c r="F63" s="67"/>
      <ns0:c r="G63" s="66"/>
      <ns0:c r="H63" s="66"/>
      <ns0:c r="I63" s="66"/>
      <ns0:c r="J63" s="45">
        <ns0:f>IF(A63="","",IFERROR(VLOOKUP(K63,'Controlled Vocabulary'!$AA$2:$AD$200,2,FALSE),"Record structurally complete"))</ns0:f>
      </ns0:c>
      <ns0:c r="K63" s="45">
        <ns0:f>IF(A63="","",IF(O63="","MISSING_CHANGE_EVENT_ID",IF(P63&gt;1,"DUPLICATE_LINK_ID",IF(E63="","CHANGE_ACTOR_REQUIRED",IF(OR(R63&lt;&gt;"NONE",S63&lt;&gt;"NONE"),"CHANGE_VERSION_LINK_REQUIRED",IF(G63="","MISSING_CHANGE_REASON",IF(Q63=0,"ORPHAN_CLAIM_LINK","NONE")))))))</ns0:f>
      </ns0:c>
      <ns0:c r="L63" s="45">
        <ns0:f>IF(A63="","",IFERROR(VLOOKUP(K63,'Controlled Vocabulary'!$AA$2:$AD$200,3,FALSE),"Continue"))</ns0:f>
      </ns0:c>
      <ns0:c r="M63" s="45">
        <ns0:f>IF(A63="","",IFERROR(VLOOKUP(K63,'Controlled Vocabulary'!$AA$2:$AD$200,4,FALSE),"Evaluate remaining controls."))</ns0:f>
      </ns0:c>
      <ns0:c r="N63" s="53">
        <ns0:f>IF(OR(B63="",D63=""),"",UPPER(TRIM(B63))&amp;"|"&amp;TRIM(D63))</ns0:f>
      </ns0:c>
      <ns0:c r="O63" s="53">
        <ns0:f>IF(A63="","",UPPER(TRIM(A63)))</ns0:f>
      </ns0:c>
      <ns0:c r="P63" s="53">
        <ns0:f>IF(O63="",0,COUNTIF($O$2:$O$101,O63))</ns0:f>
      </ns0:c>
      <ns0:c r="Q63" s="53">
        <ns0:f>IF(N63="",0,COUNTIF('Evidence Register'!$BN$2:$BN$101,N63))</ns0:f>
      </ns0:c>
      <ns0:c r="R63" s="53">
        <ns0:f>IF(TRIM(C63)="","MISSING_VERSION",IF(OR(NOT(OR((LEN(TRIM(C63))-LEN(SUBSTITUTE(TRIM(C63),".","")))=1,(LEN(TRIM(C63))-LEN(SUBSTITUTE(TRIM(C63),".","")))=2)),IFERROR(LEFT(TRIM(C63),IFERROR(FIND(".",TRIM(C63)),0)-1),"")="",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="",IF((LEN(TRIM(C63))-LEN(SUBSTITUTE(TRIM(C63),".","")))=2,IF((LEN(TRIM(C63))-LEN(SUBSTITUTE(TRIM(C63),".","")))=2,IFERROR(MID(TRIM(C63),IFERROR(FIND(".",TRIM(C63),IFERROR(FIND(".",TRIM(C63)),0)+1),0)+1,999),""),"")="",FALSE),NOT(IFERROR(ISNUMBER(--IFERROR(LEFT(TRIM(C63),IFERROR(FIND(".",TRIM(C63)),0)-1),"")),FALSE)),NOT(IFERROR(ISNUMBER(--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),FALSE)),IF((LEN(TRIM(C63))-LEN(SUBSTITUTE(TRIM(C63),".","")))=2,NOT(IFERROR(ISNUMBER(--IF((LEN(TRIM(C63))-LEN(SUBSTITUTE(TRIM(C63),".","")))=2,IFERROR(MID(TRIM(C63),IFERROR(FIND(".",TRIM(C63),IFERROR(FIND(".",TRIM(C63)),0)+1),0)+1,999),""),"")),FALSE)),FALSE)),"INVALID_VERSION",IF(OR(AND(LEN(IFERROR(LEFT(TRIM(C63),IFERROR(FIND(".",TRIM(C63)),0)-1),""))&gt;1,LEFT(IFERROR(LEFT(TRIM(C63),IFERROR(FIND(".",TRIM(C63)),0)-1),""),1)="0"),AND(LEN(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)&gt;1,LEFT(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,1)="0"),IF((LEN(TRIM(C63))-LEN(SUBSTITUTE(TRIM(C63),".","")))=2,AND(LEN(IF((LEN(TRIM(C63))-LEN(SUBSTITUTE(TRIM(C63),".","")))=2,IFERROR(MID(TRIM(C63),IFERROR(FIND(".",TRIM(C63),IFERROR(FIND(".",TRIM(C63)),0)+1),0)+1,999),""),""))&gt;1,LEFT(IF((LEN(TRIM(C63))-LEN(SUBSTITUTE(TRIM(C63),".","")))=2,IFERROR(MID(TRIM(C63),IFERROR(FIND(".",TRIM(C63),IFERROR(FIND(".",TRIM(C63)),0)+1),0)+1,999),""),""),1)="0"),FALSE)),"INVALID_VERSION_LEADING_ZERO",IF(AND(IFERROR(TEXT(--IFERROR(LEFT(TRIM(C63),IFERROR(FIND(".",TRIM(C63)),0)-1),""),"0")=IFERROR(LEFT(TRIM(C63),IFERROR(FIND(".",TRIM(C63)),0)-1),""),FALSE),IFERROR(TEXT(--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,"0")=IF((LEN(TRIM(C63))-LEN(SUBSTITUTE(TRIM(C63),".","")))=1,IFERROR(MID(TRIM(C63),IFERROR(FIND(".",TRIM(C63)),0)+1,999),""),IF((LEN(TRIM(C63))-LEN(SUBSTITUTE(TRIM(C63),".","")))=2,IFERROR(MID(TRIM(C63),IFERROR(FIND(".",TRIM(C63)),0)+1,IFERROR(FIND(".",TRIM(C63),IFERROR(FIND(".",TRIM(C63)),0)+1),0)-IFERROR(FIND(".",TRIM(C63)),0)-1),""),"")),FALSE),IF((LEN(TRIM(C63))-LEN(SUBSTITUTE(TRIM(C63),".","")))=2,IFERROR(TEXT(--IF((LEN(TRIM(C63))-LEN(SUBSTITUTE(TRIM(C63),".","")))=2,IFERROR(MID(TRIM(C63),IFERROR(FIND(".",TRIM(C63),IFERROR(FIND(".",TRIM(C63)),0)+1),0)+1,999),""),""),"0")=IF((LEN(TRIM(C63))-LEN(SUBSTITUTE(TRIM(C63),".","")))=2,IFERROR(MID(TRIM(C63),IFERROR(FIND(".",TRIM(C63),IFERROR(FIND(".",TRIM(C63)),0)+1),0)+1,999),""),""),FALSE),TRUE)),"NONE","INVALID_VERSION"))))</ns0:f>
      </ns0:c>
      <ns0:c r="S63" s="53">
        <ns0:f>IF(TRIM(D63)="","MISSING_VERSION",IF(OR(NOT(OR((LEN(TRIM(D63))-LEN(SUBSTITUTE(TRIM(D63),".","")))=1,(LEN(TRIM(D63))-LEN(SUBSTITUTE(TRIM(D63),".","")))=2)),IFERROR(LEFT(TRIM(D63),IFERROR(FIND(".",TRIM(D63)),0)-1),"")="",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="",IF((LEN(TRIM(D63))-LEN(SUBSTITUTE(TRIM(D63),".","")))=2,IF((LEN(TRIM(D63))-LEN(SUBSTITUTE(TRIM(D63),".","")))=2,IFERROR(MID(TRIM(D63),IFERROR(FIND(".",TRIM(D63),IFERROR(FIND(".",TRIM(D63)),0)+1),0)+1,999),""),"")="",FALSE),NOT(IFERROR(ISNUMBER(--IFERROR(LEFT(TRIM(D63),IFERROR(FIND(".",TRIM(D63)),0)-1),"")),FALSE)),NOT(IFERROR(ISNUMBER(--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),FALSE)),IF((LEN(TRIM(D63))-LEN(SUBSTITUTE(TRIM(D63),".","")))=2,NOT(IFERROR(ISNUMBER(--IF((LEN(TRIM(D63))-LEN(SUBSTITUTE(TRIM(D63),".","")))=2,IFERROR(MID(TRIM(D63),IFERROR(FIND(".",TRIM(D63),IFERROR(FIND(".",TRIM(D63)),0)+1),0)+1,999),""),"")),FALSE)),FALSE)),"INVALID_VERSION",IF(OR(AND(LEN(IFERROR(LEFT(TRIM(D63),IFERROR(FIND(".",TRIM(D63)),0)-1),""))&gt;1,LEFT(IFERROR(LEFT(TRIM(D63),IFERROR(FIND(".",TRIM(D63)),0)-1),""),1)="0"),AND(LEN(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)&gt;1,LEFT(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,1)="0"),IF((LEN(TRIM(D63))-LEN(SUBSTITUTE(TRIM(D63),".","")))=2,AND(LEN(IF((LEN(TRIM(D63))-LEN(SUBSTITUTE(TRIM(D63),".","")))=2,IFERROR(MID(TRIM(D63),IFERROR(FIND(".",TRIM(D63),IFERROR(FIND(".",TRIM(D63)),0)+1),0)+1,999),""),""))&gt;1,LEFT(IF((LEN(TRIM(D63))-LEN(SUBSTITUTE(TRIM(D63),".","")))=2,IFERROR(MID(TRIM(D63),IFERROR(FIND(".",TRIM(D63),IFERROR(FIND(".",TRIM(D63)),0)+1),0)+1,999),""),""),1)="0"),FALSE)),"INVALID_VERSION_LEADING_ZERO",IF(AND(IFERROR(TEXT(--IFERROR(LEFT(TRIM(D63),IFERROR(FIND(".",TRIM(D63)),0)-1),""),"0")=IFERROR(LEFT(TRIM(D63),IFERROR(FIND(".",TRIM(D63)),0)-1),""),FALSE),IFERROR(TEXT(--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,"0")=IF((LEN(TRIM(D63))-LEN(SUBSTITUTE(TRIM(D63),".","")))=1,IFERROR(MID(TRIM(D63),IFERROR(FIND(".",TRIM(D63)),0)+1,999),""),IF((LEN(TRIM(D63))-LEN(SUBSTITUTE(TRIM(D63),".","")))=2,IFERROR(MID(TRIM(D63),IFERROR(FIND(".",TRIM(D63)),0)+1,IFERROR(FIND(".",TRIM(D63),IFERROR(FIND(".",TRIM(D63)),0)+1),0)-IFERROR(FIND(".",TRIM(D63)),0)-1),""),"")),FALSE),IF((LEN(TRIM(D63))-LEN(SUBSTITUTE(TRIM(D63),".","")))=2,IFERROR(TEXT(--IF((LEN(TRIM(D63))-LEN(SUBSTITUTE(TRIM(D63),".","")))=2,IFERROR(MID(TRIM(D63),IFERROR(FIND(".",TRIM(D63),IFERROR(FIND(".",TRIM(D63)),0)+1),0)+1,999),""),""),"0")=IF((LEN(TRIM(D63))-LEN(SUBSTITUTE(TRIM(D63),".","")))=2,IFERROR(MID(TRIM(D63),IFERROR(FIND(".",TRIM(D63),IFERROR(FIND(".",TRIM(D63)),0)+1),0)+1,999),""),""),FALSE),TRUE)),"NONE","INVALID_VERSION"))))</ns0:f>
      </ns0:c>
    </ns0:row>
    <ns0:row r="64">
      <ns0:c r="A64" s="65"/>
      <ns0:c r="B64" s="65"/>
      <ns0:c r="C64" s="65"/>
      <ns0:c r="D64" s="65"/>
      <ns0:c r="E64" s="65"/>
      <ns0:c r="F64" s="67"/>
      <ns0:c r="G64" s="66"/>
      <ns0:c r="H64" s="66"/>
      <ns0:c r="I64" s="66"/>
      <ns0:c r="J64" s="45">
        <ns0:f>IF(A64="","",IFERROR(VLOOKUP(K64,'Controlled Vocabulary'!$AA$2:$AD$200,2,FALSE),"Record structurally complete"))</ns0:f>
      </ns0:c>
      <ns0:c r="K64" s="45">
        <ns0:f>IF(A64="","",IF(O64="","MISSING_CHANGE_EVENT_ID",IF(P64&gt;1,"DUPLICATE_LINK_ID",IF(E64="","CHANGE_ACTOR_REQUIRED",IF(OR(R64&lt;&gt;"NONE",S64&lt;&gt;"NONE"),"CHANGE_VERSION_LINK_REQUIRED",IF(G64="","MISSING_CHANGE_REASON",IF(Q64=0,"ORPHAN_CLAIM_LINK","NONE")))))))</ns0:f>
      </ns0:c>
      <ns0:c r="L64" s="45">
        <ns0:f>IF(A64="","",IFERROR(VLOOKUP(K64,'Controlled Vocabulary'!$AA$2:$AD$200,3,FALSE),"Continue"))</ns0:f>
      </ns0:c>
      <ns0:c r="M64" s="45">
        <ns0:f>IF(A64="","",IFERROR(VLOOKUP(K64,'Controlled Vocabulary'!$AA$2:$AD$200,4,FALSE),"Evaluate remaining controls."))</ns0:f>
      </ns0:c>
      <ns0:c r="N64" s="53">
        <ns0:f>IF(OR(B64="",D64=""),"",UPPER(TRIM(B64))&amp;"|"&amp;TRIM(D64))</ns0:f>
      </ns0:c>
      <ns0:c r="O64" s="53">
        <ns0:f>IF(A64="","",UPPER(TRIM(A64)))</ns0:f>
      </ns0:c>
      <ns0:c r="P64" s="53">
        <ns0:f>IF(O64="",0,COUNTIF($O$2:$O$101,O64))</ns0:f>
      </ns0:c>
      <ns0:c r="Q64" s="53">
        <ns0:f>IF(N64="",0,COUNTIF('Evidence Register'!$BN$2:$BN$101,N64))</ns0:f>
      </ns0:c>
      <ns0:c r="R64" s="53">
        <ns0:f>IF(TRIM(C64)="","MISSING_VERSION",IF(OR(NOT(OR((LEN(TRIM(C64))-LEN(SUBSTITUTE(TRIM(C64),".","")))=1,(LEN(TRIM(C64))-LEN(SUBSTITUTE(TRIM(C64),".","")))=2)),IFERROR(LEFT(TRIM(C64),IFERROR(FIND(".",TRIM(C64)),0)-1),"")="",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="",IF((LEN(TRIM(C64))-LEN(SUBSTITUTE(TRIM(C64),".","")))=2,IF((LEN(TRIM(C64))-LEN(SUBSTITUTE(TRIM(C64),".","")))=2,IFERROR(MID(TRIM(C64),IFERROR(FIND(".",TRIM(C64),IFERROR(FIND(".",TRIM(C64)),0)+1),0)+1,999),""),"")="",FALSE),NOT(IFERROR(ISNUMBER(--IFERROR(LEFT(TRIM(C64),IFERROR(FIND(".",TRIM(C64)),0)-1),"")),FALSE)),NOT(IFERROR(ISNUMBER(--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),FALSE)),IF((LEN(TRIM(C64))-LEN(SUBSTITUTE(TRIM(C64),".","")))=2,NOT(IFERROR(ISNUMBER(--IF((LEN(TRIM(C64))-LEN(SUBSTITUTE(TRIM(C64),".","")))=2,IFERROR(MID(TRIM(C64),IFERROR(FIND(".",TRIM(C64),IFERROR(FIND(".",TRIM(C64)),0)+1),0)+1,999),""),"")),FALSE)),FALSE)),"INVALID_VERSION",IF(OR(AND(LEN(IFERROR(LEFT(TRIM(C64),IFERROR(FIND(".",TRIM(C64)),0)-1),""))&gt;1,LEFT(IFERROR(LEFT(TRIM(C64),IFERROR(FIND(".",TRIM(C64)),0)-1),""),1)="0"),AND(LEN(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)&gt;1,LEFT(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,1)="0"),IF((LEN(TRIM(C64))-LEN(SUBSTITUTE(TRIM(C64),".","")))=2,AND(LEN(IF((LEN(TRIM(C64))-LEN(SUBSTITUTE(TRIM(C64),".","")))=2,IFERROR(MID(TRIM(C64),IFERROR(FIND(".",TRIM(C64),IFERROR(FIND(".",TRIM(C64)),0)+1),0)+1,999),""),""))&gt;1,LEFT(IF((LEN(TRIM(C64))-LEN(SUBSTITUTE(TRIM(C64),".","")))=2,IFERROR(MID(TRIM(C64),IFERROR(FIND(".",TRIM(C64),IFERROR(FIND(".",TRIM(C64)),0)+1),0)+1,999),""),""),1)="0"),FALSE)),"INVALID_VERSION_LEADING_ZERO",IF(AND(IFERROR(TEXT(--IFERROR(LEFT(TRIM(C64),IFERROR(FIND(".",TRIM(C64)),0)-1),""),"0")=IFERROR(LEFT(TRIM(C64),IFERROR(FIND(".",TRIM(C64)),0)-1),""),FALSE),IFERROR(TEXT(--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,"0")=IF((LEN(TRIM(C64))-LEN(SUBSTITUTE(TRIM(C64),".","")))=1,IFERROR(MID(TRIM(C64),IFERROR(FIND(".",TRIM(C64)),0)+1,999),""),IF((LEN(TRIM(C64))-LEN(SUBSTITUTE(TRIM(C64),".","")))=2,IFERROR(MID(TRIM(C64),IFERROR(FIND(".",TRIM(C64)),0)+1,IFERROR(FIND(".",TRIM(C64),IFERROR(FIND(".",TRIM(C64)),0)+1),0)-IFERROR(FIND(".",TRIM(C64)),0)-1),""),"")),FALSE),IF((LEN(TRIM(C64))-LEN(SUBSTITUTE(TRIM(C64),".","")))=2,IFERROR(TEXT(--IF((LEN(TRIM(C64))-LEN(SUBSTITUTE(TRIM(C64),".","")))=2,IFERROR(MID(TRIM(C64),IFERROR(FIND(".",TRIM(C64),IFERROR(FIND(".",TRIM(C64)),0)+1),0)+1,999),""),""),"0")=IF((LEN(TRIM(C64))-LEN(SUBSTITUTE(TRIM(C64),".","")))=2,IFERROR(MID(TRIM(C64),IFERROR(FIND(".",TRIM(C64),IFERROR(FIND(".",TRIM(C64)),0)+1),0)+1,999),""),""),FALSE),TRUE)),"NONE","INVALID_VERSION"))))</ns0:f>
      </ns0:c>
      <ns0:c r="S64" s="53">
        <ns0:f>IF(TRIM(D64)="","MISSING_VERSION",IF(OR(NOT(OR((LEN(TRIM(D64))-LEN(SUBSTITUTE(TRIM(D64),".","")))=1,(LEN(TRIM(D64))-LEN(SUBSTITUTE(TRIM(D64),".","")))=2)),IFERROR(LEFT(TRIM(D64),IFERROR(FIND(".",TRIM(D64)),0)-1),"")="",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="",IF((LEN(TRIM(D64))-LEN(SUBSTITUTE(TRIM(D64),".","")))=2,IF((LEN(TRIM(D64))-LEN(SUBSTITUTE(TRIM(D64),".","")))=2,IFERROR(MID(TRIM(D64),IFERROR(FIND(".",TRIM(D64),IFERROR(FIND(".",TRIM(D64)),0)+1),0)+1,999),""),"")="",FALSE),NOT(IFERROR(ISNUMBER(--IFERROR(LEFT(TRIM(D64),IFERROR(FIND(".",TRIM(D64)),0)-1),"")),FALSE)),NOT(IFERROR(ISNUMBER(--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),FALSE)),IF((LEN(TRIM(D64))-LEN(SUBSTITUTE(TRIM(D64),".","")))=2,NOT(IFERROR(ISNUMBER(--IF((LEN(TRIM(D64))-LEN(SUBSTITUTE(TRIM(D64),".","")))=2,IFERROR(MID(TRIM(D64),IFERROR(FIND(".",TRIM(D64),IFERROR(FIND(".",TRIM(D64)),0)+1),0)+1,999),""),"")),FALSE)),FALSE)),"INVALID_VERSION",IF(OR(AND(LEN(IFERROR(LEFT(TRIM(D64),IFERROR(FIND(".",TRIM(D64)),0)-1),""))&gt;1,LEFT(IFERROR(LEFT(TRIM(D64),IFERROR(FIND(".",TRIM(D64)),0)-1),""),1)="0"),AND(LEN(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)&gt;1,LEFT(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,1)="0"),IF((LEN(TRIM(D64))-LEN(SUBSTITUTE(TRIM(D64),".","")))=2,AND(LEN(IF((LEN(TRIM(D64))-LEN(SUBSTITUTE(TRIM(D64),".","")))=2,IFERROR(MID(TRIM(D64),IFERROR(FIND(".",TRIM(D64),IFERROR(FIND(".",TRIM(D64)),0)+1),0)+1,999),""),""))&gt;1,LEFT(IF((LEN(TRIM(D64))-LEN(SUBSTITUTE(TRIM(D64),".","")))=2,IFERROR(MID(TRIM(D64),IFERROR(FIND(".",TRIM(D64),IFERROR(FIND(".",TRIM(D64)),0)+1),0)+1,999),""),""),1)="0"),FALSE)),"INVALID_VERSION_LEADING_ZERO",IF(AND(IFERROR(TEXT(--IFERROR(LEFT(TRIM(D64),IFERROR(FIND(".",TRIM(D64)),0)-1),""),"0")=IFERROR(LEFT(TRIM(D64),IFERROR(FIND(".",TRIM(D64)),0)-1),""),FALSE),IFERROR(TEXT(--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,"0")=IF((LEN(TRIM(D64))-LEN(SUBSTITUTE(TRIM(D64),".","")))=1,IFERROR(MID(TRIM(D64),IFERROR(FIND(".",TRIM(D64)),0)+1,999),""),IF((LEN(TRIM(D64))-LEN(SUBSTITUTE(TRIM(D64),".","")))=2,IFERROR(MID(TRIM(D64),IFERROR(FIND(".",TRIM(D64)),0)+1,IFERROR(FIND(".",TRIM(D64),IFERROR(FIND(".",TRIM(D64)),0)+1),0)-IFERROR(FIND(".",TRIM(D64)),0)-1),""),"")),FALSE),IF((LEN(TRIM(D64))-LEN(SUBSTITUTE(TRIM(D64),".","")))=2,IFERROR(TEXT(--IF((LEN(TRIM(D64))-LEN(SUBSTITUTE(TRIM(D64),".","")))=2,IFERROR(MID(TRIM(D64),IFERROR(FIND(".",TRIM(D64),IFERROR(FIND(".",TRIM(D64)),0)+1),0)+1,999),""),""),"0")=IF((LEN(TRIM(D64))-LEN(SUBSTITUTE(TRIM(D64),".","")))=2,IFERROR(MID(TRIM(D64),IFERROR(FIND(".",TRIM(D64),IFERROR(FIND(".",TRIM(D64)),0)+1),0)+1,999),""),""),FALSE),TRUE)),"NONE","INVALID_VERSION"))))</ns0:f>
      </ns0:c>
    </ns0:row>
    <ns0:row r="65">
      <ns0:c r="A65" s="65"/>
      <ns0:c r="B65" s="65"/>
      <ns0:c r="C65" s="65"/>
      <ns0:c r="D65" s="65"/>
      <ns0:c r="E65" s="65"/>
      <ns0:c r="F65" s="67"/>
      <ns0:c r="G65" s="66"/>
      <ns0:c r="H65" s="66"/>
      <ns0:c r="I65" s="66"/>
      <ns0:c r="J65" s="45">
        <ns0:f>IF(A65="","",IFERROR(VLOOKUP(K65,'Controlled Vocabulary'!$AA$2:$AD$200,2,FALSE),"Record structurally complete"))</ns0:f>
      </ns0:c>
      <ns0:c r="K65" s="45">
        <ns0:f>IF(A65="","",IF(O65="","MISSING_CHANGE_EVENT_ID",IF(P65&gt;1,"DUPLICATE_LINK_ID",IF(E65="","CHANGE_ACTOR_REQUIRED",IF(OR(R65&lt;&gt;"NONE",S65&lt;&gt;"NONE"),"CHANGE_VERSION_LINK_REQUIRED",IF(G65="","MISSING_CHANGE_REASON",IF(Q65=0,"ORPHAN_CLAIM_LINK","NONE")))))))</ns0:f>
      </ns0:c>
      <ns0:c r="L65" s="45">
        <ns0:f>IF(A65="","",IFERROR(VLOOKUP(K65,'Controlled Vocabulary'!$AA$2:$AD$200,3,FALSE),"Continue"))</ns0:f>
      </ns0:c>
      <ns0:c r="M65" s="45">
        <ns0:f>IF(A65="","",IFERROR(VLOOKUP(K65,'Controlled Vocabulary'!$AA$2:$AD$200,4,FALSE),"Evaluate remaining controls."))</ns0:f>
      </ns0:c>
      <ns0:c r="N65" s="53">
        <ns0:f>IF(OR(B65="",D65=""),"",UPPER(TRIM(B65))&amp;"|"&amp;TRIM(D65))</ns0:f>
      </ns0:c>
      <ns0:c r="O65" s="53">
        <ns0:f>IF(A65="","",UPPER(TRIM(A65)))</ns0:f>
      </ns0:c>
      <ns0:c r="P65" s="53">
        <ns0:f>IF(O65="",0,COUNTIF($O$2:$O$101,O65))</ns0:f>
      </ns0:c>
      <ns0:c r="Q65" s="53">
        <ns0:f>IF(N65="",0,COUNTIF('Evidence Register'!$BN$2:$BN$101,N65))</ns0:f>
      </ns0:c>
      <ns0:c r="R65" s="53">
        <ns0:f>IF(TRIM(C65)="","MISSING_VERSION",IF(OR(NOT(OR((LEN(TRIM(C65))-LEN(SUBSTITUTE(TRIM(C65),".","")))=1,(LEN(TRIM(C65))-LEN(SUBSTITUTE(TRIM(C65),".","")))=2)),IFERROR(LEFT(TRIM(C65),IFERROR(FIND(".",TRIM(C65)),0)-1),"")="",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="",IF((LEN(TRIM(C65))-LEN(SUBSTITUTE(TRIM(C65),".","")))=2,IF((LEN(TRIM(C65))-LEN(SUBSTITUTE(TRIM(C65),".","")))=2,IFERROR(MID(TRIM(C65),IFERROR(FIND(".",TRIM(C65),IFERROR(FIND(".",TRIM(C65)),0)+1),0)+1,999),""),"")="",FALSE),NOT(IFERROR(ISNUMBER(--IFERROR(LEFT(TRIM(C65),IFERROR(FIND(".",TRIM(C65)),0)-1),"")),FALSE)),NOT(IFERROR(ISNUMBER(--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),FALSE)),IF((LEN(TRIM(C65))-LEN(SUBSTITUTE(TRIM(C65),".","")))=2,NOT(IFERROR(ISNUMBER(--IF((LEN(TRIM(C65))-LEN(SUBSTITUTE(TRIM(C65),".","")))=2,IFERROR(MID(TRIM(C65),IFERROR(FIND(".",TRIM(C65),IFERROR(FIND(".",TRIM(C65)),0)+1),0)+1,999),""),"")),FALSE)),FALSE)),"INVALID_VERSION",IF(OR(AND(LEN(IFERROR(LEFT(TRIM(C65),IFERROR(FIND(".",TRIM(C65)),0)-1),""))&gt;1,LEFT(IFERROR(LEFT(TRIM(C65),IFERROR(FIND(".",TRIM(C65)),0)-1),""),1)="0"),AND(LEN(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)&gt;1,LEFT(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,1)="0"),IF((LEN(TRIM(C65))-LEN(SUBSTITUTE(TRIM(C65),".","")))=2,AND(LEN(IF((LEN(TRIM(C65))-LEN(SUBSTITUTE(TRIM(C65),".","")))=2,IFERROR(MID(TRIM(C65),IFERROR(FIND(".",TRIM(C65),IFERROR(FIND(".",TRIM(C65)),0)+1),0)+1,999),""),""))&gt;1,LEFT(IF((LEN(TRIM(C65))-LEN(SUBSTITUTE(TRIM(C65),".","")))=2,IFERROR(MID(TRIM(C65),IFERROR(FIND(".",TRIM(C65),IFERROR(FIND(".",TRIM(C65)),0)+1),0)+1,999),""),""),1)="0"),FALSE)),"INVALID_VERSION_LEADING_ZERO",IF(AND(IFERROR(TEXT(--IFERROR(LEFT(TRIM(C65),IFERROR(FIND(".",TRIM(C65)),0)-1),""),"0")=IFERROR(LEFT(TRIM(C65),IFERROR(FIND(".",TRIM(C65)),0)-1),""),FALSE),IFERROR(TEXT(--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,"0")=IF((LEN(TRIM(C65))-LEN(SUBSTITUTE(TRIM(C65),".","")))=1,IFERROR(MID(TRIM(C65),IFERROR(FIND(".",TRIM(C65)),0)+1,999),""),IF((LEN(TRIM(C65))-LEN(SUBSTITUTE(TRIM(C65),".","")))=2,IFERROR(MID(TRIM(C65),IFERROR(FIND(".",TRIM(C65)),0)+1,IFERROR(FIND(".",TRIM(C65),IFERROR(FIND(".",TRIM(C65)),0)+1),0)-IFERROR(FIND(".",TRIM(C65)),0)-1),""),"")),FALSE),IF((LEN(TRIM(C65))-LEN(SUBSTITUTE(TRIM(C65),".","")))=2,IFERROR(TEXT(--IF((LEN(TRIM(C65))-LEN(SUBSTITUTE(TRIM(C65),".","")))=2,IFERROR(MID(TRIM(C65),IFERROR(FIND(".",TRIM(C65),IFERROR(FIND(".",TRIM(C65)),0)+1),0)+1,999),""),""),"0")=IF((LEN(TRIM(C65))-LEN(SUBSTITUTE(TRIM(C65),".","")))=2,IFERROR(MID(TRIM(C65),IFERROR(FIND(".",TRIM(C65),IFERROR(FIND(".",TRIM(C65)),0)+1),0)+1,999),""),""),FALSE),TRUE)),"NONE","INVALID_VERSION"))))</ns0:f>
      </ns0:c>
      <ns0:c r="S65" s="53">
        <ns0:f>IF(TRIM(D65)="","MISSING_VERSION",IF(OR(NOT(OR((LEN(TRIM(D65))-LEN(SUBSTITUTE(TRIM(D65),".","")))=1,(LEN(TRIM(D65))-LEN(SUBSTITUTE(TRIM(D65),".","")))=2)),IFERROR(LEFT(TRIM(D65),IFERROR(FIND(".",TRIM(D65)),0)-1),"")="",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="",IF((LEN(TRIM(D65))-LEN(SUBSTITUTE(TRIM(D65),".","")))=2,IF((LEN(TRIM(D65))-LEN(SUBSTITUTE(TRIM(D65),".","")))=2,IFERROR(MID(TRIM(D65),IFERROR(FIND(".",TRIM(D65),IFERROR(FIND(".",TRIM(D65)),0)+1),0)+1,999),""),"")="",FALSE),NOT(IFERROR(ISNUMBER(--IFERROR(LEFT(TRIM(D65),IFERROR(FIND(".",TRIM(D65)),0)-1),"")),FALSE)),NOT(IFERROR(ISNUMBER(--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),FALSE)),IF((LEN(TRIM(D65))-LEN(SUBSTITUTE(TRIM(D65),".","")))=2,NOT(IFERROR(ISNUMBER(--IF((LEN(TRIM(D65))-LEN(SUBSTITUTE(TRIM(D65),".","")))=2,IFERROR(MID(TRIM(D65),IFERROR(FIND(".",TRIM(D65),IFERROR(FIND(".",TRIM(D65)),0)+1),0)+1,999),""),"")),FALSE)),FALSE)),"INVALID_VERSION",IF(OR(AND(LEN(IFERROR(LEFT(TRIM(D65),IFERROR(FIND(".",TRIM(D65)),0)-1),""))&gt;1,LEFT(IFERROR(LEFT(TRIM(D65),IFERROR(FIND(".",TRIM(D65)),0)-1),""),1)="0"),AND(LEN(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)&gt;1,LEFT(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,1)="0"),IF((LEN(TRIM(D65))-LEN(SUBSTITUTE(TRIM(D65),".","")))=2,AND(LEN(IF((LEN(TRIM(D65))-LEN(SUBSTITUTE(TRIM(D65),".","")))=2,IFERROR(MID(TRIM(D65),IFERROR(FIND(".",TRIM(D65),IFERROR(FIND(".",TRIM(D65)),0)+1),0)+1,999),""),""))&gt;1,LEFT(IF((LEN(TRIM(D65))-LEN(SUBSTITUTE(TRIM(D65),".","")))=2,IFERROR(MID(TRIM(D65),IFERROR(FIND(".",TRIM(D65),IFERROR(FIND(".",TRIM(D65)),0)+1),0)+1,999),""),""),1)="0"),FALSE)),"INVALID_VERSION_LEADING_ZERO",IF(AND(IFERROR(TEXT(--IFERROR(LEFT(TRIM(D65),IFERROR(FIND(".",TRIM(D65)),0)-1),""),"0")=IFERROR(LEFT(TRIM(D65),IFERROR(FIND(".",TRIM(D65)),0)-1),""),FALSE),IFERROR(TEXT(--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,"0")=IF((LEN(TRIM(D65))-LEN(SUBSTITUTE(TRIM(D65),".","")))=1,IFERROR(MID(TRIM(D65),IFERROR(FIND(".",TRIM(D65)),0)+1,999),""),IF((LEN(TRIM(D65))-LEN(SUBSTITUTE(TRIM(D65),".","")))=2,IFERROR(MID(TRIM(D65),IFERROR(FIND(".",TRIM(D65)),0)+1,IFERROR(FIND(".",TRIM(D65),IFERROR(FIND(".",TRIM(D65)),0)+1),0)-IFERROR(FIND(".",TRIM(D65)),0)-1),""),"")),FALSE),IF((LEN(TRIM(D65))-LEN(SUBSTITUTE(TRIM(D65),".","")))=2,IFERROR(TEXT(--IF((LEN(TRIM(D65))-LEN(SUBSTITUTE(TRIM(D65),".","")))=2,IFERROR(MID(TRIM(D65),IFERROR(FIND(".",TRIM(D65),IFERROR(FIND(".",TRIM(D65)),0)+1),0)+1,999),""),""),"0")=IF((LEN(TRIM(D65))-LEN(SUBSTITUTE(TRIM(D65),".","")))=2,IFERROR(MID(TRIM(D65),IFERROR(FIND(".",TRIM(D65),IFERROR(FIND(".",TRIM(D65)),0)+1),0)+1,999),""),""),FALSE),TRUE)),"NONE","INVALID_VERSION"))))</ns0:f>
      </ns0:c>
    </ns0:row>
    <ns0:row r="66">
      <ns0:c r="A66" s="65"/>
      <ns0:c r="B66" s="65"/>
      <ns0:c r="C66" s="65"/>
      <ns0:c r="D66" s="65"/>
      <ns0:c r="E66" s="65"/>
      <ns0:c r="F66" s="67"/>
      <ns0:c r="G66" s="66"/>
      <ns0:c r="H66" s="66"/>
      <ns0:c r="I66" s="66"/>
      <ns0:c r="J66" s="45">
        <ns0:f>IF(A66="","",IFERROR(VLOOKUP(K66,'Controlled Vocabulary'!$AA$2:$AD$200,2,FALSE),"Record structurally complete"))</ns0:f>
      </ns0:c>
      <ns0:c r="K66" s="45">
        <ns0:f>IF(A66="","",IF(O66="","MISSING_CHANGE_EVENT_ID",IF(P66&gt;1,"DUPLICATE_LINK_ID",IF(E66="","CHANGE_ACTOR_REQUIRED",IF(OR(R66&lt;&gt;"NONE",S66&lt;&gt;"NONE"),"CHANGE_VERSION_LINK_REQUIRED",IF(G66="","MISSING_CHANGE_REASON",IF(Q66=0,"ORPHAN_CLAIM_LINK","NONE")))))))</ns0:f>
      </ns0:c>
      <ns0:c r="L66" s="45">
        <ns0:f>IF(A66="","",IFERROR(VLOOKUP(K66,'Controlled Vocabulary'!$AA$2:$AD$200,3,FALSE),"Continue"))</ns0:f>
      </ns0:c>
      <ns0:c r="M66" s="45">
        <ns0:f>IF(A66="","",IFERROR(VLOOKUP(K66,'Controlled Vocabulary'!$AA$2:$AD$200,4,FALSE),"Evaluate remaining controls."))</ns0:f>
      </ns0:c>
      <ns0:c r="N66" s="53">
        <ns0:f>IF(OR(B66="",D66=""),"",UPPER(TRIM(B66))&amp;"|"&amp;TRIM(D66))</ns0:f>
      </ns0:c>
      <ns0:c r="O66" s="53">
        <ns0:f>IF(A66="","",UPPER(TRIM(A66)))</ns0:f>
      </ns0:c>
      <ns0:c r="P66" s="53">
        <ns0:f>IF(O66="",0,COUNTIF($O$2:$O$101,O66))</ns0:f>
      </ns0:c>
      <ns0:c r="Q66" s="53">
        <ns0:f>IF(N66="",0,COUNTIF('Evidence Register'!$BN$2:$BN$101,N66))</ns0:f>
      </ns0:c>
      <ns0:c r="R66" s="53">
        <ns0:f>IF(TRIM(C66)="","MISSING_VERSION",IF(OR(NOT(OR((LEN(TRIM(C66))-LEN(SUBSTITUTE(TRIM(C66),".","")))=1,(LEN(TRIM(C66))-LEN(SUBSTITUTE(TRIM(C66),".","")))=2)),IFERROR(LEFT(TRIM(C66),IFERROR(FIND(".",TRIM(C66)),0)-1),"")="",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="",IF((LEN(TRIM(C66))-LEN(SUBSTITUTE(TRIM(C66),".","")))=2,IF((LEN(TRIM(C66))-LEN(SUBSTITUTE(TRIM(C66),".","")))=2,IFERROR(MID(TRIM(C66),IFERROR(FIND(".",TRIM(C66),IFERROR(FIND(".",TRIM(C66)),0)+1),0)+1,999),""),"")="",FALSE),NOT(IFERROR(ISNUMBER(--IFERROR(LEFT(TRIM(C66),IFERROR(FIND(".",TRIM(C66)),0)-1),"")),FALSE)),NOT(IFERROR(ISNUMBER(--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),FALSE)),IF((LEN(TRIM(C66))-LEN(SUBSTITUTE(TRIM(C66),".","")))=2,NOT(IFERROR(ISNUMBER(--IF((LEN(TRIM(C66))-LEN(SUBSTITUTE(TRIM(C66),".","")))=2,IFERROR(MID(TRIM(C66),IFERROR(FIND(".",TRIM(C66),IFERROR(FIND(".",TRIM(C66)),0)+1),0)+1,999),""),"")),FALSE)),FALSE)),"INVALID_VERSION",IF(OR(AND(LEN(IFERROR(LEFT(TRIM(C66),IFERROR(FIND(".",TRIM(C66)),0)-1),""))&gt;1,LEFT(IFERROR(LEFT(TRIM(C66),IFERROR(FIND(".",TRIM(C66)),0)-1),""),1)="0"),AND(LEN(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)&gt;1,LEFT(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,1)="0"),IF((LEN(TRIM(C66))-LEN(SUBSTITUTE(TRIM(C66),".","")))=2,AND(LEN(IF((LEN(TRIM(C66))-LEN(SUBSTITUTE(TRIM(C66),".","")))=2,IFERROR(MID(TRIM(C66),IFERROR(FIND(".",TRIM(C66),IFERROR(FIND(".",TRIM(C66)),0)+1),0)+1,999),""),""))&gt;1,LEFT(IF((LEN(TRIM(C66))-LEN(SUBSTITUTE(TRIM(C66),".","")))=2,IFERROR(MID(TRIM(C66),IFERROR(FIND(".",TRIM(C66),IFERROR(FIND(".",TRIM(C66)),0)+1),0)+1,999),""),""),1)="0"),FALSE)),"INVALID_VERSION_LEADING_ZERO",IF(AND(IFERROR(TEXT(--IFERROR(LEFT(TRIM(C66),IFERROR(FIND(".",TRIM(C66)),0)-1),""),"0")=IFERROR(LEFT(TRIM(C66),IFERROR(FIND(".",TRIM(C66)),0)-1),""),FALSE),IFERROR(TEXT(--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,"0")=IF((LEN(TRIM(C66))-LEN(SUBSTITUTE(TRIM(C66),".","")))=1,IFERROR(MID(TRIM(C66),IFERROR(FIND(".",TRIM(C66)),0)+1,999),""),IF((LEN(TRIM(C66))-LEN(SUBSTITUTE(TRIM(C66),".","")))=2,IFERROR(MID(TRIM(C66),IFERROR(FIND(".",TRIM(C66)),0)+1,IFERROR(FIND(".",TRIM(C66),IFERROR(FIND(".",TRIM(C66)),0)+1),0)-IFERROR(FIND(".",TRIM(C66)),0)-1),""),"")),FALSE),IF((LEN(TRIM(C66))-LEN(SUBSTITUTE(TRIM(C66),".","")))=2,IFERROR(TEXT(--IF((LEN(TRIM(C66))-LEN(SUBSTITUTE(TRIM(C66),".","")))=2,IFERROR(MID(TRIM(C66),IFERROR(FIND(".",TRIM(C66),IFERROR(FIND(".",TRIM(C66)),0)+1),0)+1,999),""),""),"0")=IF((LEN(TRIM(C66))-LEN(SUBSTITUTE(TRIM(C66),".","")))=2,IFERROR(MID(TRIM(C66),IFERROR(FIND(".",TRIM(C66),IFERROR(FIND(".",TRIM(C66)),0)+1),0)+1,999),""),""),FALSE),TRUE)),"NONE","INVALID_VERSION"))))</ns0:f>
      </ns0:c>
      <ns0:c r="S66" s="53">
        <ns0:f>IF(TRIM(D66)="","MISSING_VERSION",IF(OR(NOT(OR((LEN(TRIM(D66))-LEN(SUBSTITUTE(TRIM(D66),".","")))=1,(LEN(TRIM(D66))-LEN(SUBSTITUTE(TRIM(D66),".","")))=2)),IFERROR(LEFT(TRIM(D66),IFERROR(FIND(".",TRIM(D66)),0)-1),"")="",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="",IF((LEN(TRIM(D66))-LEN(SUBSTITUTE(TRIM(D66),".","")))=2,IF((LEN(TRIM(D66))-LEN(SUBSTITUTE(TRIM(D66),".","")))=2,IFERROR(MID(TRIM(D66),IFERROR(FIND(".",TRIM(D66),IFERROR(FIND(".",TRIM(D66)),0)+1),0)+1,999),""),"")="",FALSE),NOT(IFERROR(ISNUMBER(--IFERROR(LEFT(TRIM(D66),IFERROR(FIND(".",TRIM(D66)),0)-1),"")),FALSE)),NOT(IFERROR(ISNUMBER(--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),FALSE)),IF((LEN(TRIM(D66))-LEN(SUBSTITUTE(TRIM(D66),".","")))=2,NOT(IFERROR(ISNUMBER(--IF((LEN(TRIM(D66))-LEN(SUBSTITUTE(TRIM(D66),".","")))=2,IFERROR(MID(TRIM(D66),IFERROR(FIND(".",TRIM(D66),IFERROR(FIND(".",TRIM(D66)),0)+1),0)+1,999),""),"")),FALSE)),FALSE)),"INVALID_VERSION",IF(OR(AND(LEN(IFERROR(LEFT(TRIM(D66),IFERROR(FIND(".",TRIM(D66)),0)-1),""))&gt;1,LEFT(IFERROR(LEFT(TRIM(D66),IFERROR(FIND(".",TRIM(D66)),0)-1),""),1)="0"),AND(LEN(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)&gt;1,LEFT(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,1)="0"),IF((LEN(TRIM(D66))-LEN(SUBSTITUTE(TRIM(D66),".","")))=2,AND(LEN(IF((LEN(TRIM(D66))-LEN(SUBSTITUTE(TRIM(D66),".","")))=2,IFERROR(MID(TRIM(D66),IFERROR(FIND(".",TRIM(D66),IFERROR(FIND(".",TRIM(D66)),0)+1),0)+1,999),""),""))&gt;1,LEFT(IF((LEN(TRIM(D66))-LEN(SUBSTITUTE(TRIM(D66),".","")))=2,IFERROR(MID(TRIM(D66),IFERROR(FIND(".",TRIM(D66),IFERROR(FIND(".",TRIM(D66)),0)+1),0)+1,999),""),""),1)="0"),FALSE)),"INVALID_VERSION_LEADING_ZERO",IF(AND(IFERROR(TEXT(--IFERROR(LEFT(TRIM(D66),IFERROR(FIND(".",TRIM(D66)),0)-1),""),"0")=IFERROR(LEFT(TRIM(D66),IFERROR(FIND(".",TRIM(D66)),0)-1),""),FALSE),IFERROR(TEXT(--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,"0")=IF((LEN(TRIM(D66))-LEN(SUBSTITUTE(TRIM(D66),".","")))=1,IFERROR(MID(TRIM(D66),IFERROR(FIND(".",TRIM(D66)),0)+1,999),""),IF((LEN(TRIM(D66))-LEN(SUBSTITUTE(TRIM(D66),".","")))=2,IFERROR(MID(TRIM(D66),IFERROR(FIND(".",TRIM(D66)),0)+1,IFERROR(FIND(".",TRIM(D66),IFERROR(FIND(".",TRIM(D66)),0)+1),0)-IFERROR(FIND(".",TRIM(D66)),0)-1),""),"")),FALSE),IF((LEN(TRIM(D66))-LEN(SUBSTITUTE(TRIM(D66),".","")))=2,IFERROR(TEXT(--IF((LEN(TRIM(D66))-LEN(SUBSTITUTE(TRIM(D66),".","")))=2,IFERROR(MID(TRIM(D66),IFERROR(FIND(".",TRIM(D66),IFERROR(FIND(".",TRIM(D66)),0)+1),0)+1,999),""),""),"0")=IF((LEN(TRIM(D66))-LEN(SUBSTITUTE(TRIM(D66),".","")))=2,IFERROR(MID(TRIM(D66),IFERROR(FIND(".",TRIM(D66),IFERROR(FIND(".",TRIM(D66)),0)+1),0)+1,999),""),""),FALSE),TRUE)),"NONE","INVALID_VERSION"))))</ns0:f>
      </ns0:c>
    </ns0:row>
    <ns0:row r="67">
      <ns0:c r="A67" s="65"/>
      <ns0:c r="B67" s="65"/>
      <ns0:c r="C67" s="65"/>
      <ns0:c r="D67" s="65"/>
      <ns0:c r="E67" s="65"/>
      <ns0:c r="F67" s="67"/>
      <ns0:c r="G67" s="66"/>
      <ns0:c r="H67" s="66"/>
      <ns0:c r="I67" s="66"/>
      <ns0:c r="J67" s="45">
        <ns0:f>IF(A67="","",IFERROR(VLOOKUP(K67,'Controlled Vocabulary'!$AA$2:$AD$200,2,FALSE),"Record structurally complete"))</ns0:f>
      </ns0:c>
      <ns0:c r="K67" s="45">
        <ns0:f>IF(A67="","",IF(O67="","MISSING_CHANGE_EVENT_ID",IF(P67&gt;1,"DUPLICATE_LINK_ID",IF(E67="","CHANGE_ACTOR_REQUIRED",IF(OR(R67&lt;&gt;"NONE",S67&lt;&gt;"NONE"),"CHANGE_VERSION_LINK_REQUIRED",IF(G67="","MISSING_CHANGE_REASON",IF(Q67=0,"ORPHAN_CLAIM_LINK","NONE")))))))</ns0:f>
      </ns0:c>
      <ns0:c r="L67" s="45">
        <ns0:f>IF(A67="","",IFERROR(VLOOKUP(K67,'Controlled Vocabulary'!$AA$2:$AD$200,3,FALSE),"Continue"))</ns0:f>
      </ns0:c>
      <ns0:c r="M67" s="45">
        <ns0:f>IF(A67="","",IFERROR(VLOOKUP(K67,'Controlled Vocabulary'!$AA$2:$AD$200,4,FALSE),"Evaluate remaining controls."))</ns0:f>
      </ns0:c>
      <ns0:c r="N67" s="53">
        <ns0:f>IF(OR(B67="",D67=""),"",UPPER(TRIM(B67))&amp;"|"&amp;TRIM(D67))</ns0:f>
      </ns0:c>
      <ns0:c r="O67" s="53">
        <ns0:f>IF(A67="","",UPPER(TRIM(A67)))</ns0:f>
      </ns0:c>
      <ns0:c r="P67" s="53">
        <ns0:f>IF(O67="",0,COUNTIF($O$2:$O$101,O67))</ns0:f>
      </ns0:c>
      <ns0:c r="Q67" s="53">
        <ns0:f>IF(N67="",0,COUNTIF('Evidence Register'!$BN$2:$BN$101,N67))</ns0:f>
      </ns0:c>
      <ns0:c r="R67" s="53">
        <ns0:f>IF(TRIM(C67)="","MISSING_VERSION",IF(OR(NOT(OR((LEN(TRIM(C67))-LEN(SUBSTITUTE(TRIM(C67),".","")))=1,(LEN(TRIM(C67))-LEN(SUBSTITUTE(TRIM(C67),".","")))=2)),IFERROR(LEFT(TRIM(C67),IFERROR(FIND(".",TRIM(C67)),0)-1),"")="",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="",IF((LEN(TRIM(C67))-LEN(SUBSTITUTE(TRIM(C67),".","")))=2,IF((LEN(TRIM(C67))-LEN(SUBSTITUTE(TRIM(C67),".","")))=2,IFERROR(MID(TRIM(C67),IFERROR(FIND(".",TRIM(C67),IFERROR(FIND(".",TRIM(C67)),0)+1),0)+1,999),""),"")="",FALSE),NOT(IFERROR(ISNUMBER(--IFERROR(LEFT(TRIM(C67),IFERROR(FIND(".",TRIM(C67)),0)-1),"")),FALSE)),NOT(IFERROR(ISNUMBER(--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),FALSE)),IF((LEN(TRIM(C67))-LEN(SUBSTITUTE(TRIM(C67),".","")))=2,NOT(IFERROR(ISNUMBER(--IF((LEN(TRIM(C67))-LEN(SUBSTITUTE(TRIM(C67),".","")))=2,IFERROR(MID(TRIM(C67),IFERROR(FIND(".",TRIM(C67),IFERROR(FIND(".",TRIM(C67)),0)+1),0)+1,999),""),"")),FALSE)),FALSE)),"INVALID_VERSION",IF(OR(AND(LEN(IFERROR(LEFT(TRIM(C67),IFERROR(FIND(".",TRIM(C67)),0)-1),""))&gt;1,LEFT(IFERROR(LEFT(TRIM(C67),IFERROR(FIND(".",TRIM(C67)),0)-1),""),1)="0"),AND(LEN(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)&gt;1,LEFT(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,1)="0"),IF((LEN(TRIM(C67))-LEN(SUBSTITUTE(TRIM(C67),".","")))=2,AND(LEN(IF((LEN(TRIM(C67))-LEN(SUBSTITUTE(TRIM(C67),".","")))=2,IFERROR(MID(TRIM(C67),IFERROR(FIND(".",TRIM(C67),IFERROR(FIND(".",TRIM(C67)),0)+1),0)+1,999),""),""))&gt;1,LEFT(IF((LEN(TRIM(C67))-LEN(SUBSTITUTE(TRIM(C67),".","")))=2,IFERROR(MID(TRIM(C67),IFERROR(FIND(".",TRIM(C67),IFERROR(FIND(".",TRIM(C67)),0)+1),0)+1,999),""),""),1)="0"),FALSE)),"INVALID_VERSION_LEADING_ZERO",IF(AND(IFERROR(TEXT(--IFERROR(LEFT(TRIM(C67),IFERROR(FIND(".",TRIM(C67)),0)-1),""),"0")=IFERROR(LEFT(TRIM(C67),IFERROR(FIND(".",TRIM(C67)),0)-1),""),FALSE),IFERROR(TEXT(--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,"0")=IF((LEN(TRIM(C67))-LEN(SUBSTITUTE(TRIM(C67),".","")))=1,IFERROR(MID(TRIM(C67),IFERROR(FIND(".",TRIM(C67)),0)+1,999),""),IF((LEN(TRIM(C67))-LEN(SUBSTITUTE(TRIM(C67),".","")))=2,IFERROR(MID(TRIM(C67),IFERROR(FIND(".",TRIM(C67)),0)+1,IFERROR(FIND(".",TRIM(C67),IFERROR(FIND(".",TRIM(C67)),0)+1),0)-IFERROR(FIND(".",TRIM(C67)),0)-1),""),"")),FALSE),IF((LEN(TRIM(C67))-LEN(SUBSTITUTE(TRIM(C67),".","")))=2,IFERROR(TEXT(--IF((LEN(TRIM(C67))-LEN(SUBSTITUTE(TRIM(C67),".","")))=2,IFERROR(MID(TRIM(C67),IFERROR(FIND(".",TRIM(C67),IFERROR(FIND(".",TRIM(C67)),0)+1),0)+1,999),""),""),"0")=IF((LEN(TRIM(C67))-LEN(SUBSTITUTE(TRIM(C67),".","")))=2,IFERROR(MID(TRIM(C67),IFERROR(FIND(".",TRIM(C67),IFERROR(FIND(".",TRIM(C67)),0)+1),0)+1,999),""),""),FALSE),TRUE)),"NONE","INVALID_VERSION"))))</ns0:f>
      </ns0:c>
      <ns0:c r="S67" s="53">
        <ns0:f>IF(TRIM(D67)="","MISSING_VERSION",IF(OR(NOT(OR((LEN(TRIM(D67))-LEN(SUBSTITUTE(TRIM(D67),".","")))=1,(LEN(TRIM(D67))-LEN(SUBSTITUTE(TRIM(D67),".","")))=2)),IFERROR(LEFT(TRIM(D67),IFERROR(FIND(".",TRIM(D67)),0)-1),"")="",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="",IF((LEN(TRIM(D67))-LEN(SUBSTITUTE(TRIM(D67),".","")))=2,IF((LEN(TRIM(D67))-LEN(SUBSTITUTE(TRIM(D67),".","")))=2,IFERROR(MID(TRIM(D67),IFERROR(FIND(".",TRIM(D67),IFERROR(FIND(".",TRIM(D67)),0)+1),0)+1,999),""),"")="",FALSE),NOT(IFERROR(ISNUMBER(--IFERROR(LEFT(TRIM(D67),IFERROR(FIND(".",TRIM(D67)),0)-1),"")),FALSE)),NOT(IFERROR(ISNUMBER(--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),FALSE)),IF((LEN(TRIM(D67))-LEN(SUBSTITUTE(TRIM(D67),".","")))=2,NOT(IFERROR(ISNUMBER(--IF((LEN(TRIM(D67))-LEN(SUBSTITUTE(TRIM(D67),".","")))=2,IFERROR(MID(TRIM(D67),IFERROR(FIND(".",TRIM(D67),IFERROR(FIND(".",TRIM(D67)),0)+1),0)+1,999),""),"")),FALSE)),FALSE)),"INVALID_VERSION",IF(OR(AND(LEN(IFERROR(LEFT(TRIM(D67),IFERROR(FIND(".",TRIM(D67)),0)-1),""))&gt;1,LEFT(IFERROR(LEFT(TRIM(D67),IFERROR(FIND(".",TRIM(D67)),0)-1),""),1)="0"),AND(LEN(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)&gt;1,LEFT(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,1)="0"),IF((LEN(TRIM(D67))-LEN(SUBSTITUTE(TRIM(D67),".","")))=2,AND(LEN(IF((LEN(TRIM(D67))-LEN(SUBSTITUTE(TRIM(D67),".","")))=2,IFERROR(MID(TRIM(D67),IFERROR(FIND(".",TRIM(D67),IFERROR(FIND(".",TRIM(D67)),0)+1),0)+1,999),""),""))&gt;1,LEFT(IF((LEN(TRIM(D67))-LEN(SUBSTITUTE(TRIM(D67),".","")))=2,IFERROR(MID(TRIM(D67),IFERROR(FIND(".",TRIM(D67),IFERROR(FIND(".",TRIM(D67)),0)+1),0)+1,999),""),""),1)="0"),FALSE)),"INVALID_VERSION_LEADING_ZERO",IF(AND(IFERROR(TEXT(--IFERROR(LEFT(TRIM(D67),IFERROR(FIND(".",TRIM(D67)),0)-1),""),"0")=IFERROR(LEFT(TRIM(D67),IFERROR(FIND(".",TRIM(D67)),0)-1),""),FALSE),IFERROR(TEXT(--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,"0")=IF((LEN(TRIM(D67))-LEN(SUBSTITUTE(TRIM(D67),".","")))=1,IFERROR(MID(TRIM(D67),IFERROR(FIND(".",TRIM(D67)),0)+1,999),""),IF((LEN(TRIM(D67))-LEN(SUBSTITUTE(TRIM(D67),".","")))=2,IFERROR(MID(TRIM(D67),IFERROR(FIND(".",TRIM(D67)),0)+1,IFERROR(FIND(".",TRIM(D67),IFERROR(FIND(".",TRIM(D67)),0)+1),0)-IFERROR(FIND(".",TRIM(D67)),0)-1),""),"")),FALSE),IF((LEN(TRIM(D67))-LEN(SUBSTITUTE(TRIM(D67),".","")))=2,IFERROR(TEXT(--IF((LEN(TRIM(D67))-LEN(SUBSTITUTE(TRIM(D67),".","")))=2,IFERROR(MID(TRIM(D67),IFERROR(FIND(".",TRIM(D67),IFERROR(FIND(".",TRIM(D67)),0)+1),0)+1,999),""),""),"0")=IF((LEN(TRIM(D67))-LEN(SUBSTITUTE(TRIM(D67),".","")))=2,IFERROR(MID(TRIM(D67),IFERROR(FIND(".",TRIM(D67),IFERROR(FIND(".",TRIM(D67)),0)+1),0)+1,999),""),""),FALSE),TRUE)),"NONE","INVALID_VERSION"))))</ns0:f>
      </ns0:c>
    </ns0:row>
    <ns0:row r="68">
      <ns0:c r="A68" s="65"/>
      <ns0:c r="B68" s="65"/>
      <ns0:c r="C68" s="65"/>
      <ns0:c r="D68" s="65"/>
      <ns0:c r="E68" s="65"/>
      <ns0:c r="F68" s="67"/>
      <ns0:c r="G68" s="66"/>
      <ns0:c r="H68" s="66"/>
      <ns0:c r="I68" s="66"/>
      <ns0:c r="J68" s="45">
        <ns0:f>IF(A68="","",IFERROR(VLOOKUP(K68,'Controlled Vocabulary'!$AA$2:$AD$200,2,FALSE),"Record structurally complete"))</ns0:f>
      </ns0:c>
      <ns0:c r="K68" s="45">
        <ns0:f>IF(A68="","",IF(O68="","MISSING_CHANGE_EVENT_ID",IF(P68&gt;1,"DUPLICATE_LINK_ID",IF(E68="","CHANGE_ACTOR_REQUIRED",IF(OR(R68&lt;&gt;"NONE",S68&lt;&gt;"NONE"),"CHANGE_VERSION_LINK_REQUIRED",IF(G68="","MISSING_CHANGE_REASON",IF(Q68=0,"ORPHAN_CLAIM_LINK","NONE")))))))</ns0:f>
      </ns0:c>
      <ns0:c r="L68" s="45">
        <ns0:f>IF(A68="","",IFERROR(VLOOKUP(K68,'Controlled Vocabulary'!$AA$2:$AD$200,3,FALSE),"Continue"))</ns0:f>
      </ns0:c>
      <ns0:c r="M68" s="45">
        <ns0:f>IF(A68="","",IFERROR(VLOOKUP(K68,'Controlled Vocabulary'!$AA$2:$AD$200,4,FALSE),"Evaluate remaining controls."))</ns0:f>
      </ns0:c>
      <ns0:c r="N68" s="53">
        <ns0:f>IF(OR(B68="",D68=""),"",UPPER(TRIM(B68))&amp;"|"&amp;TRIM(D68))</ns0:f>
      </ns0:c>
      <ns0:c r="O68" s="53">
        <ns0:f>IF(A68="","",UPPER(TRIM(A68)))</ns0:f>
      </ns0:c>
      <ns0:c r="P68" s="53">
        <ns0:f>IF(O68="",0,COUNTIF($O$2:$O$101,O68))</ns0:f>
      </ns0:c>
      <ns0:c r="Q68" s="53">
        <ns0:f>IF(N68="",0,COUNTIF('Evidence Register'!$BN$2:$BN$101,N68))</ns0:f>
      </ns0:c>
      <ns0:c r="R68" s="53">
        <ns0:f>IF(TRIM(C68)="","MISSING_VERSION",IF(OR(NOT(OR((LEN(TRIM(C68))-LEN(SUBSTITUTE(TRIM(C68),".","")))=1,(LEN(TRIM(C68))-LEN(SUBSTITUTE(TRIM(C68),".","")))=2)),IFERROR(LEFT(TRIM(C68),IFERROR(FIND(".",TRIM(C68)),0)-1),"")="",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="",IF((LEN(TRIM(C68))-LEN(SUBSTITUTE(TRIM(C68),".","")))=2,IF((LEN(TRIM(C68))-LEN(SUBSTITUTE(TRIM(C68),".","")))=2,IFERROR(MID(TRIM(C68),IFERROR(FIND(".",TRIM(C68),IFERROR(FIND(".",TRIM(C68)),0)+1),0)+1,999),""),"")="",FALSE),NOT(IFERROR(ISNUMBER(--IFERROR(LEFT(TRIM(C68),IFERROR(FIND(".",TRIM(C68)),0)-1),"")),FALSE)),NOT(IFERROR(ISNUMBER(--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),FALSE)),IF((LEN(TRIM(C68))-LEN(SUBSTITUTE(TRIM(C68),".","")))=2,NOT(IFERROR(ISNUMBER(--IF((LEN(TRIM(C68))-LEN(SUBSTITUTE(TRIM(C68),".","")))=2,IFERROR(MID(TRIM(C68),IFERROR(FIND(".",TRIM(C68),IFERROR(FIND(".",TRIM(C68)),0)+1),0)+1,999),""),"")),FALSE)),FALSE)),"INVALID_VERSION",IF(OR(AND(LEN(IFERROR(LEFT(TRIM(C68),IFERROR(FIND(".",TRIM(C68)),0)-1),""))&gt;1,LEFT(IFERROR(LEFT(TRIM(C68),IFERROR(FIND(".",TRIM(C68)),0)-1),""),1)="0"),AND(LEN(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)&gt;1,LEFT(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,1)="0"),IF((LEN(TRIM(C68))-LEN(SUBSTITUTE(TRIM(C68),".","")))=2,AND(LEN(IF((LEN(TRIM(C68))-LEN(SUBSTITUTE(TRIM(C68),".","")))=2,IFERROR(MID(TRIM(C68),IFERROR(FIND(".",TRIM(C68),IFERROR(FIND(".",TRIM(C68)),0)+1),0)+1,999),""),""))&gt;1,LEFT(IF((LEN(TRIM(C68))-LEN(SUBSTITUTE(TRIM(C68),".","")))=2,IFERROR(MID(TRIM(C68),IFERROR(FIND(".",TRIM(C68),IFERROR(FIND(".",TRIM(C68)),0)+1),0)+1,999),""),""),1)="0"),FALSE)),"INVALID_VERSION_LEADING_ZERO",IF(AND(IFERROR(TEXT(--IFERROR(LEFT(TRIM(C68),IFERROR(FIND(".",TRIM(C68)),0)-1),""),"0")=IFERROR(LEFT(TRIM(C68),IFERROR(FIND(".",TRIM(C68)),0)-1),""),FALSE),IFERROR(TEXT(--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,"0")=IF((LEN(TRIM(C68))-LEN(SUBSTITUTE(TRIM(C68),".","")))=1,IFERROR(MID(TRIM(C68),IFERROR(FIND(".",TRIM(C68)),0)+1,999),""),IF((LEN(TRIM(C68))-LEN(SUBSTITUTE(TRIM(C68),".","")))=2,IFERROR(MID(TRIM(C68),IFERROR(FIND(".",TRIM(C68)),0)+1,IFERROR(FIND(".",TRIM(C68),IFERROR(FIND(".",TRIM(C68)),0)+1),0)-IFERROR(FIND(".",TRIM(C68)),0)-1),""),"")),FALSE),IF((LEN(TRIM(C68))-LEN(SUBSTITUTE(TRIM(C68),".","")))=2,IFERROR(TEXT(--IF((LEN(TRIM(C68))-LEN(SUBSTITUTE(TRIM(C68),".","")))=2,IFERROR(MID(TRIM(C68),IFERROR(FIND(".",TRIM(C68),IFERROR(FIND(".",TRIM(C68)),0)+1),0)+1,999),""),""),"0")=IF((LEN(TRIM(C68))-LEN(SUBSTITUTE(TRIM(C68),".","")))=2,IFERROR(MID(TRIM(C68),IFERROR(FIND(".",TRIM(C68),IFERROR(FIND(".",TRIM(C68)),0)+1),0)+1,999),""),""),FALSE),TRUE)),"NONE","INVALID_VERSION"))))</ns0:f>
      </ns0:c>
      <ns0:c r="S68" s="53">
        <ns0:f>IF(TRIM(D68)="","MISSING_VERSION",IF(OR(NOT(OR((LEN(TRIM(D68))-LEN(SUBSTITUTE(TRIM(D68),".","")))=1,(LEN(TRIM(D68))-LEN(SUBSTITUTE(TRIM(D68),".","")))=2)),IFERROR(LEFT(TRIM(D68),IFERROR(FIND(".",TRIM(D68)),0)-1),"")="",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="",IF((LEN(TRIM(D68))-LEN(SUBSTITUTE(TRIM(D68),".","")))=2,IF((LEN(TRIM(D68))-LEN(SUBSTITUTE(TRIM(D68),".","")))=2,IFERROR(MID(TRIM(D68),IFERROR(FIND(".",TRIM(D68),IFERROR(FIND(".",TRIM(D68)),0)+1),0)+1,999),""),"")="",FALSE),NOT(IFERROR(ISNUMBER(--IFERROR(LEFT(TRIM(D68),IFERROR(FIND(".",TRIM(D68)),0)-1),"")),FALSE)),NOT(IFERROR(ISNUMBER(--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),FALSE)),IF((LEN(TRIM(D68))-LEN(SUBSTITUTE(TRIM(D68),".","")))=2,NOT(IFERROR(ISNUMBER(--IF((LEN(TRIM(D68))-LEN(SUBSTITUTE(TRIM(D68),".","")))=2,IFERROR(MID(TRIM(D68),IFERROR(FIND(".",TRIM(D68),IFERROR(FIND(".",TRIM(D68)),0)+1),0)+1,999),""),"")),FALSE)),FALSE)),"INVALID_VERSION",IF(OR(AND(LEN(IFERROR(LEFT(TRIM(D68),IFERROR(FIND(".",TRIM(D68)),0)-1),""))&gt;1,LEFT(IFERROR(LEFT(TRIM(D68),IFERROR(FIND(".",TRIM(D68)),0)-1),""),1)="0"),AND(LEN(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)&gt;1,LEFT(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,1)="0"),IF((LEN(TRIM(D68))-LEN(SUBSTITUTE(TRIM(D68),".","")))=2,AND(LEN(IF((LEN(TRIM(D68))-LEN(SUBSTITUTE(TRIM(D68),".","")))=2,IFERROR(MID(TRIM(D68),IFERROR(FIND(".",TRIM(D68),IFERROR(FIND(".",TRIM(D68)),0)+1),0)+1,999),""),""))&gt;1,LEFT(IF((LEN(TRIM(D68))-LEN(SUBSTITUTE(TRIM(D68),".","")))=2,IFERROR(MID(TRIM(D68),IFERROR(FIND(".",TRIM(D68),IFERROR(FIND(".",TRIM(D68)),0)+1),0)+1,999),""),""),1)="0"),FALSE)),"INVALID_VERSION_LEADING_ZERO",IF(AND(IFERROR(TEXT(--IFERROR(LEFT(TRIM(D68),IFERROR(FIND(".",TRIM(D68)),0)-1),""),"0")=IFERROR(LEFT(TRIM(D68),IFERROR(FIND(".",TRIM(D68)),0)-1),""),FALSE),IFERROR(TEXT(--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,"0")=IF((LEN(TRIM(D68))-LEN(SUBSTITUTE(TRIM(D68),".","")))=1,IFERROR(MID(TRIM(D68),IFERROR(FIND(".",TRIM(D68)),0)+1,999),""),IF((LEN(TRIM(D68))-LEN(SUBSTITUTE(TRIM(D68),".","")))=2,IFERROR(MID(TRIM(D68),IFERROR(FIND(".",TRIM(D68)),0)+1,IFERROR(FIND(".",TRIM(D68),IFERROR(FIND(".",TRIM(D68)),0)+1),0)-IFERROR(FIND(".",TRIM(D68)),0)-1),""),"")),FALSE),IF((LEN(TRIM(D68))-LEN(SUBSTITUTE(TRIM(D68),".","")))=2,IFERROR(TEXT(--IF((LEN(TRIM(D68))-LEN(SUBSTITUTE(TRIM(D68),".","")))=2,IFERROR(MID(TRIM(D68),IFERROR(FIND(".",TRIM(D68),IFERROR(FIND(".",TRIM(D68)),0)+1),0)+1,999),""),""),"0")=IF((LEN(TRIM(D68))-LEN(SUBSTITUTE(TRIM(D68),".","")))=2,IFERROR(MID(TRIM(D68),IFERROR(FIND(".",TRIM(D68),IFERROR(FIND(".",TRIM(D68)),0)+1),0)+1,999),""),""),FALSE),TRUE)),"NONE","INVALID_VERSION"))))</ns0:f>
      </ns0:c>
    </ns0:row>
    <ns0:row r="69">
      <ns0:c r="A69" s="65"/>
      <ns0:c r="B69" s="65"/>
      <ns0:c r="C69" s="65"/>
      <ns0:c r="D69" s="65"/>
      <ns0:c r="E69" s="65"/>
      <ns0:c r="F69" s="67"/>
      <ns0:c r="G69" s="66"/>
      <ns0:c r="H69" s="66"/>
      <ns0:c r="I69" s="66"/>
      <ns0:c r="J69" s="45">
        <ns0:f>IF(A69="","",IFERROR(VLOOKUP(K69,'Controlled Vocabulary'!$AA$2:$AD$200,2,FALSE),"Record structurally complete"))</ns0:f>
      </ns0:c>
      <ns0:c r="K69" s="45">
        <ns0:f>IF(A69="","",IF(O69="","MISSING_CHANGE_EVENT_ID",IF(P69&gt;1,"DUPLICATE_LINK_ID",IF(E69="","CHANGE_ACTOR_REQUIRED",IF(OR(R69&lt;&gt;"NONE",S69&lt;&gt;"NONE"),"CHANGE_VERSION_LINK_REQUIRED",IF(G69="","MISSING_CHANGE_REASON",IF(Q69=0,"ORPHAN_CLAIM_LINK","NONE")))))))</ns0:f>
      </ns0:c>
      <ns0:c r="L69" s="45">
        <ns0:f>IF(A69="","",IFERROR(VLOOKUP(K69,'Controlled Vocabulary'!$AA$2:$AD$200,3,FALSE),"Continue"))</ns0:f>
      </ns0:c>
      <ns0:c r="M69" s="45">
        <ns0:f>IF(A69="","",IFERROR(VLOOKUP(K69,'Controlled Vocabulary'!$AA$2:$AD$200,4,FALSE),"Evaluate remaining controls."))</ns0:f>
      </ns0:c>
      <ns0:c r="N69" s="53">
        <ns0:f>IF(OR(B69="",D69=""),"",UPPER(TRIM(B69))&amp;"|"&amp;TRIM(D69))</ns0:f>
      </ns0:c>
      <ns0:c r="O69" s="53">
        <ns0:f>IF(A69="","",UPPER(TRIM(A69)))</ns0:f>
      </ns0:c>
      <ns0:c r="P69" s="53">
        <ns0:f>IF(O69="",0,COUNTIF($O$2:$O$101,O69))</ns0:f>
      </ns0:c>
      <ns0:c r="Q69" s="53">
        <ns0:f>IF(N69="",0,COUNTIF('Evidence Register'!$BN$2:$BN$101,N69))</ns0:f>
      </ns0:c>
      <ns0:c r="R69" s="53">
        <ns0:f>IF(TRIM(C69)="","MISSING_VERSION",IF(OR(NOT(OR((LEN(TRIM(C69))-LEN(SUBSTITUTE(TRIM(C69),".","")))=1,(LEN(TRIM(C69))-LEN(SUBSTITUTE(TRIM(C69),".","")))=2)),IFERROR(LEFT(TRIM(C69),IFERROR(FIND(".",TRIM(C69)),0)-1),"")="",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="",IF((LEN(TRIM(C69))-LEN(SUBSTITUTE(TRIM(C69),".","")))=2,IF((LEN(TRIM(C69))-LEN(SUBSTITUTE(TRIM(C69),".","")))=2,IFERROR(MID(TRIM(C69),IFERROR(FIND(".",TRIM(C69),IFERROR(FIND(".",TRIM(C69)),0)+1),0)+1,999),""),"")="",FALSE),NOT(IFERROR(ISNUMBER(--IFERROR(LEFT(TRIM(C69),IFERROR(FIND(".",TRIM(C69)),0)-1),"")),FALSE)),NOT(IFERROR(ISNUMBER(--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),FALSE)),IF((LEN(TRIM(C69))-LEN(SUBSTITUTE(TRIM(C69),".","")))=2,NOT(IFERROR(ISNUMBER(--IF((LEN(TRIM(C69))-LEN(SUBSTITUTE(TRIM(C69),".","")))=2,IFERROR(MID(TRIM(C69),IFERROR(FIND(".",TRIM(C69),IFERROR(FIND(".",TRIM(C69)),0)+1),0)+1,999),""),"")),FALSE)),FALSE)),"INVALID_VERSION",IF(OR(AND(LEN(IFERROR(LEFT(TRIM(C69),IFERROR(FIND(".",TRIM(C69)),0)-1),""))&gt;1,LEFT(IFERROR(LEFT(TRIM(C69),IFERROR(FIND(".",TRIM(C69)),0)-1),""),1)="0"),AND(LEN(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)&gt;1,LEFT(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,1)="0"),IF((LEN(TRIM(C69))-LEN(SUBSTITUTE(TRIM(C69),".","")))=2,AND(LEN(IF((LEN(TRIM(C69))-LEN(SUBSTITUTE(TRIM(C69),".","")))=2,IFERROR(MID(TRIM(C69),IFERROR(FIND(".",TRIM(C69),IFERROR(FIND(".",TRIM(C69)),0)+1),0)+1,999),""),""))&gt;1,LEFT(IF((LEN(TRIM(C69))-LEN(SUBSTITUTE(TRIM(C69),".","")))=2,IFERROR(MID(TRIM(C69),IFERROR(FIND(".",TRIM(C69),IFERROR(FIND(".",TRIM(C69)),0)+1),0)+1,999),""),""),1)="0"),FALSE)),"INVALID_VERSION_LEADING_ZERO",IF(AND(IFERROR(TEXT(--IFERROR(LEFT(TRIM(C69),IFERROR(FIND(".",TRIM(C69)),0)-1),""),"0")=IFERROR(LEFT(TRIM(C69),IFERROR(FIND(".",TRIM(C69)),0)-1),""),FALSE),IFERROR(TEXT(--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,"0")=IF((LEN(TRIM(C69))-LEN(SUBSTITUTE(TRIM(C69),".","")))=1,IFERROR(MID(TRIM(C69),IFERROR(FIND(".",TRIM(C69)),0)+1,999),""),IF((LEN(TRIM(C69))-LEN(SUBSTITUTE(TRIM(C69),".","")))=2,IFERROR(MID(TRIM(C69),IFERROR(FIND(".",TRIM(C69)),0)+1,IFERROR(FIND(".",TRIM(C69),IFERROR(FIND(".",TRIM(C69)),0)+1),0)-IFERROR(FIND(".",TRIM(C69)),0)-1),""),"")),FALSE),IF((LEN(TRIM(C69))-LEN(SUBSTITUTE(TRIM(C69),".","")))=2,IFERROR(TEXT(--IF((LEN(TRIM(C69))-LEN(SUBSTITUTE(TRIM(C69),".","")))=2,IFERROR(MID(TRIM(C69),IFERROR(FIND(".",TRIM(C69),IFERROR(FIND(".",TRIM(C69)),0)+1),0)+1,999),""),""),"0")=IF((LEN(TRIM(C69))-LEN(SUBSTITUTE(TRIM(C69),".","")))=2,IFERROR(MID(TRIM(C69),IFERROR(FIND(".",TRIM(C69),IFERROR(FIND(".",TRIM(C69)),0)+1),0)+1,999),""),""),FALSE),TRUE)),"NONE","INVALID_VERSION"))))</ns0:f>
      </ns0:c>
      <ns0:c r="S69" s="53">
        <ns0:f>IF(TRIM(D69)="","MISSING_VERSION",IF(OR(NOT(OR((LEN(TRIM(D69))-LEN(SUBSTITUTE(TRIM(D69),".","")))=1,(LEN(TRIM(D69))-LEN(SUBSTITUTE(TRIM(D69),".","")))=2)),IFERROR(LEFT(TRIM(D69),IFERROR(FIND(".",TRIM(D69)),0)-1),"")="",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="",IF((LEN(TRIM(D69))-LEN(SUBSTITUTE(TRIM(D69),".","")))=2,IF((LEN(TRIM(D69))-LEN(SUBSTITUTE(TRIM(D69),".","")))=2,IFERROR(MID(TRIM(D69),IFERROR(FIND(".",TRIM(D69),IFERROR(FIND(".",TRIM(D69)),0)+1),0)+1,999),""),"")="",FALSE),NOT(IFERROR(ISNUMBER(--IFERROR(LEFT(TRIM(D69),IFERROR(FIND(".",TRIM(D69)),0)-1),"")),FALSE)),NOT(IFERROR(ISNUMBER(--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),FALSE)),IF((LEN(TRIM(D69))-LEN(SUBSTITUTE(TRIM(D69),".","")))=2,NOT(IFERROR(ISNUMBER(--IF((LEN(TRIM(D69))-LEN(SUBSTITUTE(TRIM(D69),".","")))=2,IFERROR(MID(TRIM(D69),IFERROR(FIND(".",TRIM(D69),IFERROR(FIND(".",TRIM(D69)),0)+1),0)+1,999),""),"")),FALSE)),FALSE)),"INVALID_VERSION",IF(OR(AND(LEN(IFERROR(LEFT(TRIM(D69),IFERROR(FIND(".",TRIM(D69)),0)-1),""))&gt;1,LEFT(IFERROR(LEFT(TRIM(D69),IFERROR(FIND(".",TRIM(D69)),0)-1),""),1)="0"),AND(LEN(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)&gt;1,LEFT(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,1)="0"),IF((LEN(TRIM(D69))-LEN(SUBSTITUTE(TRIM(D69),".","")))=2,AND(LEN(IF((LEN(TRIM(D69))-LEN(SUBSTITUTE(TRIM(D69),".","")))=2,IFERROR(MID(TRIM(D69),IFERROR(FIND(".",TRIM(D69),IFERROR(FIND(".",TRIM(D69)),0)+1),0)+1,999),""),""))&gt;1,LEFT(IF((LEN(TRIM(D69))-LEN(SUBSTITUTE(TRIM(D69),".","")))=2,IFERROR(MID(TRIM(D69),IFERROR(FIND(".",TRIM(D69),IFERROR(FIND(".",TRIM(D69)),0)+1),0)+1,999),""),""),1)="0"),FALSE)),"INVALID_VERSION_LEADING_ZERO",IF(AND(IFERROR(TEXT(--IFERROR(LEFT(TRIM(D69),IFERROR(FIND(".",TRIM(D69)),0)-1),""),"0")=IFERROR(LEFT(TRIM(D69),IFERROR(FIND(".",TRIM(D69)),0)-1),""),FALSE),IFERROR(TEXT(--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,"0")=IF((LEN(TRIM(D69))-LEN(SUBSTITUTE(TRIM(D69),".","")))=1,IFERROR(MID(TRIM(D69),IFERROR(FIND(".",TRIM(D69)),0)+1,999),""),IF((LEN(TRIM(D69))-LEN(SUBSTITUTE(TRIM(D69),".","")))=2,IFERROR(MID(TRIM(D69),IFERROR(FIND(".",TRIM(D69)),0)+1,IFERROR(FIND(".",TRIM(D69),IFERROR(FIND(".",TRIM(D69)),0)+1),0)-IFERROR(FIND(".",TRIM(D69)),0)-1),""),"")),FALSE),IF((LEN(TRIM(D69))-LEN(SUBSTITUTE(TRIM(D69),".","")))=2,IFERROR(TEXT(--IF((LEN(TRIM(D69))-LEN(SUBSTITUTE(TRIM(D69),".","")))=2,IFERROR(MID(TRIM(D69),IFERROR(FIND(".",TRIM(D69),IFERROR(FIND(".",TRIM(D69)),0)+1),0)+1,999),""),""),"0")=IF((LEN(TRIM(D69))-LEN(SUBSTITUTE(TRIM(D69),".","")))=2,IFERROR(MID(TRIM(D69),IFERROR(FIND(".",TRIM(D69),IFERROR(FIND(".",TRIM(D69)),0)+1),0)+1,999),""),""),FALSE),TRUE)),"NONE","INVALID_VERSION"))))</ns0:f>
      </ns0:c>
    </ns0:row>
    <ns0:row r="70">
      <ns0:c r="A70" s="65"/>
      <ns0:c r="B70" s="65"/>
      <ns0:c r="C70" s="65"/>
      <ns0:c r="D70" s="65"/>
      <ns0:c r="E70" s="65"/>
      <ns0:c r="F70" s="67"/>
      <ns0:c r="G70" s="66"/>
      <ns0:c r="H70" s="66"/>
      <ns0:c r="I70" s="66"/>
      <ns0:c r="J70" s="45">
        <ns0:f>IF(A70="","",IFERROR(VLOOKUP(K70,'Controlled Vocabulary'!$AA$2:$AD$200,2,FALSE),"Record structurally complete"))</ns0:f>
      </ns0:c>
      <ns0:c r="K70" s="45">
        <ns0:f>IF(A70="","",IF(O70="","MISSING_CHANGE_EVENT_ID",IF(P70&gt;1,"DUPLICATE_LINK_ID",IF(E70="","CHANGE_ACTOR_REQUIRED",IF(OR(R70&lt;&gt;"NONE",S70&lt;&gt;"NONE"),"CHANGE_VERSION_LINK_REQUIRED",IF(G70="","MISSING_CHANGE_REASON",IF(Q70=0,"ORPHAN_CLAIM_LINK","NONE")))))))</ns0:f>
      </ns0:c>
      <ns0:c r="L70" s="45">
        <ns0:f>IF(A70="","",IFERROR(VLOOKUP(K70,'Controlled Vocabulary'!$AA$2:$AD$200,3,FALSE),"Continue"))</ns0:f>
      </ns0:c>
      <ns0:c r="M70" s="45">
        <ns0:f>IF(A70="","",IFERROR(VLOOKUP(K70,'Controlled Vocabulary'!$AA$2:$AD$200,4,FALSE),"Evaluate remaining controls."))</ns0:f>
      </ns0:c>
      <ns0:c r="N70" s="53">
        <ns0:f>IF(OR(B70="",D70=""),"",UPPER(TRIM(B70))&amp;"|"&amp;TRIM(D70))</ns0:f>
      </ns0:c>
      <ns0:c r="O70" s="53">
        <ns0:f>IF(A70="","",UPPER(TRIM(A70)))</ns0:f>
      </ns0:c>
      <ns0:c r="P70" s="53">
        <ns0:f>IF(O70="",0,COUNTIF($O$2:$O$101,O70))</ns0:f>
      </ns0:c>
      <ns0:c r="Q70" s="53">
        <ns0:f>IF(N70="",0,COUNTIF('Evidence Register'!$BN$2:$BN$101,N70))</ns0:f>
      </ns0:c>
      <ns0:c r="R70" s="53">
        <ns0:f>IF(TRIM(C70)="","MISSING_VERSION",IF(OR(NOT(OR((LEN(TRIM(C70))-LEN(SUBSTITUTE(TRIM(C70),".","")))=1,(LEN(TRIM(C70))-LEN(SUBSTITUTE(TRIM(C70),".","")))=2)),IFERROR(LEFT(TRIM(C70),IFERROR(FIND(".",TRIM(C70)),0)-1),"")="",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="",IF((LEN(TRIM(C70))-LEN(SUBSTITUTE(TRIM(C70),".","")))=2,IF((LEN(TRIM(C70))-LEN(SUBSTITUTE(TRIM(C70),".","")))=2,IFERROR(MID(TRIM(C70),IFERROR(FIND(".",TRIM(C70),IFERROR(FIND(".",TRIM(C70)),0)+1),0)+1,999),""),"")="",FALSE),NOT(IFERROR(ISNUMBER(--IFERROR(LEFT(TRIM(C70),IFERROR(FIND(".",TRIM(C70)),0)-1),"")),FALSE)),NOT(IFERROR(ISNUMBER(--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),FALSE)),IF((LEN(TRIM(C70))-LEN(SUBSTITUTE(TRIM(C70),".","")))=2,NOT(IFERROR(ISNUMBER(--IF((LEN(TRIM(C70))-LEN(SUBSTITUTE(TRIM(C70),".","")))=2,IFERROR(MID(TRIM(C70),IFERROR(FIND(".",TRIM(C70),IFERROR(FIND(".",TRIM(C70)),0)+1),0)+1,999),""),"")),FALSE)),FALSE)),"INVALID_VERSION",IF(OR(AND(LEN(IFERROR(LEFT(TRIM(C70),IFERROR(FIND(".",TRIM(C70)),0)-1),""))&gt;1,LEFT(IFERROR(LEFT(TRIM(C70),IFERROR(FIND(".",TRIM(C70)),0)-1),""),1)="0"),AND(LEN(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)&gt;1,LEFT(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,1)="0"),IF((LEN(TRIM(C70))-LEN(SUBSTITUTE(TRIM(C70),".","")))=2,AND(LEN(IF((LEN(TRIM(C70))-LEN(SUBSTITUTE(TRIM(C70),".","")))=2,IFERROR(MID(TRIM(C70),IFERROR(FIND(".",TRIM(C70),IFERROR(FIND(".",TRIM(C70)),0)+1),0)+1,999),""),""))&gt;1,LEFT(IF((LEN(TRIM(C70))-LEN(SUBSTITUTE(TRIM(C70),".","")))=2,IFERROR(MID(TRIM(C70),IFERROR(FIND(".",TRIM(C70),IFERROR(FIND(".",TRIM(C70)),0)+1),0)+1,999),""),""),1)="0"),FALSE)),"INVALID_VERSION_LEADING_ZERO",IF(AND(IFERROR(TEXT(--IFERROR(LEFT(TRIM(C70),IFERROR(FIND(".",TRIM(C70)),0)-1),""),"0")=IFERROR(LEFT(TRIM(C70),IFERROR(FIND(".",TRIM(C70)),0)-1),""),FALSE),IFERROR(TEXT(--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,"0")=IF((LEN(TRIM(C70))-LEN(SUBSTITUTE(TRIM(C70),".","")))=1,IFERROR(MID(TRIM(C70),IFERROR(FIND(".",TRIM(C70)),0)+1,999),""),IF((LEN(TRIM(C70))-LEN(SUBSTITUTE(TRIM(C70),".","")))=2,IFERROR(MID(TRIM(C70),IFERROR(FIND(".",TRIM(C70)),0)+1,IFERROR(FIND(".",TRIM(C70),IFERROR(FIND(".",TRIM(C70)),0)+1),0)-IFERROR(FIND(".",TRIM(C70)),0)-1),""),"")),FALSE),IF((LEN(TRIM(C70))-LEN(SUBSTITUTE(TRIM(C70),".","")))=2,IFERROR(TEXT(--IF((LEN(TRIM(C70))-LEN(SUBSTITUTE(TRIM(C70),".","")))=2,IFERROR(MID(TRIM(C70),IFERROR(FIND(".",TRIM(C70),IFERROR(FIND(".",TRIM(C70)),0)+1),0)+1,999),""),""),"0")=IF((LEN(TRIM(C70))-LEN(SUBSTITUTE(TRIM(C70),".","")))=2,IFERROR(MID(TRIM(C70),IFERROR(FIND(".",TRIM(C70),IFERROR(FIND(".",TRIM(C70)),0)+1),0)+1,999),""),""),FALSE),TRUE)),"NONE","INVALID_VERSION"))))</ns0:f>
      </ns0:c>
      <ns0:c r="S70" s="53">
        <ns0:f>IF(TRIM(D70)="","MISSING_VERSION",IF(OR(NOT(OR((LEN(TRIM(D70))-LEN(SUBSTITUTE(TRIM(D70),".","")))=1,(LEN(TRIM(D70))-LEN(SUBSTITUTE(TRIM(D70),".","")))=2)),IFERROR(LEFT(TRIM(D70),IFERROR(FIND(".",TRIM(D70)),0)-1),"")="",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="",IF((LEN(TRIM(D70))-LEN(SUBSTITUTE(TRIM(D70),".","")))=2,IF((LEN(TRIM(D70))-LEN(SUBSTITUTE(TRIM(D70),".","")))=2,IFERROR(MID(TRIM(D70),IFERROR(FIND(".",TRIM(D70),IFERROR(FIND(".",TRIM(D70)),0)+1),0)+1,999),""),"")="",FALSE),NOT(IFERROR(ISNUMBER(--IFERROR(LEFT(TRIM(D70),IFERROR(FIND(".",TRIM(D70)),0)-1),"")),FALSE)),NOT(IFERROR(ISNUMBER(--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),FALSE)),IF((LEN(TRIM(D70))-LEN(SUBSTITUTE(TRIM(D70),".","")))=2,NOT(IFERROR(ISNUMBER(--IF((LEN(TRIM(D70))-LEN(SUBSTITUTE(TRIM(D70),".","")))=2,IFERROR(MID(TRIM(D70),IFERROR(FIND(".",TRIM(D70),IFERROR(FIND(".",TRIM(D70)),0)+1),0)+1,999),""),"")),FALSE)),FALSE)),"INVALID_VERSION",IF(OR(AND(LEN(IFERROR(LEFT(TRIM(D70),IFERROR(FIND(".",TRIM(D70)),0)-1),""))&gt;1,LEFT(IFERROR(LEFT(TRIM(D70),IFERROR(FIND(".",TRIM(D70)),0)-1),""),1)="0"),AND(LEN(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)&gt;1,LEFT(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,1)="0"),IF((LEN(TRIM(D70))-LEN(SUBSTITUTE(TRIM(D70),".","")))=2,AND(LEN(IF((LEN(TRIM(D70))-LEN(SUBSTITUTE(TRIM(D70),".","")))=2,IFERROR(MID(TRIM(D70),IFERROR(FIND(".",TRIM(D70),IFERROR(FIND(".",TRIM(D70)),0)+1),0)+1,999),""),""))&gt;1,LEFT(IF((LEN(TRIM(D70))-LEN(SUBSTITUTE(TRIM(D70),".","")))=2,IFERROR(MID(TRIM(D70),IFERROR(FIND(".",TRIM(D70),IFERROR(FIND(".",TRIM(D70)),0)+1),0)+1,999),""),""),1)="0"),FALSE)),"INVALID_VERSION_LEADING_ZERO",IF(AND(IFERROR(TEXT(--IFERROR(LEFT(TRIM(D70),IFERROR(FIND(".",TRIM(D70)),0)-1),""),"0")=IFERROR(LEFT(TRIM(D70),IFERROR(FIND(".",TRIM(D70)),0)-1),""),FALSE),IFERROR(TEXT(--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,"0")=IF((LEN(TRIM(D70))-LEN(SUBSTITUTE(TRIM(D70),".","")))=1,IFERROR(MID(TRIM(D70),IFERROR(FIND(".",TRIM(D70)),0)+1,999),""),IF((LEN(TRIM(D70))-LEN(SUBSTITUTE(TRIM(D70),".","")))=2,IFERROR(MID(TRIM(D70),IFERROR(FIND(".",TRIM(D70)),0)+1,IFERROR(FIND(".",TRIM(D70),IFERROR(FIND(".",TRIM(D70)),0)+1),0)-IFERROR(FIND(".",TRIM(D70)),0)-1),""),"")),FALSE),IF((LEN(TRIM(D70))-LEN(SUBSTITUTE(TRIM(D70),".","")))=2,IFERROR(TEXT(--IF((LEN(TRIM(D70))-LEN(SUBSTITUTE(TRIM(D70),".","")))=2,IFERROR(MID(TRIM(D70),IFERROR(FIND(".",TRIM(D70),IFERROR(FIND(".",TRIM(D70)),0)+1),0)+1,999),""),""),"0")=IF((LEN(TRIM(D70))-LEN(SUBSTITUTE(TRIM(D70),".","")))=2,IFERROR(MID(TRIM(D70),IFERROR(FIND(".",TRIM(D70),IFERROR(FIND(".",TRIM(D70)),0)+1),0)+1,999),""),""),FALSE),TRUE)),"NONE","INVALID_VERSION"))))</ns0:f>
      </ns0:c>
    </ns0:row>
    <ns0:row r="71">
      <ns0:c r="A71" s="65"/>
      <ns0:c r="B71" s="65"/>
      <ns0:c r="C71" s="65"/>
      <ns0:c r="D71" s="65"/>
      <ns0:c r="E71" s="65"/>
      <ns0:c r="F71" s="67"/>
      <ns0:c r="G71" s="66"/>
      <ns0:c r="H71" s="66"/>
      <ns0:c r="I71" s="66"/>
      <ns0:c r="J71" s="45">
        <ns0:f>IF(A71="","",IFERROR(VLOOKUP(K71,'Controlled Vocabulary'!$AA$2:$AD$200,2,FALSE),"Record structurally complete"))</ns0:f>
      </ns0:c>
      <ns0:c r="K71" s="45">
        <ns0:f>IF(A71="","",IF(O71="","MISSING_CHANGE_EVENT_ID",IF(P71&gt;1,"DUPLICATE_LINK_ID",IF(E71="","CHANGE_ACTOR_REQUIRED",IF(OR(R71&lt;&gt;"NONE",S71&lt;&gt;"NONE"),"CHANGE_VERSION_LINK_REQUIRED",IF(G71="","MISSING_CHANGE_REASON",IF(Q71=0,"ORPHAN_CLAIM_LINK","NONE")))))))</ns0:f>
      </ns0:c>
      <ns0:c r="L71" s="45">
        <ns0:f>IF(A71="","",IFERROR(VLOOKUP(K71,'Controlled Vocabulary'!$AA$2:$AD$200,3,FALSE),"Continue"))</ns0:f>
      </ns0:c>
      <ns0:c r="M71" s="45">
        <ns0:f>IF(A71="","",IFERROR(VLOOKUP(K71,'Controlled Vocabulary'!$AA$2:$AD$200,4,FALSE),"Evaluate remaining controls."))</ns0:f>
      </ns0:c>
      <ns0:c r="N71" s="53">
        <ns0:f>IF(OR(B71="",D71=""),"",UPPER(TRIM(B71))&amp;"|"&amp;TRIM(D71))</ns0:f>
      </ns0:c>
      <ns0:c r="O71" s="53">
        <ns0:f>IF(A71="","",UPPER(TRIM(A71)))</ns0:f>
      </ns0:c>
      <ns0:c r="P71" s="53">
        <ns0:f>IF(O71="",0,COUNTIF($O$2:$O$101,O71))</ns0:f>
      </ns0:c>
      <ns0:c r="Q71" s="53">
        <ns0:f>IF(N71="",0,COUNTIF('Evidence Register'!$BN$2:$BN$101,N71))</ns0:f>
      </ns0:c>
      <ns0:c r="R71" s="53">
        <ns0:f>IF(TRIM(C71)="","MISSING_VERSION",IF(OR(NOT(OR((LEN(TRIM(C71))-LEN(SUBSTITUTE(TRIM(C71),".","")))=1,(LEN(TRIM(C71))-LEN(SUBSTITUTE(TRIM(C71),".","")))=2)),IFERROR(LEFT(TRIM(C71),IFERROR(FIND(".",TRIM(C71)),0)-1),"")="",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="",IF((LEN(TRIM(C71))-LEN(SUBSTITUTE(TRIM(C71),".","")))=2,IF((LEN(TRIM(C71))-LEN(SUBSTITUTE(TRIM(C71),".","")))=2,IFERROR(MID(TRIM(C71),IFERROR(FIND(".",TRIM(C71),IFERROR(FIND(".",TRIM(C71)),0)+1),0)+1,999),""),"")="",FALSE),NOT(IFERROR(ISNUMBER(--IFERROR(LEFT(TRIM(C71),IFERROR(FIND(".",TRIM(C71)),0)-1),"")),FALSE)),NOT(IFERROR(ISNUMBER(--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),FALSE)),IF((LEN(TRIM(C71))-LEN(SUBSTITUTE(TRIM(C71),".","")))=2,NOT(IFERROR(ISNUMBER(--IF((LEN(TRIM(C71))-LEN(SUBSTITUTE(TRIM(C71),".","")))=2,IFERROR(MID(TRIM(C71),IFERROR(FIND(".",TRIM(C71),IFERROR(FIND(".",TRIM(C71)),0)+1),0)+1,999),""),"")),FALSE)),FALSE)),"INVALID_VERSION",IF(OR(AND(LEN(IFERROR(LEFT(TRIM(C71),IFERROR(FIND(".",TRIM(C71)),0)-1),""))&gt;1,LEFT(IFERROR(LEFT(TRIM(C71),IFERROR(FIND(".",TRIM(C71)),0)-1),""),1)="0"),AND(LEN(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)&gt;1,LEFT(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,1)="0"),IF((LEN(TRIM(C71))-LEN(SUBSTITUTE(TRIM(C71),".","")))=2,AND(LEN(IF((LEN(TRIM(C71))-LEN(SUBSTITUTE(TRIM(C71),".","")))=2,IFERROR(MID(TRIM(C71),IFERROR(FIND(".",TRIM(C71),IFERROR(FIND(".",TRIM(C71)),0)+1),0)+1,999),""),""))&gt;1,LEFT(IF((LEN(TRIM(C71))-LEN(SUBSTITUTE(TRIM(C71),".","")))=2,IFERROR(MID(TRIM(C71),IFERROR(FIND(".",TRIM(C71),IFERROR(FIND(".",TRIM(C71)),0)+1),0)+1,999),""),""),1)="0"),FALSE)),"INVALID_VERSION_LEADING_ZERO",IF(AND(IFERROR(TEXT(--IFERROR(LEFT(TRIM(C71),IFERROR(FIND(".",TRIM(C71)),0)-1),""),"0")=IFERROR(LEFT(TRIM(C71),IFERROR(FIND(".",TRIM(C71)),0)-1),""),FALSE),IFERROR(TEXT(--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,"0")=IF((LEN(TRIM(C71))-LEN(SUBSTITUTE(TRIM(C71),".","")))=1,IFERROR(MID(TRIM(C71),IFERROR(FIND(".",TRIM(C71)),0)+1,999),""),IF((LEN(TRIM(C71))-LEN(SUBSTITUTE(TRIM(C71),".","")))=2,IFERROR(MID(TRIM(C71),IFERROR(FIND(".",TRIM(C71)),0)+1,IFERROR(FIND(".",TRIM(C71),IFERROR(FIND(".",TRIM(C71)),0)+1),0)-IFERROR(FIND(".",TRIM(C71)),0)-1),""),"")),FALSE),IF((LEN(TRIM(C71))-LEN(SUBSTITUTE(TRIM(C71),".","")))=2,IFERROR(TEXT(--IF((LEN(TRIM(C71))-LEN(SUBSTITUTE(TRIM(C71),".","")))=2,IFERROR(MID(TRIM(C71),IFERROR(FIND(".",TRIM(C71),IFERROR(FIND(".",TRIM(C71)),0)+1),0)+1,999),""),""),"0")=IF((LEN(TRIM(C71))-LEN(SUBSTITUTE(TRIM(C71),".","")))=2,IFERROR(MID(TRIM(C71),IFERROR(FIND(".",TRIM(C71),IFERROR(FIND(".",TRIM(C71)),0)+1),0)+1,999),""),""),FALSE),TRUE)),"NONE","INVALID_VERSION"))))</ns0:f>
      </ns0:c>
      <ns0:c r="S71" s="53">
        <ns0:f>IF(TRIM(D71)="","MISSING_VERSION",IF(OR(NOT(OR((LEN(TRIM(D71))-LEN(SUBSTITUTE(TRIM(D71),".","")))=1,(LEN(TRIM(D71))-LEN(SUBSTITUTE(TRIM(D71),".","")))=2)),IFERROR(LEFT(TRIM(D71),IFERROR(FIND(".",TRIM(D71)),0)-1),"")="",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="",IF((LEN(TRIM(D71))-LEN(SUBSTITUTE(TRIM(D71),".","")))=2,IF((LEN(TRIM(D71))-LEN(SUBSTITUTE(TRIM(D71),".","")))=2,IFERROR(MID(TRIM(D71),IFERROR(FIND(".",TRIM(D71),IFERROR(FIND(".",TRIM(D71)),0)+1),0)+1,999),""),"")="",FALSE),NOT(IFERROR(ISNUMBER(--IFERROR(LEFT(TRIM(D71),IFERROR(FIND(".",TRIM(D71)),0)-1),"")),FALSE)),NOT(IFERROR(ISNUMBER(--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),FALSE)),IF((LEN(TRIM(D71))-LEN(SUBSTITUTE(TRIM(D71),".","")))=2,NOT(IFERROR(ISNUMBER(--IF((LEN(TRIM(D71))-LEN(SUBSTITUTE(TRIM(D71),".","")))=2,IFERROR(MID(TRIM(D71),IFERROR(FIND(".",TRIM(D71),IFERROR(FIND(".",TRIM(D71)),0)+1),0)+1,999),""),"")),FALSE)),FALSE)),"INVALID_VERSION",IF(OR(AND(LEN(IFERROR(LEFT(TRIM(D71),IFERROR(FIND(".",TRIM(D71)),0)-1),""))&gt;1,LEFT(IFERROR(LEFT(TRIM(D71),IFERROR(FIND(".",TRIM(D71)),0)-1),""),1)="0"),AND(LEN(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)&gt;1,LEFT(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,1)="0"),IF((LEN(TRIM(D71))-LEN(SUBSTITUTE(TRIM(D71),".","")))=2,AND(LEN(IF((LEN(TRIM(D71))-LEN(SUBSTITUTE(TRIM(D71),".","")))=2,IFERROR(MID(TRIM(D71),IFERROR(FIND(".",TRIM(D71),IFERROR(FIND(".",TRIM(D71)),0)+1),0)+1,999),""),""))&gt;1,LEFT(IF((LEN(TRIM(D71))-LEN(SUBSTITUTE(TRIM(D71),".","")))=2,IFERROR(MID(TRIM(D71),IFERROR(FIND(".",TRIM(D71),IFERROR(FIND(".",TRIM(D71)),0)+1),0)+1,999),""),""),1)="0"),FALSE)),"INVALID_VERSION_LEADING_ZERO",IF(AND(IFERROR(TEXT(--IFERROR(LEFT(TRIM(D71),IFERROR(FIND(".",TRIM(D71)),0)-1),""),"0")=IFERROR(LEFT(TRIM(D71),IFERROR(FIND(".",TRIM(D71)),0)-1),""),FALSE),IFERROR(TEXT(--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,"0")=IF((LEN(TRIM(D71))-LEN(SUBSTITUTE(TRIM(D71),".","")))=1,IFERROR(MID(TRIM(D71),IFERROR(FIND(".",TRIM(D71)),0)+1,999),""),IF((LEN(TRIM(D71))-LEN(SUBSTITUTE(TRIM(D71),".","")))=2,IFERROR(MID(TRIM(D71),IFERROR(FIND(".",TRIM(D71)),0)+1,IFERROR(FIND(".",TRIM(D71),IFERROR(FIND(".",TRIM(D71)),0)+1),0)-IFERROR(FIND(".",TRIM(D71)),0)-1),""),"")),FALSE),IF((LEN(TRIM(D71))-LEN(SUBSTITUTE(TRIM(D71),".","")))=2,IFERROR(TEXT(--IF((LEN(TRIM(D71))-LEN(SUBSTITUTE(TRIM(D71),".","")))=2,IFERROR(MID(TRIM(D71),IFERROR(FIND(".",TRIM(D71),IFERROR(FIND(".",TRIM(D71)),0)+1),0)+1,999),""),""),"0")=IF((LEN(TRIM(D71))-LEN(SUBSTITUTE(TRIM(D71),".","")))=2,IFERROR(MID(TRIM(D71),IFERROR(FIND(".",TRIM(D71),IFERROR(FIND(".",TRIM(D71)),0)+1),0)+1,999),""),""),FALSE),TRUE)),"NONE","INVALID_VERSION"))))</ns0:f>
      </ns0:c>
    </ns0:row>
    <ns0:row r="72">
      <ns0:c r="A72" s="65"/>
      <ns0:c r="B72" s="65"/>
      <ns0:c r="C72" s="65"/>
      <ns0:c r="D72" s="65"/>
      <ns0:c r="E72" s="65"/>
      <ns0:c r="F72" s="67"/>
      <ns0:c r="G72" s="66"/>
      <ns0:c r="H72" s="66"/>
      <ns0:c r="I72" s="66"/>
      <ns0:c r="J72" s="45">
        <ns0:f>IF(A72="","",IFERROR(VLOOKUP(K72,'Controlled Vocabulary'!$AA$2:$AD$200,2,FALSE),"Record structurally complete"))</ns0:f>
      </ns0:c>
      <ns0:c r="K72" s="45">
        <ns0:f>IF(A72="","",IF(O72="","MISSING_CHANGE_EVENT_ID",IF(P72&gt;1,"DUPLICATE_LINK_ID",IF(E72="","CHANGE_ACTOR_REQUIRED",IF(OR(R72&lt;&gt;"NONE",S72&lt;&gt;"NONE"),"CHANGE_VERSION_LINK_REQUIRED",IF(G72="","MISSING_CHANGE_REASON",IF(Q72=0,"ORPHAN_CLAIM_LINK","NONE")))))))</ns0:f>
      </ns0:c>
      <ns0:c r="L72" s="45">
        <ns0:f>IF(A72="","",IFERROR(VLOOKUP(K72,'Controlled Vocabulary'!$AA$2:$AD$200,3,FALSE),"Continue"))</ns0:f>
      </ns0:c>
      <ns0:c r="M72" s="45">
        <ns0:f>IF(A72="","",IFERROR(VLOOKUP(K72,'Controlled Vocabulary'!$AA$2:$AD$200,4,FALSE),"Evaluate remaining controls."))</ns0:f>
      </ns0:c>
      <ns0:c r="N72" s="53">
        <ns0:f>IF(OR(B72="",D72=""),"",UPPER(TRIM(B72))&amp;"|"&amp;TRIM(D72))</ns0:f>
      </ns0:c>
      <ns0:c r="O72" s="53">
        <ns0:f>IF(A72="","",UPPER(TRIM(A72)))</ns0:f>
      </ns0:c>
      <ns0:c r="P72" s="53">
        <ns0:f>IF(O72="",0,COUNTIF($O$2:$O$101,O72))</ns0:f>
      </ns0:c>
      <ns0:c r="Q72" s="53">
        <ns0:f>IF(N72="",0,COUNTIF('Evidence Register'!$BN$2:$BN$101,N72))</ns0:f>
      </ns0:c>
      <ns0:c r="R72" s="53">
        <ns0:f>IF(TRIM(C72)="","MISSING_VERSION",IF(OR(NOT(OR((LEN(TRIM(C72))-LEN(SUBSTITUTE(TRIM(C72),".","")))=1,(LEN(TRIM(C72))-LEN(SUBSTITUTE(TRIM(C72),".","")))=2)),IFERROR(LEFT(TRIM(C72),IFERROR(FIND(".",TRIM(C72)),0)-1),"")="",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="",IF((LEN(TRIM(C72))-LEN(SUBSTITUTE(TRIM(C72),".","")))=2,IF((LEN(TRIM(C72))-LEN(SUBSTITUTE(TRIM(C72),".","")))=2,IFERROR(MID(TRIM(C72),IFERROR(FIND(".",TRIM(C72),IFERROR(FIND(".",TRIM(C72)),0)+1),0)+1,999),""),"")="",FALSE),NOT(IFERROR(ISNUMBER(--IFERROR(LEFT(TRIM(C72),IFERROR(FIND(".",TRIM(C72)),0)-1),"")),FALSE)),NOT(IFERROR(ISNUMBER(--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),FALSE)),IF((LEN(TRIM(C72))-LEN(SUBSTITUTE(TRIM(C72),".","")))=2,NOT(IFERROR(ISNUMBER(--IF((LEN(TRIM(C72))-LEN(SUBSTITUTE(TRIM(C72),".","")))=2,IFERROR(MID(TRIM(C72),IFERROR(FIND(".",TRIM(C72),IFERROR(FIND(".",TRIM(C72)),0)+1),0)+1,999),""),"")),FALSE)),FALSE)),"INVALID_VERSION",IF(OR(AND(LEN(IFERROR(LEFT(TRIM(C72),IFERROR(FIND(".",TRIM(C72)),0)-1),""))&gt;1,LEFT(IFERROR(LEFT(TRIM(C72),IFERROR(FIND(".",TRIM(C72)),0)-1),""),1)="0"),AND(LEN(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)&gt;1,LEFT(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,1)="0"),IF((LEN(TRIM(C72))-LEN(SUBSTITUTE(TRIM(C72),".","")))=2,AND(LEN(IF((LEN(TRIM(C72))-LEN(SUBSTITUTE(TRIM(C72),".","")))=2,IFERROR(MID(TRIM(C72),IFERROR(FIND(".",TRIM(C72),IFERROR(FIND(".",TRIM(C72)),0)+1),0)+1,999),""),""))&gt;1,LEFT(IF((LEN(TRIM(C72))-LEN(SUBSTITUTE(TRIM(C72),".","")))=2,IFERROR(MID(TRIM(C72),IFERROR(FIND(".",TRIM(C72),IFERROR(FIND(".",TRIM(C72)),0)+1),0)+1,999),""),""),1)="0"),FALSE)),"INVALID_VERSION_LEADING_ZERO",IF(AND(IFERROR(TEXT(--IFERROR(LEFT(TRIM(C72),IFERROR(FIND(".",TRIM(C72)),0)-1),""),"0")=IFERROR(LEFT(TRIM(C72),IFERROR(FIND(".",TRIM(C72)),0)-1),""),FALSE),IFERROR(TEXT(--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,"0")=IF((LEN(TRIM(C72))-LEN(SUBSTITUTE(TRIM(C72),".","")))=1,IFERROR(MID(TRIM(C72),IFERROR(FIND(".",TRIM(C72)),0)+1,999),""),IF((LEN(TRIM(C72))-LEN(SUBSTITUTE(TRIM(C72),".","")))=2,IFERROR(MID(TRIM(C72),IFERROR(FIND(".",TRIM(C72)),0)+1,IFERROR(FIND(".",TRIM(C72),IFERROR(FIND(".",TRIM(C72)),0)+1),0)-IFERROR(FIND(".",TRIM(C72)),0)-1),""),"")),FALSE),IF((LEN(TRIM(C72))-LEN(SUBSTITUTE(TRIM(C72),".","")))=2,IFERROR(TEXT(--IF((LEN(TRIM(C72))-LEN(SUBSTITUTE(TRIM(C72),".","")))=2,IFERROR(MID(TRIM(C72),IFERROR(FIND(".",TRIM(C72),IFERROR(FIND(".",TRIM(C72)),0)+1),0)+1,999),""),""),"0")=IF((LEN(TRIM(C72))-LEN(SUBSTITUTE(TRIM(C72),".","")))=2,IFERROR(MID(TRIM(C72),IFERROR(FIND(".",TRIM(C72),IFERROR(FIND(".",TRIM(C72)),0)+1),0)+1,999),""),""),FALSE),TRUE)),"NONE","INVALID_VERSION"))))</ns0:f>
      </ns0:c>
      <ns0:c r="S72" s="53">
        <ns0:f>IF(TRIM(D72)="","MISSING_VERSION",IF(OR(NOT(OR((LEN(TRIM(D72))-LEN(SUBSTITUTE(TRIM(D72),".","")))=1,(LEN(TRIM(D72))-LEN(SUBSTITUTE(TRIM(D72),".","")))=2)),IFERROR(LEFT(TRIM(D72),IFERROR(FIND(".",TRIM(D72)),0)-1),"")="",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="",IF((LEN(TRIM(D72))-LEN(SUBSTITUTE(TRIM(D72),".","")))=2,IF((LEN(TRIM(D72))-LEN(SUBSTITUTE(TRIM(D72),".","")))=2,IFERROR(MID(TRIM(D72),IFERROR(FIND(".",TRIM(D72),IFERROR(FIND(".",TRIM(D72)),0)+1),0)+1,999),""),"")="",FALSE),NOT(IFERROR(ISNUMBER(--IFERROR(LEFT(TRIM(D72),IFERROR(FIND(".",TRIM(D72)),0)-1),"")),FALSE)),NOT(IFERROR(ISNUMBER(--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),FALSE)),IF((LEN(TRIM(D72))-LEN(SUBSTITUTE(TRIM(D72),".","")))=2,NOT(IFERROR(ISNUMBER(--IF((LEN(TRIM(D72))-LEN(SUBSTITUTE(TRIM(D72),".","")))=2,IFERROR(MID(TRIM(D72),IFERROR(FIND(".",TRIM(D72),IFERROR(FIND(".",TRIM(D72)),0)+1),0)+1,999),""),"")),FALSE)),FALSE)),"INVALID_VERSION",IF(OR(AND(LEN(IFERROR(LEFT(TRIM(D72),IFERROR(FIND(".",TRIM(D72)),0)-1),""))&gt;1,LEFT(IFERROR(LEFT(TRIM(D72),IFERROR(FIND(".",TRIM(D72)),0)-1),""),1)="0"),AND(LEN(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)&gt;1,LEFT(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,1)="0"),IF((LEN(TRIM(D72))-LEN(SUBSTITUTE(TRIM(D72),".","")))=2,AND(LEN(IF((LEN(TRIM(D72))-LEN(SUBSTITUTE(TRIM(D72),".","")))=2,IFERROR(MID(TRIM(D72),IFERROR(FIND(".",TRIM(D72),IFERROR(FIND(".",TRIM(D72)),0)+1),0)+1,999),""),""))&gt;1,LEFT(IF((LEN(TRIM(D72))-LEN(SUBSTITUTE(TRIM(D72),".","")))=2,IFERROR(MID(TRIM(D72),IFERROR(FIND(".",TRIM(D72),IFERROR(FIND(".",TRIM(D72)),0)+1),0)+1,999),""),""),1)="0"),FALSE)),"INVALID_VERSION_LEADING_ZERO",IF(AND(IFERROR(TEXT(--IFERROR(LEFT(TRIM(D72),IFERROR(FIND(".",TRIM(D72)),0)-1),""),"0")=IFERROR(LEFT(TRIM(D72),IFERROR(FIND(".",TRIM(D72)),0)-1),""),FALSE),IFERROR(TEXT(--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,"0")=IF((LEN(TRIM(D72))-LEN(SUBSTITUTE(TRIM(D72),".","")))=1,IFERROR(MID(TRIM(D72),IFERROR(FIND(".",TRIM(D72)),0)+1,999),""),IF((LEN(TRIM(D72))-LEN(SUBSTITUTE(TRIM(D72),".","")))=2,IFERROR(MID(TRIM(D72),IFERROR(FIND(".",TRIM(D72)),0)+1,IFERROR(FIND(".",TRIM(D72),IFERROR(FIND(".",TRIM(D72)),0)+1),0)-IFERROR(FIND(".",TRIM(D72)),0)-1),""),"")),FALSE),IF((LEN(TRIM(D72))-LEN(SUBSTITUTE(TRIM(D72),".","")))=2,IFERROR(TEXT(--IF((LEN(TRIM(D72))-LEN(SUBSTITUTE(TRIM(D72),".","")))=2,IFERROR(MID(TRIM(D72),IFERROR(FIND(".",TRIM(D72),IFERROR(FIND(".",TRIM(D72)),0)+1),0)+1,999),""),""),"0")=IF((LEN(TRIM(D72))-LEN(SUBSTITUTE(TRIM(D72),".","")))=2,IFERROR(MID(TRIM(D72),IFERROR(FIND(".",TRIM(D72),IFERROR(FIND(".",TRIM(D72)),0)+1),0)+1,999),""),""),FALSE),TRUE)),"NONE","INVALID_VERSION"))))</ns0:f>
      </ns0:c>
    </ns0:row>
    <ns0:row r="73">
      <ns0:c r="A73" s="65"/>
      <ns0:c r="B73" s="65"/>
      <ns0:c r="C73" s="65"/>
      <ns0:c r="D73" s="65"/>
      <ns0:c r="E73" s="65"/>
      <ns0:c r="F73" s="67"/>
      <ns0:c r="G73" s="66"/>
      <ns0:c r="H73" s="66"/>
      <ns0:c r="I73" s="66"/>
      <ns0:c r="J73" s="45">
        <ns0:f>IF(A73="","",IFERROR(VLOOKUP(K73,'Controlled Vocabulary'!$AA$2:$AD$200,2,FALSE),"Record structurally complete"))</ns0:f>
      </ns0:c>
      <ns0:c r="K73" s="45">
        <ns0:f>IF(A73="","",IF(O73="","MISSING_CHANGE_EVENT_ID",IF(P73&gt;1,"DUPLICATE_LINK_ID",IF(E73="","CHANGE_ACTOR_REQUIRED",IF(OR(R73&lt;&gt;"NONE",S73&lt;&gt;"NONE"),"CHANGE_VERSION_LINK_REQUIRED",IF(G73="","MISSING_CHANGE_REASON",IF(Q73=0,"ORPHAN_CLAIM_LINK","NONE")))))))</ns0:f>
      </ns0:c>
      <ns0:c r="L73" s="45">
        <ns0:f>IF(A73="","",IFERROR(VLOOKUP(K73,'Controlled Vocabulary'!$AA$2:$AD$200,3,FALSE),"Continue"))</ns0:f>
      </ns0:c>
      <ns0:c r="M73" s="45">
        <ns0:f>IF(A73="","",IFERROR(VLOOKUP(K73,'Controlled Vocabulary'!$AA$2:$AD$200,4,FALSE),"Evaluate remaining controls."))</ns0:f>
      </ns0:c>
      <ns0:c r="N73" s="53">
        <ns0:f>IF(OR(B73="",D73=""),"",UPPER(TRIM(B73))&amp;"|"&amp;TRIM(D73))</ns0:f>
      </ns0:c>
      <ns0:c r="O73" s="53">
        <ns0:f>IF(A73="","",UPPER(TRIM(A73)))</ns0:f>
      </ns0:c>
      <ns0:c r="P73" s="53">
        <ns0:f>IF(O73="",0,COUNTIF($O$2:$O$101,O73))</ns0:f>
      </ns0:c>
      <ns0:c r="Q73" s="53">
        <ns0:f>IF(N73="",0,COUNTIF('Evidence Register'!$BN$2:$BN$101,N73))</ns0:f>
      </ns0:c>
      <ns0:c r="R73" s="53">
        <ns0:f>IF(TRIM(C73)="","MISSING_VERSION",IF(OR(NOT(OR((LEN(TRIM(C73))-LEN(SUBSTITUTE(TRIM(C73),".","")))=1,(LEN(TRIM(C73))-LEN(SUBSTITUTE(TRIM(C73),".","")))=2)),IFERROR(LEFT(TRIM(C73),IFERROR(FIND(".",TRIM(C73)),0)-1),"")="",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="",IF((LEN(TRIM(C73))-LEN(SUBSTITUTE(TRIM(C73),".","")))=2,IF((LEN(TRIM(C73))-LEN(SUBSTITUTE(TRIM(C73),".","")))=2,IFERROR(MID(TRIM(C73),IFERROR(FIND(".",TRIM(C73),IFERROR(FIND(".",TRIM(C73)),0)+1),0)+1,999),""),"")="",FALSE),NOT(IFERROR(ISNUMBER(--IFERROR(LEFT(TRIM(C73),IFERROR(FIND(".",TRIM(C73)),0)-1),"")),FALSE)),NOT(IFERROR(ISNUMBER(--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),FALSE)),IF((LEN(TRIM(C73))-LEN(SUBSTITUTE(TRIM(C73),".","")))=2,NOT(IFERROR(ISNUMBER(--IF((LEN(TRIM(C73))-LEN(SUBSTITUTE(TRIM(C73),".","")))=2,IFERROR(MID(TRIM(C73),IFERROR(FIND(".",TRIM(C73),IFERROR(FIND(".",TRIM(C73)),0)+1),0)+1,999),""),"")),FALSE)),FALSE)),"INVALID_VERSION",IF(OR(AND(LEN(IFERROR(LEFT(TRIM(C73),IFERROR(FIND(".",TRIM(C73)),0)-1),""))&gt;1,LEFT(IFERROR(LEFT(TRIM(C73),IFERROR(FIND(".",TRIM(C73)),0)-1),""),1)="0"),AND(LEN(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)&gt;1,LEFT(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,1)="0"),IF((LEN(TRIM(C73))-LEN(SUBSTITUTE(TRIM(C73),".","")))=2,AND(LEN(IF((LEN(TRIM(C73))-LEN(SUBSTITUTE(TRIM(C73),".","")))=2,IFERROR(MID(TRIM(C73),IFERROR(FIND(".",TRIM(C73),IFERROR(FIND(".",TRIM(C73)),0)+1),0)+1,999),""),""))&gt;1,LEFT(IF((LEN(TRIM(C73))-LEN(SUBSTITUTE(TRIM(C73),".","")))=2,IFERROR(MID(TRIM(C73),IFERROR(FIND(".",TRIM(C73),IFERROR(FIND(".",TRIM(C73)),0)+1),0)+1,999),""),""),1)="0"),FALSE)),"INVALID_VERSION_LEADING_ZERO",IF(AND(IFERROR(TEXT(--IFERROR(LEFT(TRIM(C73),IFERROR(FIND(".",TRIM(C73)),0)-1),""),"0")=IFERROR(LEFT(TRIM(C73),IFERROR(FIND(".",TRIM(C73)),0)-1),""),FALSE),IFERROR(TEXT(--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,"0")=IF((LEN(TRIM(C73))-LEN(SUBSTITUTE(TRIM(C73),".","")))=1,IFERROR(MID(TRIM(C73),IFERROR(FIND(".",TRIM(C73)),0)+1,999),""),IF((LEN(TRIM(C73))-LEN(SUBSTITUTE(TRIM(C73),".","")))=2,IFERROR(MID(TRIM(C73),IFERROR(FIND(".",TRIM(C73)),0)+1,IFERROR(FIND(".",TRIM(C73),IFERROR(FIND(".",TRIM(C73)),0)+1),0)-IFERROR(FIND(".",TRIM(C73)),0)-1),""),"")),FALSE),IF((LEN(TRIM(C73))-LEN(SUBSTITUTE(TRIM(C73),".","")))=2,IFERROR(TEXT(--IF((LEN(TRIM(C73))-LEN(SUBSTITUTE(TRIM(C73),".","")))=2,IFERROR(MID(TRIM(C73),IFERROR(FIND(".",TRIM(C73),IFERROR(FIND(".",TRIM(C73)),0)+1),0)+1,999),""),""),"0")=IF((LEN(TRIM(C73))-LEN(SUBSTITUTE(TRIM(C73),".","")))=2,IFERROR(MID(TRIM(C73),IFERROR(FIND(".",TRIM(C73),IFERROR(FIND(".",TRIM(C73)),0)+1),0)+1,999),""),""),FALSE),TRUE)),"NONE","INVALID_VERSION"))))</ns0:f>
      </ns0:c>
      <ns0:c r="S73" s="53">
        <ns0:f>IF(TRIM(D73)="","MISSING_VERSION",IF(OR(NOT(OR((LEN(TRIM(D73))-LEN(SUBSTITUTE(TRIM(D73),".","")))=1,(LEN(TRIM(D73))-LEN(SUBSTITUTE(TRIM(D73),".","")))=2)),IFERROR(LEFT(TRIM(D73),IFERROR(FIND(".",TRIM(D73)),0)-1),"")="",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="",IF((LEN(TRIM(D73))-LEN(SUBSTITUTE(TRIM(D73),".","")))=2,IF((LEN(TRIM(D73))-LEN(SUBSTITUTE(TRIM(D73),".","")))=2,IFERROR(MID(TRIM(D73),IFERROR(FIND(".",TRIM(D73),IFERROR(FIND(".",TRIM(D73)),0)+1),0)+1,999),""),"")="",FALSE),NOT(IFERROR(ISNUMBER(--IFERROR(LEFT(TRIM(D73),IFERROR(FIND(".",TRIM(D73)),0)-1),"")),FALSE)),NOT(IFERROR(ISNUMBER(--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),FALSE)),IF((LEN(TRIM(D73))-LEN(SUBSTITUTE(TRIM(D73),".","")))=2,NOT(IFERROR(ISNUMBER(--IF((LEN(TRIM(D73))-LEN(SUBSTITUTE(TRIM(D73),".","")))=2,IFERROR(MID(TRIM(D73),IFERROR(FIND(".",TRIM(D73),IFERROR(FIND(".",TRIM(D73)),0)+1),0)+1,999),""),"")),FALSE)),FALSE)),"INVALID_VERSION",IF(OR(AND(LEN(IFERROR(LEFT(TRIM(D73),IFERROR(FIND(".",TRIM(D73)),0)-1),""))&gt;1,LEFT(IFERROR(LEFT(TRIM(D73),IFERROR(FIND(".",TRIM(D73)),0)-1),""),1)="0"),AND(LEN(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)&gt;1,LEFT(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,1)="0"),IF((LEN(TRIM(D73))-LEN(SUBSTITUTE(TRIM(D73),".","")))=2,AND(LEN(IF((LEN(TRIM(D73))-LEN(SUBSTITUTE(TRIM(D73),".","")))=2,IFERROR(MID(TRIM(D73),IFERROR(FIND(".",TRIM(D73),IFERROR(FIND(".",TRIM(D73)),0)+1),0)+1,999),""),""))&gt;1,LEFT(IF((LEN(TRIM(D73))-LEN(SUBSTITUTE(TRIM(D73),".","")))=2,IFERROR(MID(TRIM(D73),IFERROR(FIND(".",TRIM(D73),IFERROR(FIND(".",TRIM(D73)),0)+1),0)+1,999),""),""),1)="0"),FALSE)),"INVALID_VERSION_LEADING_ZERO",IF(AND(IFERROR(TEXT(--IFERROR(LEFT(TRIM(D73),IFERROR(FIND(".",TRIM(D73)),0)-1),""),"0")=IFERROR(LEFT(TRIM(D73),IFERROR(FIND(".",TRIM(D73)),0)-1),""),FALSE),IFERROR(TEXT(--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,"0")=IF((LEN(TRIM(D73))-LEN(SUBSTITUTE(TRIM(D73),".","")))=1,IFERROR(MID(TRIM(D73),IFERROR(FIND(".",TRIM(D73)),0)+1,999),""),IF((LEN(TRIM(D73))-LEN(SUBSTITUTE(TRIM(D73),".","")))=2,IFERROR(MID(TRIM(D73),IFERROR(FIND(".",TRIM(D73)),0)+1,IFERROR(FIND(".",TRIM(D73),IFERROR(FIND(".",TRIM(D73)),0)+1),0)-IFERROR(FIND(".",TRIM(D73)),0)-1),""),"")),FALSE),IF((LEN(TRIM(D73))-LEN(SUBSTITUTE(TRIM(D73),".","")))=2,IFERROR(TEXT(--IF((LEN(TRIM(D73))-LEN(SUBSTITUTE(TRIM(D73),".","")))=2,IFERROR(MID(TRIM(D73),IFERROR(FIND(".",TRIM(D73),IFERROR(FIND(".",TRIM(D73)),0)+1),0)+1,999),""),""),"0")=IF((LEN(TRIM(D73))-LEN(SUBSTITUTE(TRIM(D73),".","")))=2,IFERROR(MID(TRIM(D73),IFERROR(FIND(".",TRIM(D73),IFERROR(FIND(".",TRIM(D73)),0)+1),0)+1,999),""),""),FALSE),TRUE)),"NONE","INVALID_VERSION"))))</ns0:f>
      </ns0:c>
    </ns0:row>
    <ns0:row r="74">
      <ns0:c r="A74" s="65"/>
      <ns0:c r="B74" s="65"/>
      <ns0:c r="C74" s="65"/>
      <ns0:c r="D74" s="65"/>
      <ns0:c r="E74" s="65"/>
      <ns0:c r="F74" s="67"/>
      <ns0:c r="G74" s="66"/>
      <ns0:c r="H74" s="66"/>
      <ns0:c r="I74" s="66"/>
      <ns0:c r="J74" s="45">
        <ns0:f>IF(A74="","",IFERROR(VLOOKUP(K74,'Controlled Vocabulary'!$AA$2:$AD$200,2,FALSE),"Record structurally complete"))</ns0:f>
      </ns0:c>
      <ns0:c r="K74" s="45">
        <ns0:f>IF(A74="","",IF(O74="","MISSING_CHANGE_EVENT_ID",IF(P74&gt;1,"DUPLICATE_LINK_ID",IF(E74="","CHANGE_ACTOR_REQUIRED",IF(OR(R74&lt;&gt;"NONE",S74&lt;&gt;"NONE"),"CHANGE_VERSION_LINK_REQUIRED",IF(G74="","MISSING_CHANGE_REASON",IF(Q74=0,"ORPHAN_CLAIM_LINK","NONE")))))))</ns0:f>
      </ns0:c>
      <ns0:c r="L74" s="45">
        <ns0:f>IF(A74="","",IFERROR(VLOOKUP(K74,'Controlled Vocabulary'!$AA$2:$AD$200,3,FALSE),"Continue"))</ns0:f>
      </ns0:c>
      <ns0:c r="M74" s="45">
        <ns0:f>IF(A74="","",IFERROR(VLOOKUP(K74,'Controlled Vocabulary'!$AA$2:$AD$200,4,FALSE),"Evaluate remaining controls."))</ns0:f>
      </ns0:c>
      <ns0:c r="N74" s="53">
        <ns0:f>IF(OR(B74="",D74=""),"",UPPER(TRIM(B74))&amp;"|"&amp;TRIM(D74))</ns0:f>
      </ns0:c>
      <ns0:c r="O74" s="53">
        <ns0:f>IF(A74="","",UPPER(TRIM(A74)))</ns0:f>
      </ns0:c>
      <ns0:c r="P74" s="53">
        <ns0:f>IF(O74="",0,COUNTIF($O$2:$O$101,O74))</ns0:f>
      </ns0:c>
      <ns0:c r="Q74" s="53">
        <ns0:f>IF(N74="",0,COUNTIF('Evidence Register'!$BN$2:$BN$101,N74))</ns0:f>
      </ns0:c>
      <ns0:c r="R74" s="53">
        <ns0:f>IF(TRIM(C74)="","MISSING_VERSION",IF(OR(NOT(OR((LEN(TRIM(C74))-LEN(SUBSTITUTE(TRIM(C74),".","")))=1,(LEN(TRIM(C74))-LEN(SUBSTITUTE(TRIM(C74),".","")))=2)),IFERROR(LEFT(TRIM(C74),IFERROR(FIND(".",TRIM(C74)),0)-1),"")="",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="",IF((LEN(TRIM(C74))-LEN(SUBSTITUTE(TRIM(C74),".","")))=2,IF((LEN(TRIM(C74))-LEN(SUBSTITUTE(TRIM(C74),".","")))=2,IFERROR(MID(TRIM(C74),IFERROR(FIND(".",TRIM(C74),IFERROR(FIND(".",TRIM(C74)),0)+1),0)+1,999),""),"")="",FALSE),NOT(IFERROR(ISNUMBER(--IFERROR(LEFT(TRIM(C74),IFERROR(FIND(".",TRIM(C74)),0)-1),"")),FALSE)),NOT(IFERROR(ISNUMBER(--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),FALSE)),IF((LEN(TRIM(C74))-LEN(SUBSTITUTE(TRIM(C74),".","")))=2,NOT(IFERROR(ISNUMBER(--IF((LEN(TRIM(C74))-LEN(SUBSTITUTE(TRIM(C74),".","")))=2,IFERROR(MID(TRIM(C74),IFERROR(FIND(".",TRIM(C74),IFERROR(FIND(".",TRIM(C74)),0)+1),0)+1,999),""),"")),FALSE)),FALSE)),"INVALID_VERSION",IF(OR(AND(LEN(IFERROR(LEFT(TRIM(C74),IFERROR(FIND(".",TRIM(C74)),0)-1),""))&gt;1,LEFT(IFERROR(LEFT(TRIM(C74),IFERROR(FIND(".",TRIM(C74)),0)-1),""),1)="0"),AND(LEN(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)&gt;1,LEFT(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,1)="0"),IF((LEN(TRIM(C74))-LEN(SUBSTITUTE(TRIM(C74),".","")))=2,AND(LEN(IF((LEN(TRIM(C74))-LEN(SUBSTITUTE(TRIM(C74),".","")))=2,IFERROR(MID(TRIM(C74),IFERROR(FIND(".",TRIM(C74),IFERROR(FIND(".",TRIM(C74)),0)+1),0)+1,999),""),""))&gt;1,LEFT(IF((LEN(TRIM(C74))-LEN(SUBSTITUTE(TRIM(C74),".","")))=2,IFERROR(MID(TRIM(C74),IFERROR(FIND(".",TRIM(C74),IFERROR(FIND(".",TRIM(C74)),0)+1),0)+1,999),""),""),1)="0"),FALSE)),"INVALID_VERSION_LEADING_ZERO",IF(AND(IFERROR(TEXT(--IFERROR(LEFT(TRIM(C74),IFERROR(FIND(".",TRIM(C74)),0)-1),""),"0")=IFERROR(LEFT(TRIM(C74),IFERROR(FIND(".",TRIM(C74)),0)-1),""),FALSE),IFERROR(TEXT(--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,"0")=IF((LEN(TRIM(C74))-LEN(SUBSTITUTE(TRIM(C74),".","")))=1,IFERROR(MID(TRIM(C74),IFERROR(FIND(".",TRIM(C74)),0)+1,999),""),IF((LEN(TRIM(C74))-LEN(SUBSTITUTE(TRIM(C74),".","")))=2,IFERROR(MID(TRIM(C74),IFERROR(FIND(".",TRIM(C74)),0)+1,IFERROR(FIND(".",TRIM(C74),IFERROR(FIND(".",TRIM(C74)),0)+1),0)-IFERROR(FIND(".",TRIM(C74)),0)-1),""),"")),FALSE),IF((LEN(TRIM(C74))-LEN(SUBSTITUTE(TRIM(C74),".","")))=2,IFERROR(TEXT(--IF((LEN(TRIM(C74))-LEN(SUBSTITUTE(TRIM(C74),".","")))=2,IFERROR(MID(TRIM(C74),IFERROR(FIND(".",TRIM(C74),IFERROR(FIND(".",TRIM(C74)),0)+1),0)+1,999),""),""),"0")=IF((LEN(TRIM(C74))-LEN(SUBSTITUTE(TRIM(C74),".","")))=2,IFERROR(MID(TRIM(C74),IFERROR(FIND(".",TRIM(C74),IFERROR(FIND(".",TRIM(C74)),0)+1),0)+1,999),""),""),FALSE),TRUE)),"NONE","INVALID_VERSION"))))</ns0:f>
      </ns0:c>
      <ns0:c r="S74" s="53">
        <ns0:f>IF(TRIM(D74)="","MISSING_VERSION",IF(OR(NOT(OR((LEN(TRIM(D74))-LEN(SUBSTITUTE(TRIM(D74),".","")))=1,(LEN(TRIM(D74))-LEN(SUBSTITUTE(TRIM(D74),".","")))=2)),IFERROR(LEFT(TRIM(D74),IFERROR(FIND(".",TRIM(D74)),0)-1),"")="",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="",IF((LEN(TRIM(D74))-LEN(SUBSTITUTE(TRIM(D74),".","")))=2,IF((LEN(TRIM(D74))-LEN(SUBSTITUTE(TRIM(D74),".","")))=2,IFERROR(MID(TRIM(D74),IFERROR(FIND(".",TRIM(D74),IFERROR(FIND(".",TRIM(D74)),0)+1),0)+1,999),""),"")="",FALSE),NOT(IFERROR(ISNUMBER(--IFERROR(LEFT(TRIM(D74),IFERROR(FIND(".",TRIM(D74)),0)-1),"")),FALSE)),NOT(IFERROR(ISNUMBER(--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),FALSE)),IF((LEN(TRIM(D74))-LEN(SUBSTITUTE(TRIM(D74),".","")))=2,NOT(IFERROR(ISNUMBER(--IF((LEN(TRIM(D74))-LEN(SUBSTITUTE(TRIM(D74),".","")))=2,IFERROR(MID(TRIM(D74),IFERROR(FIND(".",TRIM(D74),IFERROR(FIND(".",TRIM(D74)),0)+1),0)+1,999),""),"")),FALSE)),FALSE)),"INVALID_VERSION",IF(OR(AND(LEN(IFERROR(LEFT(TRIM(D74),IFERROR(FIND(".",TRIM(D74)),0)-1),""))&gt;1,LEFT(IFERROR(LEFT(TRIM(D74),IFERROR(FIND(".",TRIM(D74)),0)-1),""),1)="0"),AND(LEN(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)&gt;1,LEFT(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,1)="0"),IF((LEN(TRIM(D74))-LEN(SUBSTITUTE(TRIM(D74),".","")))=2,AND(LEN(IF((LEN(TRIM(D74))-LEN(SUBSTITUTE(TRIM(D74),".","")))=2,IFERROR(MID(TRIM(D74),IFERROR(FIND(".",TRIM(D74),IFERROR(FIND(".",TRIM(D74)),0)+1),0)+1,999),""),""))&gt;1,LEFT(IF((LEN(TRIM(D74))-LEN(SUBSTITUTE(TRIM(D74),".","")))=2,IFERROR(MID(TRIM(D74),IFERROR(FIND(".",TRIM(D74),IFERROR(FIND(".",TRIM(D74)),0)+1),0)+1,999),""),""),1)="0"),FALSE)),"INVALID_VERSION_LEADING_ZERO",IF(AND(IFERROR(TEXT(--IFERROR(LEFT(TRIM(D74),IFERROR(FIND(".",TRIM(D74)),0)-1),""),"0")=IFERROR(LEFT(TRIM(D74),IFERROR(FIND(".",TRIM(D74)),0)-1),""),FALSE),IFERROR(TEXT(--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,"0")=IF((LEN(TRIM(D74))-LEN(SUBSTITUTE(TRIM(D74),".","")))=1,IFERROR(MID(TRIM(D74),IFERROR(FIND(".",TRIM(D74)),0)+1,999),""),IF((LEN(TRIM(D74))-LEN(SUBSTITUTE(TRIM(D74),".","")))=2,IFERROR(MID(TRIM(D74),IFERROR(FIND(".",TRIM(D74)),0)+1,IFERROR(FIND(".",TRIM(D74),IFERROR(FIND(".",TRIM(D74)),0)+1),0)-IFERROR(FIND(".",TRIM(D74)),0)-1),""),"")),FALSE),IF((LEN(TRIM(D74))-LEN(SUBSTITUTE(TRIM(D74),".","")))=2,IFERROR(TEXT(--IF((LEN(TRIM(D74))-LEN(SUBSTITUTE(TRIM(D74),".","")))=2,IFERROR(MID(TRIM(D74),IFERROR(FIND(".",TRIM(D74),IFERROR(FIND(".",TRIM(D74)),0)+1),0)+1,999),""),""),"0")=IF((LEN(TRIM(D74))-LEN(SUBSTITUTE(TRIM(D74),".","")))=2,IFERROR(MID(TRIM(D74),IFERROR(FIND(".",TRIM(D74),IFERROR(FIND(".",TRIM(D74)),0)+1),0)+1,999),""),""),FALSE),TRUE)),"NONE","INVALID_VERSION"))))</ns0:f>
      </ns0:c>
    </ns0:row>
    <ns0:row r="75">
      <ns0:c r="A75" s="65"/>
      <ns0:c r="B75" s="65"/>
      <ns0:c r="C75" s="65"/>
      <ns0:c r="D75" s="65"/>
      <ns0:c r="E75" s="65"/>
      <ns0:c r="F75" s="67"/>
      <ns0:c r="G75" s="66"/>
      <ns0:c r="H75" s="66"/>
      <ns0:c r="I75" s="66"/>
      <ns0:c r="J75" s="45">
        <ns0:f>IF(A75="","",IFERROR(VLOOKUP(K75,'Controlled Vocabulary'!$AA$2:$AD$200,2,FALSE),"Record structurally complete"))</ns0:f>
      </ns0:c>
      <ns0:c r="K75" s="45">
        <ns0:f>IF(A75="","",IF(O75="","MISSING_CHANGE_EVENT_ID",IF(P75&gt;1,"DUPLICATE_LINK_ID",IF(E75="","CHANGE_ACTOR_REQUIRED",IF(OR(R75&lt;&gt;"NONE",S75&lt;&gt;"NONE"),"CHANGE_VERSION_LINK_REQUIRED",IF(G75="","MISSING_CHANGE_REASON",IF(Q75=0,"ORPHAN_CLAIM_LINK","NONE")))))))</ns0:f>
      </ns0:c>
      <ns0:c r="L75" s="45">
        <ns0:f>IF(A75="","",IFERROR(VLOOKUP(K75,'Controlled Vocabulary'!$AA$2:$AD$200,3,FALSE),"Continue"))</ns0:f>
      </ns0:c>
      <ns0:c r="M75" s="45">
        <ns0:f>IF(A75="","",IFERROR(VLOOKUP(K75,'Controlled Vocabulary'!$AA$2:$AD$200,4,FALSE),"Evaluate remaining controls."))</ns0:f>
      </ns0:c>
      <ns0:c r="N75" s="53">
        <ns0:f>IF(OR(B75="",D75=""),"",UPPER(TRIM(B75))&amp;"|"&amp;TRIM(D75))</ns0:f>
      </ns0:c>
      <ns0:c r="O75" s="53">
        <ns0:f>IF(A75="","",UPPER(TRIM(A75)))</ns0:f>
      </ns0:c>
      <ns0:c r="P75" s="53">
        <ns0:f>IF(O75="",0,COUNTIF($O$2:$O$101,O75))</ns0:f>
      </ns0:c>
      <ns0:c r="Q75" s="53">
        <ns0:f>IF(N75="",0,COUNTIF('Evidence Register'!$BN$2:$BN$101,N75))</ns0:f>
      </ns0:c>
      <ns0:c r="R75" s="53">
        <ns0:f>IF(TRIM(C75)="","MISSING_VERSION",IF(OR(NOT(OR((LEN(TRIM(C75))-LEN(SUBSTITUTE(TRIM(C75),".","")))=1,(LEN(TRIM(C75))-LEN(SUBSTITUTE(TRIM(C75),".","")))=2)),IFERROR(LEFT(TRIM(C75),IFERROR(FIND(".",TRIM(C75)),0)-1),"")="",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="",IF((LEN(TRIM(C75))-LEN(SUBSTITUTE(TRIM(C75),".","")))=2,IF((LEN(TRIM(C75))-LEN(SUBSTITUTE(TRIM(C75),".","")))=2,IFERROR(MID(TRIM(C75),IFERROR(FIND(".",TRIM(C75),IFERROR(FIND(".",TRIM(C75)),0)+1),0)+1,999),""),"")="",FALSE),NOT(IFERROR(ISNUMBER(--IFERROR(LEFT(TRIM(C75),IFERROR(FIND(".",TRIM(C75)),0)-1),"")),FALSE)),NOT(IFERROR(ISNUMBER(--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),FALSE)),IF((LEN(TRIM(C75))-LEN(SUBSTITUTE(TRIM(C75),".","")))=2,NOT(IFERROR(ISNUMBER(--IF((LEN(TRIM(C75))-LEN(SUBSTITUTE(TRIM(C75),".","")))=2,IFERROR(MID(TRIM(C75),IFERROR(FIND(".",TRIM(C75),IFERROR(FIND(".",TRIM(C75)),0)+1),0)+1,999),""),"")),FALSE)),FALSE)),"INVALID_VERSION",IF(OR(AND(LEN(IFERROR(LEFT(TRIM(C75),IFERROR(FIND(".",TRIM(C75)),0)-1),""))&gt;1,LEFT(IFERROR(LEFT(TRIM(C75),IFERROR(FIND(".",TRIM(C75)),0)-1),""),1)="0"),AND(LEN(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)&gt;1,LEFT(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,1)="0"),IF((LEN(TRIM(C75))-LEN(SUBSTITUTE(TRIM(C75),".","")))=2,AND(LEN(IF((LEN(TRIM(C75))-LEN(SUBSTITUTE(TRIM(C75),".","")))=2,IFERROR(MID(TRIM(C75),IFERROR(FIND(".",TRIM(C75),IFERROR(FIND(".",TRIM(C75)),0)+1),0)+1,999),""),""))&gt;1,LEFT(IF((LEN(TRIM(C75))-LEN(SUBSTITUTE(TRIM(C75),".","")))=2,IFERROR(MID(TRIM(C75),IFERROR(FIND(".",TRIM(C75),IFERROR(FIND(".",TRIM(C75)),0)+1),0)+1,999),""),""),1)="0"),FALSE)),"INVALID_VERSION_LEADING_ZERO",IF(AND(IFERROR(TEXT(--IFERROR(LEFT(TRIM(C75),IFERROR(FIND(".",TRIM(C75)),0)-1),""),"0")=IFERROR(LEFT(TRIM(C75),IFERROR(FIND(".",TRIM(C75)),0)-1),""),FALSE),IFERROR(TEXT(--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,"0")=IF((LEN(TRIM(C75))-LEN(SUBSTITUTE(TRIM(C75),".","")))=1,IFERROR(MID(TRIM(C75),IFERROR(FIND(".",TRIM(C75)),0)+1,999),""),IF((LEN(TRIM(C75))-LEN(SUBSTITUTE(TRIM(C75),".","")))=2,IFERROR(MID(TRIM(C75),IFERROR(FIND(".",TRIM(C75)),0)+1,IFERROR(FIND(".",TRIM(C75),IFERROR(FIND(".",TRIM(C75)),0)+1),0)-IFERROR(FIND(".",TRIM(C75)),0)-1),""),"")),FALSE),IF((LEN(TRIM(C75))-LEN(SUBSTITUTE(TRIM(C75),".","")))=2,IFERROR(TEXT(--IF((LEN(TRIM(C75))-LEN(SUBSTITUTE(TRIM(C75),".","")))=2,IFERROR(MID(TRIM(C75),IFERROR(FIND(".",TRIM(C75),IFERROR(FIND(".",TRIM(C75)),0)+1),0)+1,999),""),""),"0")=IF((LEN(TRIM(C75))-LEN(SUBSTITUTE(TRIM(C75),".","")))=2,IFERROR(MID(TRIM(C75),IFERROR(FIND(".",TRIM(C75),IFERROR(FIND(".",TRIM(C75)),0)+1),0)+1,999),""),""),FALSE),TRUE)),"NONE","INVALID_VERSION"))))</ns0:f>
      </ns0:c>
      <ns0:c r="S75" s="53">
        <ns0:f>IF(TRIM(D75)="","MISSING_VERSION",IF(OR(NOT(OR((LEN(TRIM(D75))-LEN(SUBSTITUTE(TRIM(D75),".","")))=1,(LEN(TRIM(D75))-LEN(SUBSTITUTE(TRIM(D75),".","")))=2)),IFERROR(LEFT(TRIM(D75),IFERROR(FIND(".",TRIM(D75)),0)-1),"")="",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="",IF((LEN(TRIM(D75))-LEN(SUBSTITUTE(TRIM(D75),".","")))=2,IF((LEN(TRIM(D75))-LEN(SUBSTITUTE(TRIM(D75),".","")))=2,IFERROR(MID(TRIM(D75),IFERROR(FIND(".",TRIM(D75),IFERROR(FIND(".",TRIM(D75)),0)+1),0)+1,999),""),"")="",FALSE),NOT(IFERROR(ISNUMBER(--IFERROR(LEFT(TRIM(D75),IFERROR(FIND(".",TRIM(D75)),0)-1),"")),FALSE)),NOT(IFERROR(ISNUMBER(--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),FALSE)),IF((LEN(TRIM(D75))-LEN(SUBSTITUTE(TRIM(D75),".","")))=2,NOT(IFERROR(ISNUMBER(--IF((LEN(TRIM(D75))-LEN(SUBSTITUTE(TRIM(D75),".","")))=2,IFERROR(MID(TRIM(D75),IFERROR(FIND(".",TRIM(D75),IFERROR(FIND(".",TRIM(D75)),0)+1),0)+1,999),""),"")),FALSE)),FALSE)),"INVALID_VERSION",IF(OR(AND(LEN(IFERROR(LEFT(TRIM(D75),IFERROR(FIND(".",TRIM(D75)),0)-1),""))&gt;1,LEFT(IFERROR(LEFT(TRIM(D75),IFERROR(FIND(".",TRIM(D75)),0)-1),""),1)="0"),AND(LEN(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)&gt;1,LEFT(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,1)="0"),IF((LEN(TRIM(D75))-LEN(SUBSTITUTE(TRIM(D75),".","")))=2,AND(LEN(IF((LEN(TRIM(D75))-LEN(SUBSTITUTE(TRIM(D75),".","")))=2,IFERROR(MID(TRIM(D75),IFERROR(FIND(".",TRIM(D75),IFERROR(FIND(".",TRIM(D75)),0)+1),0)+1,999),""),""))&gt;1,LEFT(IF((LEN(TRIM(D75))-LEN(SUBSTITUTE(TRIM(D75),".","")))=2,IFERROR(MID(TRIM(D75),IFERROR(FIND(".",TRIM(D75),IFERROR(FIND(".",TRIM(D75)),0)+1),0)+1,999),""),""),1)="0"),FALSE)),"INVALID_VERSION_LEADING_ZERO",IF(AND(IFERROR(TEXT(--IFERROR(LEFT(TRIM(D75),IFERROR(FIND(".",TRIM(D75)),0)-1),""),"0")=IFERROR(LEFT(TRIM(D75),IFERROR(FIND(".",TRIM(D75)),0)-1),""),FALSE),IFERROR(TEXT(--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,"0")=IF((LEN(TRIM(D75))-LEN(SUBSTITUTE(TRIM(D75),".","")))=1,IFERROR(MID(TRIM(D75),IFERROR(FIND(".",TRIM(D75)),0)+1,999),""),IF((LEN(TRIM(D75))-LEN(SUBSTITUTE(TRIM(D75),".","")))=2,IFERROR(MID(TRIM(D75),IFERROR(FIND(".",TRIM(D75)),0)+1,IFERROR(FIND(".",TRIM(D75),IFERROR(FIND(".",TRIM(D75)),0)+1),0)-IFERROR(FIND(".",TRIM(D75)),0)-1),""),"")),FALSE),IF((LEN(TRIM(D75))-LEN(SUBSTITUTE(TRIM(D75),".","")))=2,IFERROR(TEXT(--IF((LEN(TRIM(D75))-LEN(SUBSTITUTE(TRIM(D75),".","")))=2,IFERROR(MID(TRIM(D75),IFERROR(FIND(".",TRIM(D75),IFERROR(FIND(".",TRIM(D75)),0)+1),0)+1,999),""),""),"0")=IF((LEN(TRIM(D75))-LEN(SUBSTITUTE(TRIM(D75),".","")))=2,IFERROR(MID(TRIM(D75),IFERROR(FIND(".",TRIM(D75),IFERROR(FIND(".",TRIM(D75)),0)+1),0)+1,999),""),""),FALSE),TRUE)),"NONE","INVALID_VERSION"))))</ns0:f>
      </ns0:c>
    </ns0:row>
    <ns0:row r="76">
      <ns0:c r="A76" s="65"/>
      <ns0:c r="B76" s="65"/>
      <ns0:c r="C76" s="65"/>
      <ns0:c r="D76" s="65"/>
      <ns0:c r="E76" s="65"/>
      <ns0:c r="F76" s="67"/>
      <ns0:c r="G76" s="66"/>
      <ns0:c r="H76" s="66"/>
      <ns0:c r="I76" s="66"/>
      <ns0:c r="J76" s="45">
        <ns0:f>IF(A76="","",IFERROR(VLOOKUP(K76,'Controlled Vocabulary'!$AA$2:$AD$200,2,FALSE),"Record structurally complete"))</ns0:f>
      </ns0:c>
      <ns0:c r="K76" s="45">
        <ns0:f>IF(A76="","",IF(O76="","MISSING_CHANGE_EVENT_ID",IF(P76&gt;1,"DUPLICATE_LINK_ID",IF(E76="","CHANGE_ACTOR_REQUIRED",IF(OR(R76&lt;&gt;"NONE",S76&lt;&gt;"NONE"),"CHANGE_VERSION_LINK_REQUIRED",IF(G76="","MISSING_CHANGE_REASON",IF(Q76=0,"ORPHAN_CLAIM_LINK","NONE")))))))</ns0:f>
      </ns0:c>
      <ns0:c r="L76" s="45">
        <ns0:f>IF(A76="","",IFERROR(VLOOKUP(K76,'Controlled Vocabulary'!$AA$2:$AD$200,3,FALSE),"Continue"))</ns0:f>
      </ns0:c>
      <ns0:c r="M76" s="45">
        <ns0:f>IF(A76="","",IFERROR(VLOOKUP(K76,'Controlled Vocabulary'!$AA$2:$AD$200,4,FALSE),"Evaluate remaining controls."))</ns0:f>
      </ns0:c>
      <ns0:c r="N76" s="53">
        <ns0:f>IF(OR(B76="",D76=""),"",UPPER(TRIM(B76))&amp;"|"&amp;TRIM(D76))</ns0:f>
      </ns0:c>
      <ns0:c r="O76" s="53">
        <ns0:f>IF(A76="","",UPPER(TRIM(A76)))</ns0:f>
      </ns0:c>
      <ns0:c r="P76" s="53">
        <ns0:f>IF(O76="",0,COUNTIF($O$2:$O$101,O76))</ns0:f>
      </ns0:c>
      <ns0:c r="Q76" s="53">
        <ns0:f>IF(N76="",0,COUNTIF('Evidence Register'!$BN$2:$BN$101,N76))</ns0:f>
      </ns0:c>
      <ns0:c r="R76" s="53">
        <ns0:f>IF(TRIM(C76)="","MISSING_VERSION",IF(OR(NOT(OR((LEN(TRIM(C76))-LEN(SUBSTITUTE(TRIM(C76),".","")))=1,(LEN(TRIM(C76))-LEN(SUBSTITUTE(TRIM(C76),".","")))=2)),IFERROR(LEFT(TRIM(C76),IFERROR(FIND(".",TRIM(C76)),0)-1),"")="",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="",IF((LEN(TRIM(C76))-LEN(SUBSTITUTE(TRIM(C76),".","")))=2,IF((LEN(TRIM(C76))-LEN(SUBSTITUTE(TRIM(C76),".","")))=2,IFERROR(MID(TRIM(C76),IFERROR(FIND(".",TRIM(C76),IFERROR(FIND(".",TRIM(C76)),0)+1),0)+1,999),""),"")="",FALSE),NOT(IFERROR(ISNUMBER(--IFERROR(LEFT(TRIM(C76),IFERROR(FIND(".",TRIM(C76)),0)-1),"")),FALSE)),NOT(IFERROR(ISNUMBER(--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),FALSE)),IF((LEN(TRIM(C76))-LEN(SUBSTITUTE(TRIM(C76),".","")))=2,NOT(IFERROR(ISNUMBER(--IF((LEN(TRIM(C76))-LEN(SUBSTITUTE(TRIM(C76),".","")))=2,IFERROR(MID(TRIM(C76),IFERROR(FIND(".",TRIM(C76),IFERROR(FIND(".",TRIM(C76)),0)+1),0)+1,999),""),"")),FALSE)),FALSE)),"INVALID_VERSION",IF(OR(AND(LEN(IFERROR(LEFT(TRIM(C76),IFERROR(FIND(".",TRIM(C76)),0)-1),""))&gt;1,LEFT(IFERROR(LEFT(TRIM(C76),IFERROR(FIND(".",TRIM(C76)),0)-1),""),1)="0"),AND(LEN(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)&gt;1,LEFT(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,1)="0"),IF((LEN(TRIM(C76))-LEN(SUBSTITUTE(TRIM(C76),".","")))=2,AND(LEN(IF((LEN(TRIM(C76))-LEN(SUBSTITUTE(TRIM(C76),".","")))=2,IFERROR(MID(TRIM(C76),IFERROR(FIND(".",TRIM(C76),IFERROR(FIND(".",TRIM(C76)),0)+1),0)+1,999),""),""))&gt;1,LEFT(IF((LEN(TRIM(C76))-LEN(SUBSTITUTE(TRIM(C76),".","")))=2,IFERROR(MID(TRIM(C76),IFERROR(FIND(".",TRIM(C76),IFERROR(FIND(".",TRIM(C76)),0)+1),0)+1,999),""),""),1)="0"),FALSE)),"INVALID_VERSION_LEADING_ZERO",IF(AND(IFERROR(TEXT(--IFERROR(LEFT(TRIM(C76),IFERROR(FIND(".",TRIM(C76)),0)-1),""),"0")=IFERROR(LEFT(TRIM(C76),IFERROR(FIND(".",TRIM(C76)),0)-1),""),FALSE),IFERROR(TEXT(--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,"0")=IF((LEN(TRIM(C76))-LEN(SUBSTITUTE(TRIM(C76),".","")))=1,IFERROR(MID(TRIM(C76),IFERROR(FIND(".",TRIM(C76)),0)+1,999),""),IF((LEN(TRIM(C76))-LEN(SUBSTITUTE(TRIM(C76),".","")))=2,IFERROR(MID(TRIM(C76),IFERROR(FIND(".",TRIM(C76)),0)+1,IFERROR(FIND(".",TRIM(C76),IFERROR(FIND(".",TRIM(C76)),0)+1),0)-IFERROR(FIND(".",TRIM(C76)),0)-1),""),"")),FALSE),IF((LEN(TRIM(C76))-LEN(SUBSTITUTE(TRIM(C76),".","")))=2,IFERROR(TEXT(--IF((LEN(TRIM(C76))-LEN(SUBSTITUTE(TRIM(C76),".","")))=2,IFERROR(MID(TRIM(C76),IFERROR(FIND(".",TRIM(C76),IFERROR(FIND(".",TRIM(C76)),0)+1),0)+1,999),""),""),"0")=IF((LEN(TRIM(C76))-LEN(SUBSTITUTE(TRIM(C76),".","")))=2,IFERROR(MID(TRIM(C76),IFERROR(FIND(".",TRIM(C76),IFERROR(FIND(".",TRIM(C76)),0)+1),0)+1,999),""),""),FALSE),TRUE)),"NONE","INVALID_VERSION"))))</ns0:f>
      </ns0:c>
      <ns0:c r="S76" s="53">
        <ns0:f>IF(TRIM(D76)="","MISSING_VERSION",IF(OR(NOT(OR((LEN(TRIM(D76))-LEN(SUBSTITUTE(TRIM(D76),".","")))=1,(LEN(TRIM(D76))-LEN(SUBSTITUTE(TRIM(D76),".","")))=2)),IFERROR(LEFT(TRIM(D76),IFERROR(FIND(".",TRIM(D76)),0)-1),"")="",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="",IF((LEN(TRIM(D76))-LEN(SUBSTITUTE(TRIM(D76),".","")))=2,IF((LEN(TRIM(D76))-LEN(SUBSTITUTE(TRIM(D76),".","")))=2,IFERROR(MID(TRIM(D76),IFERROR(FIND(".",TRIM(D76),IFERROR(FIND(".",TRIM(D76)),0)+1),0)+1,999),""),"")="",FALSE),NOT(IFERROR(ISNUMBER(--IFERROR(LEFT(TRIM(D76),IFERROR(FIND(".",TRIM(D76)),0)-1),"")),FALSE)),NOT(IFERROR(ISNUMBER(--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),FALSE)),IF((LEN(TRIM(D76))-LEN(SUBSTITUTE(TRIM(D76),".","")))=2,NOT(IFERROR(ISNUMBER(--IF((LEN(TRIM(D76))-LEN(SUBSTITUTE(TRIM(D76),".","")))=2,IFERROR(MID(TRIM(D76),IFERROR(FIND(".",TRIM(D76),IFERROR(FIND(".",TRIM(D76)),0)+1),0)+1,999),""),"")),FALSE)),FALSE)),"INVALID_VERSION",IF(OR(AND(LEN(IFERROR(LEFT(TRIM(D76),IFERROR(FIND(".",TRIM(D76)),0)-1),""))&gt;1,LEFT(IFERROR(LEFT(TRIM(D76),IFERROR(FIND(".",TRIM(D76)),0)-1),""),1)="0"),AND(LEN(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)&gt;1,LEFT(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,1)="0"),IF((LEN(TRIM(D76))-LEN(SUBSTITUTE(TRIM(D76),".","")))=2,AND(LEN(IF((LEN(TRIM(D76))-LEN(SUBSTITUTE(TRIM(D76),".","")))=2,IFERROR(MID(TRIM(D76),IFERROR(FIND(".",TRIM(D76),IFERROR(FIND(".",TRIM(D76)),0)+1),0)+1,999),""),""))&gt;1,LEFT(IF((LEN(TRIM(D76))-LEN(SUBSTITUTE(TRIM(D76),".","")))=2,IFERROR(MID(TRIM(D76),IFERROR(FIND(".",TRIM(D76),IFERROR(FIND(".",TRIM(D76)),0)+1),0)+1,999),""),""),1)="0"),FALSE)),"INVALID_VERSION_LEADING_ZERO",IF(AND(IFERROR(TEXT(--IFERROR(LEFT(TRIM(D76),IFERROR(FIND(".",TRIM(D76)),0)-1),""),"0")=IFERROR(LEFT(TRIM(D76),IFERROR(FIND(".",TRIM(D76)),0)-1),""),FALSE),IFERROR(TEXT(--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,"0")=IF((LEN(TRIM(D76))-LEN(SUBSTITUTE(TRIM(D76),".","")))=1,IFERROR(MID(TRIM(D76),IFERROR(FIND(".",TRIM(D76)),0)+1,999),""),IF((LEN(TRIM(D76))-LEN(SUBSTITUTE(TRIM(D76),".","")))=2,IFERROR(MID(TRIM(D76),IFERROR(FIND(".",TRIM(D76)),0)+1,IFERROR(FIND(".",TRIM(D76),IFERROR(FIND(".",TRIM(D76)),0)+1),0)-IFERROR(FIND(".",TRIM(D76)),0)-1),""),"")),FALSE),IF((LEN(TRIM(D76))-LEN(SUBSTITUTE(TRIM(D76),".","")))=2,IFERROR(TEXT(--IF((LEN(TRIM(D76))-LEN(SUBSTITUTE(TRIM(D76),".","")))=2,IFERROR(MID(TRIM(D76),IFERROR(FIND(".",TRIM(D76),IFERROR(FIND(".",TRIM(D76)),0)+1),0)+1,999),""),""),"0")=IF((LEN(TRIM(D76))-LEN(SUBSTITUTE(TRIM(D76),".","")))=2,IFERROR(MID(TRIM(D76),IFERROR(FIND(".",TRIM(D76),IFERROR(FIND(".",TRIM(D76)),0)+1),0)+1,999),""),""),FALSE),TRUE)),"NONE","INVALID_VERSION"))))</ns0:f>
      </ns0:c>
    </ns0:row>
    <ns0:row r="77">
      <ns0:c r="A77" s="65"/>
      <ns0:c r="B77" s="65"/>
      <ns0:c r="C77" s="65"/>
      <ns0:c r="D77" s="65"/>
      <ns0:c r="E77" s="65"/>
      <ns0:c r="F77" s="67"/>
      <ns0:c r="G77" s="66"/>
      <ns0:c r="H77" s="66"/>
      <ns0:c r="I77" s="66"/>
      <ns0:c r="J77" s="45">
        <ns0:f>IF(A77="","",IFERROR(VLOOKUP(K77,'Controlled Vocabulary'!$AA$2:$AD$200,2,FALSE),"Record structurally complete"))</ns0:f>
      </ns0:c>
      <ns0:c r="K77" s="45">
        <ns0:f>IF(A77="","",IF(O77="","MISSING_CHANGE_EVENT_ID",IF(P77&gt;1,"DUPLICATE_LINK_ID",IF(E77="","CHANGE_ACTOR_REQUIRED",IF(OR(R77&lt;&gt;"NONE",S77&lt;&gt;"NONE"),"CHANGE_VERSION_LINK_REQUIRED",IF(G77="","MISSING_CHANGE_REASON",IF(Q77=0,"ORPHAN_CLAIM_LINK","NONE")))))))</ns0:f>
      </ns0:c>
      <ns0:c r="L77" s="45">
        <ns0:f>IF(A77="","",IFERROR(VLOOKUP(K77,'Controlled Vocabulary'!$AA$2:$AD$200,3,FALSE),"Continue"))</ns0:f>
      </ns0:c>
      <ns0:c r="M77" s="45">
        <ns0:f>IF(A77="","",IFERROR(VLOOKUP(K77,'Controlled Vocabulary'!$AA$2:$AD$200,4,FALSE),"Evaluate remaining controls."))</ns0:f>
      </ns0:c>
      <ns0:c r="N77" s="53">
        <ns0:f>IF(OR(B77="",D77=""),"",UPPER(TRIM(B77))&amp;"|"&amp;TRIM(D77))</ns0:f>
      </ns0:c>
      <ns0:c r="O77" s="53">
        <ns0:f>IF(A77="","",UPPER(TRIM(A77)))</ns0:f>
      </ns0:c>
      <ns0:c r="P77" s="53">
        <ns0:f>IF(O77="",0,COUNTIF($O$2:$O$101,O77))</ns0:f>
      </ns0:c>
      <ns0:c r="Q77" s="53">
        <ns0:f>IF(N77="",0,COUNTIF('Evidence Register'!$BN$2:$BN$101,N77))</ns0:f>
      </ns0:c>
      <ns0:c r="R77" s="53">
        <ns0:f>IF(TRIM(C77)="","MISSING_VERSION",IF(OR(NOT(OR((LEN(TRIM(C77))-LEN(SUBSTITUTE(TRIM(C77),".","")))=1,(LEN(TRIM(C77))-LEN(SUBSTITUTE(TRIM(C77),".","")))=2)),IFERROR(LEFT(TRIM(C77),IFERROR(FIND(".",TRIM(C77)),0)-1),"")="",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="",IF((LEN(TRIM(C77))-LEN(SUBSTITUTE(TRIM(C77),".","")))=2,IF((LEN(TRIM(C77))-LEN(SUBSTITUTE(TRIM(C77),".","")))=2,IFERROR(MID(TRIM(C77),IFERROR(FIND(".",TRIM(C77),IFERROR(FIND(".",TRIM(C77)),0)+1),0)+1,999),""),"")="",FALSE),NOT(IFERROR(ISNUMBER(--IFERROR(LEFT(TRIM(C77),IFERROR(FIND(".",TRIM(C77)),0)-1),"")),FALSE)),NOT(IFERROR(ISNUMBER(--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),FALSE)),IF((LEN(TRIM(C77))-LEN(SUBSTITUTE(TRIM(C77),".","")))=2,NOT(IFERROR(ISNUMBER(--IF((LEN(TRIM(C77))-LEN(SUBSTITUTE(TRIM(C77),".","")))=2,IFERROR(MID(TRIM(C77),IFERROR(FIND(".",TRIM(C77),IFERROR(FIND(".",TRIM(C77)),0)+1),0)+1,999),""),"")),FALSE)),FALSE)),"INVALID_VERSION",IF(OR(AND(LEN(IFERROR(LEFT(TRIM(C77),IFERROR(FIND(".",TRIM(C77)),0)-1),""))&gt;1,LEFT(IFERROR(LEFT(TRIM(C77),IFERROR(FIND(".",TRIM(C77)),0)-1),""),1)="0"),AND(LEN(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)&gt;1,LEFT(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,1)="0"),IF((LEN(TRIM(C77))-LEN(SUBSTITUTE(TRIM(C77),".","")))=2,AND(LEN(IF((LEN(TRIM(C77))-LEN(SUBSTITUTE(TRIM(C77),".","")))=2,IFERROR(MID(TRIM(C77),IFERROR(FIND(".",TRIM(C77),IFERROR(FIND(".",TRIM(C77)),0)+1),0)+1,999),""),""))&gt;1,LEFT(IF((LEN(TRIM(C77))-LEN(SUBSTITUTE(TRIM(C77),".","")))=2,IFERROR(MID(TRIM(C77),IFERROR(FIND(".",TRIM(C77),IFERROR(FIND(".",TRIM(C77)),0)+1),0)+1,999),""),""),1)="0"),FALSE)),"INVALID_VERSION_LEADING_ZERO",IF(AND(IFERROR(TEXT(--IFERROR(LEFT(TRIM(C77),IFERROR(FIND(".",TRIM(C77)),0)-1),""),"0")=IFERROR(LEFT(TRIM(C77),IFERROR(FIND(".",TRIM(C77)),0)-1),""),FALSE),IFERROR(TEXT(--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,"0")=IF((LEN(TRIM(C77))-LEN(SUBSTITUTE(TRIM(C77),".","")))=1,IFERROR(MID(TRIM(C77),IFERROR(FIND(".",TRIM(C77)),0)+1,999),""),IF((LEN(TRIM(C77))-LEN(SUBSTITUTE(TRIM(C77),".","")))=2,IFERROR(MID(TRIM(C77),IFERROR(FIND(".",TRIM(C77)),0)+1,IFERROR(FIND(".",TRIM(C77),IFERROR(FIND(".",TRIM(C77)),0)+1),0)-IFERROR(FIND(".",TRIM(C77)),0)-1),""),"")),FALSE),IF((LEN(TRIM(C77))-LEN(SUBSTITUTE(TRIM(C77),".","")))=2,IFERROR(TEXT(--IF((LEN(TRIM(C77))-LEN(SUBSTITUTE(TRIM(C77),".","")))=2,IFERROR(MID(TRIM(C77),IFERROR(FIND(".",TRIM(C77),IFERROR(FIND(".",TRIM(C77)),0)+1),0)+1,999),""),""),"0")=IF((LEN(TRIM(C77))-LEN(SUBSTITUTE(TRIM(C77),".","")))=2,IFERROR(MID(TRIM(C77),IFERROR(FIND(".",TRIM(C77),IFERROR(FIND(".",TRIM(C77)),0)+1),0)+1,999),""),""),FALSE),TRUE)),"NONE","INVALID_VERSION"))))</ns0:f>
      </ns0:c>
      <ns0:c r="S77" s="53">
        <ns0:f>IF(TRIM(D77)="","MISSING_VERSION",IF(OR(NOT(OR((LEN(TRIM(D77))-LEN(SUBSTITUTE(TRIM(D77),".","")))=1,(LEN(TRIM(D77))-LEN(SUBSTITUTE(TRIM(D77),".","")))=2)),IFERROR(LEFT(TRIM(D77),IFERROR(FIND(".",TRIM(D77)),0)-1),"")="",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="",IF((LEN(TRIM(D77))-LEN(SUBSTITUTE(TRIM(D77),".","")))=2,IF((LEN(TRIM(D77))-LEN(SUBSTITUTE(TRIM(D77),".","")))=2,IFERROR(MID(TRIM(D77),IFERROR(FIND(".",TRIM(D77),IFERROR(FIND(".",TRIM(D77)),0)+1),0)+1,999),""),"")="",FALSE),NOT(IFERROR(ISNUMBER(--IFERROR(LEFT(TRIM(D77),IFERROR(FIND(".",TRIM(D77)),0)-1),"")),FALSE)),NOT(IFERROR(ISNUMBER(--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),FALSE)),IF((LEN(TRIM(D77))-LEN(SUBSTITUTE(TRIM(D77),".","")))=2,NOT(IFERROR(ISNUMBER(--IF((LEN(TRIM(D77))-LEN(SUBSTITUTE(TRIM(D77),".","")))=2,IFERROR(MID(TRIM(D77),IFERROR(FIND(".",TRIM(D77),IFERROR(FIND(".",TRIM(D77)),0)+1),0)+1,999),""),"")),FALSE)),FALSE)),"INVALID_VERSION",IF(OR(AND(LEN(IFERROR(LEFT(TRIM(D77),IFERROR(FIND(".",TRIM(D77)),0)-1),""))&gt;1,LEFT(IFERROR(LEFT(TRIM(D77),IFERROR(FIND(".",TRIM(D77)),0)-1),""),1)="0"),AND(LEN(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)&gt;1,LEFT(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,1)="0"),IF((LEN(TRIM(D77))-LEN(SUBSTITUTE(TRIM(D77),".","")))=2,AND(LEN(IF((LEN(TRIM(D77))-LEN(SUBSTITUTE(TRIM(D77),".","")))=2,IFERROR(MID(TRIM(D77),IFERROR(FIND(".",TRIM(D77),IFERROR(FIND(".",TRIM(D77)),0)+1),0)+1,999),""),""))&gt;1,LEFT(IF((LEN(TRIM(D77))-LEN(SUBSTITUTE(TRIM(D77),".","")))=2,IFERROR(MID(TRIM(D77),IFERROR(FIND(".",TRIM(D77),IFERROR(FIND(".",TRIM(D77)),0)+1),0)+1,999),""),""),1)="0"),FALSE)),"INVALID_VERSION_LEADING_ZERO",IF(AND(IFERROR(TEXT(--IFERROR(LEFT(TRIM(D77),IFERROR(FIND(".",TRIM(D77)),0)-1),""),"0")=IFERROR(LEFT(TRIM(D77),IFERROR(FIND(".",TRIM(D77)),0)-1),""),FALSE),IFERROR(TEXT(--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,"0")=IF((LEN(TRIM(D77))-LEN(SUBSTITUTE(TRIM(D77),".","")))=1,IFERROR(MID(TRIM(D77),IFERROR(FIND(".",TRIM(D77)),0)+1,999),""),IF((LEN(TRIM(D77))-LEN(SUBSTITUTE(TRIM(D77),".","")))=2,IFERROR(MID(TRIM(D77),IFERROR(FIND(".",TRIM(D77)),0)+1,IFERROR(FIND(".",TRIM(D77),IFERROR(FIND(".",TRIM(D77)),0)+1),0)-IFERROR(FIND(".",TRIM(D77)),0)-1),""),"")),FALSE),IF((LEN(TRIM(D77))-LEN(SUBSTITUTE(TRIM(D77),".","")))=2,IFERROR(TEXT(--IF((LEN(TRIM(D77))-LEN(SUBSTITUTE(TRIM(D77),".","")))=2,IFERROR(MID(TRIM(D77),IFERROR(FIND(".",TRIM(D77),IFERROR(FIND(".",TRIM(D77)),0)+1),0)+1,999),""),""),"0")=IF((LEN(TRIM(D77))-LEN(SUBSTITUTE(TRIM(D77),".","")))=2,IFERROR(MID(TRIM(D77),IFERROR(FIND(".",TRIM(D77),IFERROR(FIND(".",TRIM(D77)),0)+1),0)+1,999),""),""),FALSE),TRUE)),"NONE","INVALID_VERSION"))))</ns0:f>
      </ns0:c>
    </ns0:row>
    <ns0:row r="78">
      <ns0:c r="A78" s="65"/>
      <ns0:c r="B78" s="65"/>
      <ns0:c r="C78" s="65"/>
      <ns0:c r="D78" s="65"/>
      <ns0:c r="E78" s="65"/>
      <ns0:c r="F78" s="67"/>
      <ns0:c r="G78" s="66"/>
      <ns0:c r="H78" s="66"/>
      <ns0:c r="I78" s="66"/>
      <ns0:c r="J78" s="45">
        <ns0:f>IF(A78="","",IFERROR(VLOOKUP(K78,'Controlled Vocabulary'!$AA$2:$AD$200,2,FALSE),"Record structurally complete"))</ns0:f>
      </ns0:c>
      <ns0:c r="K78" s="45">
        <ns0:f>IF(A78="","",IF(O78="","MISSING_CHANGE_EVENT_ID",IF(P78&gt;1,"DUPLICATE_LINK_ID",IF(E78="","CHANGE_ACTOR_REQUIRED",IF(OR(R78&lt;&gt;"NONE",S78&lt;&gt;"NONE"),"CHANGE_VERSION_LINK_REQUIRED",IF(G78="","MISSING_CHANGE_REASON",IF(Q78=0,"ORPHAN_CLAIM_LINK","NONE")))))))</ns0:f>
      </ns0:c>
      <ns0:c r="L78" s="45">
        <ns0:f>IF(A78="","",IFERROR(VLOOKUP(K78,'Controlled Vocabulary'!$AA$2:$AD$200,3,FALSE),"Continue"))</ns0:f>
      </ns0:c>
      <ns0:c r="M78" s="45">
        <ns0:f>IF(A78="","",IFERROR(VLOOKUP(K78,'Controlled Vocabulary'!$AA$2:$AD$200,4,FALSE),"Evaluate remaining controls."))</ns0:f>
      </ns0:c>
      <ns0:c r="N78" s="53">
        <ns0:f>IF(OR(B78="",D78=""),"",UPPER(TRIM(B78))&amp;"|"&amp;TRIM(D78))</ns0:f>
      </ns0:c>
      <ns0:c r="O78" s="53">
        <ns0:f>IF(A78="","",UPPER(TRIM(A78)))</ns0:f>
      </ns0:c>
      <ns0:c r="P78" s="53">
        <ns0:f>IF(O78="",0,COUNTIF($O$2:$O$101,O78))</ns0:f>
      </ns0:c>
      <ns0:c r="Q78" s="53">
        <ns0:f>IF(N78="",0,COUNTIF('Evidence Register'!$BN$2:$BN$101,N78))</ns0:f>
      </ns0:c>
      <ns0:c r="R78" s="53">
        <ns0:f>IF(TRIM(C78)="","MISSING_VERSION",IF(OR(NOT(OR((LEN(TRIM(C78))-LEN(SUBSTITUTE(TRIM(C78),".","")))=1,(LEN(TRIM(C78))-LEN(SUBSTITUTE(TRIM(C78),".","")))=2)),IFERROR(LEFT(TRIM(C78),IFERROR(FIND(".",TRIM(C78)),0)-1),"")="",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="",IF((LEN(TRIM(C78))-LEN(SUBSTITUTE(TRIM(C78),".","")))=2,IF((LEN(TRIM(C78))-LEN(SUBSTITUTE(TRIM(C78),".","")))=2,IFERROR(MID(TRIM(C78),IFERROR(FIND(".",TRIM(C78),IFERROR(FIND(".",TRIM(C78)),0)+1),0)+1,999),""),"")="",FALSE),NOT(IFERROR(ISNUMBER(--IFERROR(LEFT(TRIM(C78),IFERROR(FIND(".",TRIM(C78)),0)-1),"")),FALSE)),NOT(IFERROR(ISNUMBER(--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),FALSE)),IF((LEN(TRIM(C78))-LEN(SUBSTITUTE(TRIM(C78),".","")))=2,NOT(IFERROR(ISNUMBER(--IF((LEN(TRIM(C78))-LEN(SUBSTITUTE(TRIM(C78),".","")))=2,IFERROR(MID(TRIM(C78),IFERROR(FIND(".",TRIM(C78),IFERROR(FIND(".",TRIM(C78)),0)+1),0)+1,999),""),"")),FALSE)),FALSE)),"INVALID_VERSION",IF(OR(AND(LEN(IFERROR(LEFT(TRIM(C78),IFERROR(FIND(".",TRIM(C78)),0)-1),""))&gt;1,LEFT(IFERROR(LEFT(TRIM(C78),IFERROR(FIND(".",TRIM(C78)),0)-1),""),1)="0"),AND(LEN(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)&gt;1,LEFT(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,1)="0"),IF((LEN(TRIM(C78))-LEN(SUBSTITUTE(TRIM(C78),".","")))=2,AND(LEN(IF((LEN(TRIM(C78))-LEN(SUBSTITUTE(TRIM(C78),".","")))=2,IFERROR(MID(TRIM(C78),IFERROR(FIND(".",TRIM(C78),IFERROR(FIND(".",TRIM(C78)),0)+1),0)+1,999),""),""))&gt;1,LEFT(IF((LEN(TRIM(C78))-LEN(SUBSTITUTE(TRIM(C78),".","")))=2,IFERROR(MID(TRIM(C78),IFERROR(FIND(".",TRIM(C78),IFERROR(FIND(".",TRIM(C78)),0)+1),0)+1,999),""),""),1)="0"),FALSE)),"INVALID_VERSION_LEADING_ZERO",IF(AND(IFERROR(TEXT(--IFERROR(LEFT(TRIM(C78),IFERROR(FIND(".",TRIM(C78)),0)-1),""),"0")=IFERROR(LEFT(TRIM(C78),IFERROR(FIND(".",TRIM(C78)),0)-1),""),FALSE),IFERROR(TEXT(--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,"0")=IF((LEN(TRIM(C78))-LEN(SUBSTITUTE(TRIM(C78),".","")))=1,IFERROR(MID(TRIM(C78),IFERROR(FIND(".",TRIM(C78)),0)+1,999),""),IF((LEN(TRIM(C78))-LEN(SUBSTITUTE(TRIM(C78),".","")))=2,IFERROR(MID(TRIM(C78),IFERROR(FIND(".",TRIM(C78)),0)+1,IFERROR(FIND(".",TRIM(C78),IFERROR(FIND(".",TRIM(C78)),0)+1),0)-IFERROR(FIND(".",TRIM(C78)),0)-1),""),"")),FALSE),IF((LEN(TRIM(C78))-LEN(SUBSTITUTE(TRIM(C78),".","")))=2,IFERROR(TEXT(--IF((LEN(TRIM(C78))-LEN(SUBSTITUTE(TRIM(C78),".","")))=2,IFERROR(MID(TRIM(C78),IFERROR(FIND(".",TRIM(C78),IFERROR(FIND(".",TRIM(C78)),0)+1),0)+1,999),""),""),"0")=IF((LEN(TRIM(C78))-LEN(SUBSTITUTE(TRIM(C78),".","")))=2,IFERROR(MID(TRIM(C78),IFERROR(FIND(".",TRIM(C78),IFERROR(FIND(".",TRIM(C78)),0)+1),0)+1,999),""),""),FALSE),TRUE)),"NONE","INVALID_VERSION"))))</ns0:f>
      </ns0:c>
      <ns0:c r="S78" s="53">
        <ns0:f>IF(TRIM(D78)="","MISSING_VERSION",IF(OR(NOT(OR((LEN(TRIM(D78))-LEN(SUBSTITUTE(TRIM(D78),".","")))=1,(LEN(TRIM(D78))-LEN(SUBSTITUTE(TRIM(D78),".","")))=2)),IFERROR(LEFT(TRIM(D78),IFERROR(FIND(".",TRIM(D78)),0)-1),"")="",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="",IF((LEN(TRIM(D78))-LEN(SUBSTITUTE(TRIM(D78),".","")))=2,IF((LEN(TRIM(D78))-LEN(SUBSTITUTE(TRIM(D78),".","")))=2,IFERROR(MID(TRIM(D78),IFERROR(FIND(".",TRIM(D78),IFERROR(FIND(".",TRIM(D78)),0)+1),0)+1,999),""),"")="",FALSE),NOT(IFERROR(ISNUMBER(--IFERROR(LEFT(TRIM(D78),IFERROR(FIND(".",TRIM(D78)),0)-1),"")),FALSE)),NOT(IFERROR(ISNUMBER(--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),FALSE)),IF((LEN(TRIM(D78))-LEN(SUBSTITUTE(TRIM(D78),".","")))=2,NOT(IFERROR(ISNUMBER(--IF((LEN(TRIM(D78))-LEN(SUBSTITUTE(TRIM(D78),".","")))=2,IFERROR(MID(TRIM(D78),IFERROR(FIND(".",TRIM(D78),IFERROR(FIND(".",TRIM(D78)),0)+1),0)+1,999),""),"")),FALSE)),FALSE)),"INVALID_VERSION",IF(OR(AND(LEN(IFERROR(LEFT(TRIM(D78),IFERROR(FIND(".",TRIM(D78)),0)-1),""))&gt;1,LEFT(IFERROR(LEFT(TRIM(D78),IFERROR(FIND(".",TRIM(D78)),0)-1),""),1)="0"),AND(LEN(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)&gt;1,LEFT(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,1)="0"),IF((LEN(TRIM(D78))-LEN(SUBSTITUTE(TRIM(D78),".","")))=2,AND(LEN(IF((LEN(TRIM(D78))-LEN(SUBSTITUTE(TRIM(D78),".","")))=2,IFERROR(MID(TRIM(D78),IFERROR(FIND(".",TRIM(D78),IFERROR(FIND(".",TRIM(D78)),0)+1),0)+1,999),""),""))&gt;1,LEFT(IF((LEN(TRIM(D78))-LEN(SUBSTITUTE(TRIM(D78),".","")))=2,IFERROR(MID(TRIM(D78),IFERROR(FIND(".",TRIM(D78),IFERROR(FIND(".",TRIM(D78)),0)+1),0)+1,999),""),""),1)="0"),FALSE)),"INVALID_VERSION_LEADING_ZERO",IF(AND(IFERROR(TEXT(--IFERROR(LEFT(TRIM(D78),IFERROR(FIND(".",TRIM(D78)),0)-1),""),"0")=IFERROR(LEFT(TRIM(D78),IFERROR(FIND(".",TRIM(D78)),0)-1),""),FALSE),IFERROR(TEXT(--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,"0")=IF((LEN(TRIM(D78))-LEN(SUBSTITUTE(TRIM(D78),".","")))=1,IFERROR(MID(TRIM(D78),IFERROR(FIND(".",TRIM(D78)),0)+1,999),""),IF((LEN(TRIM(D78))-LEN(SUBSTITUTE(TRIM(D78),".","")))=2,IFERROR(MID(TRIM(D78),IFERROR(FIND(".",TRIM(D78)),0)+1,IFERROR(FIND(".",TRIM(D78),IFERROR(FIND(".",TRIM(D78)),0)+1),0)-IFERROR(FIND(".",TRIM(D78)),0)-1),""),"")),FALSE),IF((LEN(TRIM(D78))-LEN(SUBSTITUTE(TRIM(D78),".","")))=2,IFERROR(TEXT(--IF((LEN(TRIM(D78))-LEN(SUBSTITUTE(TRIM(D78),".","")))=2,IFERROR(MID(TRIM(D78),IFERROR(FIND(".",TRIM(D78),IFERROR(FIND(".",TRIM(D78)),0)+1),0)+1,999),""),""),"0")=IF((LEN(TRIM(D78))-LEN(SUBSTITUTE(TRIM(D78),".","")))=2,IFERROR(MID(TRIM(D78),IFERROR(FIND(".",TRIM(D78),IFERROR(FIND(".",TRIM(D78)),0)+1),0)+1,999),""),""),FALSE),TRUE)),"NONE","INVALID_VERSION"))))</ns0:f>
      </ns0:c>
    </ns0:row>
    <ns0:row r="79">
      <ns0:c r="A79" s="65"/>
      <ns0:c r="B79" s="65"/>
      <ns0:c r="C79" s="65"/>
      <ns0:c r="D79" s="65"/>
      <ns0:c r="E79" s="65"/>
      <ns0:c r="F79" s="67"/>
      <ns0:c r="G79" s="66"/>
      <ns0:c r="H79" s="66"/>
      <ns0:c r="I79" s="66"/>
      <ns0:c r="J79" s="45">
        <ns0:f>IF(A79="","",IFERROR(VLOOKUP(K79,'Controlled Vocabulary'!$AA$2:$AD$200,2,FALSE),"Record structurally complete"))</ns0:f>
      </ns0:c>
      <ns0:c r="K79" s="45">
        <ns0:f>IF(A79="","",IF(O79="","MISSING_CHANGE_EVENT_ID",IF(P79&gt;1,"DUPLICATE_LINK_ID",IF(E79="","CHANGE_ACTOR_REQUIRED",IF(OR(R79&lt;&gt;"NONE",S79&lt;&gt;"NONE"),"CHANGE_VERSION_LINK_REQUIRED",IF(G79="","MISSING_CHANGE_REASON",IF(Q79=0,"ORPHAN_CLAIM_LINK","NONE")))))))</ns0:f>
      </ns0:c>
      <ns0:c r="L79" s="45">
        <ns0:f>IF(A79="","",IFERROR(VLOOKUP(K79,'Controlled Vocabulary'!$AA$2:$AD$200,3,FALSE),"Continue"))</ns0:f>
      </ns0:c>
      <ns0:c r="M79" s="45">
        <ns0:f>IF(A79="","",IFERROR(VLOOKUP(K79,'Controlled Vocabulary'!$AA$2:$AD$200,4,FALSE),"Evaluate remaining controls."))</ns0:f>
      </ns0:c>
      <ns0:c r="N79" s="53">
        <ns0:f>IF(OR(B79="",D79=""),"",UPPER(TRIM(B79))&amp;"|"&amp;TRIM(D79))</ns0:f>
      </ns0:c>
      <ns0:c r="O79" s="53">
        <ns0:f>IF(A79="","",UPPER(TRIM(A79)))</ns0:f>
      </ns0:c>
      <ns0:c r="P79" s="53">
        <ns0:f>IF(O79="",0,COUNTIF($O$2:$O$101,O79))</ns0:f>
      </ns0:c>
      <ns0:c r="Q79" s="53">
        <ns0:f>IF(N79="",0,COUNTIF('Evidence Register'!$BN$2:$BN$101,N79))</ns0:f>
      </ns0:c>
      <ns0:c r="R79" s="53">
        <ns0:f>IF(TRIM(C79)="","MISSING_VERSION",IF(OR(NOT(OR((LEN(TRIM(C79))-LEN(SUBSTITUTE(TRIM(C79),".","")))=1,(LEN(TRIM(C79))-LEN(SUBSTITUTE(TRIM(C79),".","")))=2)),IFERROR(LEFT(TRIM(C79),IFERROR(FIND(".",TRIM(C79)),0)-1),"")="",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="",IF((LEN(TRIM(C79))-LEN(SUBSTITUTE(TRIM(C79),".","")))=2,IF((LEN(TRIM(C79))-LEN(SUBSTITUTE(TRIM(C79),".","")))=2,IFERROR(MID(TRIM(C79),IFERROR(FIND(".",TRIM(C79),IFERROR(FIND(".",TRIM(C79)),0)+1),0)+1,999),""),"")="",FALSE),NOT(IFERROR(ISNUMBER(--IFERROR(LEFT(TRIM(C79),IFERROR(FIND(".",TRIM(C79)),0)-1),"")),FALSE)),NOT(IFERROR(ISNUMBER(--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),FALSE)),IF((LEN(TRIM(C79))-LEN(SUBSTITUTE(TRIM(C79),".","")))=2,NOT(IFERROR(ISNUMBER(--IF((LEN(TRIM(C79))-LEN(SUBSTITUTE(TRIM(C79),".","")))=2,IFERROR(MID(TRIM(C79),IFERROR(FIND(".",TRIM(C79),IFERROR(FIND(".",TRIM(C79)),0)+1),0)+1,999),""),"")),FALSE)),FALSE)),"INVALID_VERSION",IF(OR(AND(LEN(IFERROR(LEFT(TRIM(C79),IFERROR(FIND(".",TRIM(C79)),0)-1),""))&gt;1,LEFT(IFERROR(LEFT(TRIM(C79),IFERROR(FIND(".",TRIM(C79)),0)-1),""),1)="0"),AND(LEN(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)&gt;1,LEFT(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,1)="0"),IF((LEN(TRIM(C79))-LEN(SUBSTITUTE(TRIM(C79),".","")))=2,AND(LEN(IF((LEN(TRIM(C79))-LEN(SUBSTITUTE(TRIM(C79),".","")))=2,IFERROR(MID(TRIM(C79),IFERROR(FIND(".",TRIM(C79),IFERROR(FIND(".",TRIM(C79)),0)+1),0)+1,999),""),""))&gt;1,LEFT(IF((LEN(TRIM(C79))-LEN(SUBSTITUTE(TRIM(C79),".","")))=2,IFERROR(MID(TRIM(C79),IFERROR(FIND(".",TRIM(C79),IFERROR(FIND(".",TRIM(C79)),0)+1),0)+1,999),""),""),1)="0"),FALSE)),"INVALID_VERSION_LEADING_ZERO",IF(AND(IFERROR(TEXT(--IFERROR(LEFT(TRIM(C79),IFERROR(FIND(".",TRIM(C79)),0)-1),""),"0")=IFERROR(LEFT(TRIM(C79),IFERROR(FIND(".",TRIM(C79)),0)-1),""),FALSE),IFERROR(TEXT(--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,"0")=IF((LEN(TRIM(C79))-LEN(SUBSTITUTE(TRIM(C79),".","")))=1,IFERROR(MID(TRIM(C79),IFERROR(FIND(".",TRIM(C79)),0)+1,999),""),IF((LEN(TRIM(C79))-LEN(SUBSTITUTE(TRIM(C79),".","")))=2,IFERROR(MID(TRIM(C79),IFERROR(FIND(".",TRIM(C79)),0)+1,IFERROR(FIND(".",TRIM(C79),IFERROR(FIND(".",TRIM(C79)),0)+1),0)-IFERROR(FIND(".",TRIM(C79)),0)-1),""),"")),FALSE),IF((LEN(TRIM(C79))-LEN(SUBSTITUTE(TRIM(C79),".","")))=2,IFERROR(TEXT(--IF((LEN(TRIM(C79))-LEN(SUBSTITUTE(TRIM(C79),".","")))=2,IFERROR(MID(TRIM(C79),IFERROR(FIND(".",TRIM(C79),IFERROR(FIND(".",TRIM(C79)),0)+1),0)+1,999),""),""),"0")=IF((LEN(TRIM(C79))-LEN(SUBSTITUTE(TRIM(C79),".","")))=2,IFERROR(MID(TRIM(C79),IFERROR(FIND(".",TRIM(C79),IFERROR(FIND(".",TRIM(C79)),0)+1),0)+1,999),""),""),FALSE),TRUE)),"NONE","INVALID_VERSION"))))</ns0:f>
      </ns0:c>
      <ns0:c r="S79" s="53">
        <ns0:f>IF(TRIM(D79)="","MISSING_VERSION",IF(OR(NOT(OR((LEN(TRIM(D79))-LEN(SUBSTITUTE(TRIM(D79),".","")))=1,(LEN(TRIM(D79))-LEN(SUBSTITUTE(TRIM(D79),".","")))=2)),IFERROR(LEFT(TRIM(D79),IFERROR(FIND(".",TRIM(D79)),0)-1),"")="",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="",IF((LEN(TRIM(D79))-LEN(SUBSTITUTE(TRIM(D79),".","")))=2,IF((LEN(TRIM(D79))-LEN(SUBSTITUTE(TRIM(D79),".","")))=2,IFERROR(MID(TRIM(D79),IFERROR(FIND(".",TRIM(D79),IFERROR(FIND(".",TRIM(D79)),0)+1),0)+1,999),""),"")="",FALSE),NOT(IFERROR(ISNUMBER(--IFERROR(LEFT(TRIM(D79),IFERROR(FIND(".",TRIM(D79)),0)-1),"")),FALSE)),NOT(IFERROR(ISNUMBER(--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),FALSE)),IF((LEN(TRIM(D79))-LEN(SUBSTITUTE(TRIM(D79),".","")))=2,NOT(IFERROR(ISNUMBER(--IF((LEN(TRIM(D79))-LEN(SUBSTITUTE(TRIM(D79),".","")))=2,IFERROR(MID(TRIM(D79),IFERROR(FIND(".",TRIM(D79),IFERROR(FIND(".",TRIM(D79)),0)+1),0)+1,999),""),"")),FALSE)),FALSE)),"INVALID_VERSION",IF(OR(AND(LEN(IFERROR(LEFT(TRIM(D79),IFERROR(FIND(".",TRIM(D79)),0)-1),""))&gt;1,LEFT(IFERROR(LEFT(TRIM(D79),IFERROR(FIND(".",TRIM(D79)),0)-1),""),1)="0"),AND(LEN(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)&gt;1,LEFT(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,1)="0"),IF((LEN(TRIM(D79))-LEN(SUBSTITUTE(TRIM(D79),".","")))=2,AND(LEN(IF((LEN(TRIM(D79))-LEN(SUBSTITUTE(TRIM(D79),".","")))=2,IFERROR(MID(TRIM(D79),IFERROR(FIND(".",TRIM(D79),IFERROR(FIND(".",TRIM(D79)),0)+1),0)+1,999),""),""))&gt;1,LEFT(IF((LEN(TRIM(D79))-LEN(SUBSTITUTE(TRIM(D79),".","")))=2,IFERROR(MID(TRIM(D79),IFERROR(FIND(".",TRIM(D79),IFERROR(FIND(".",TRIM(D79)),0)+1),0)+1,999),""),""),1)="0"),FALSE)),"INVALID_VERSION_LEADING_ZERO",IF(AND(IFERROR(TEXT(--IFERROR(LEFT(TRIM(D79),IFERROR(FIND(".",TRIM(D79)),0)-1),""),"0")=IFERROR(LEFT(TRIM(D79),IFERROR(FIND(".",TRIM(D79)),0)-1),""),FALSE),IFERROR(TEXT(--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,"0")=IF((LEN(TRIM(D79))-LEN(SUBSTITUTE(TRIM(D79),".","")))=1,IFERROR(MID(TRIM(D79),IFERROR(FIND(".",TRIM(D79)),0)+1,999),""),IF((LEN(TRIM(D79))-LEN(SUBSTITUTE(TRIM(D79),".","")))=2,IFERROR(MID(TRIM(D79),IFERROR(FIND(".",TRIM(D79)),0)+1,IFERROR(FIND(".",TRIM(D79),IFERROR(FIND(".",TRIM(D79)),0)+1),0)-IFERROR(FIND(".",TRIM(D79)),0)-1),""),"")),FALSE),IF((LEN(TRIM(D79))-LEN(SUBSTITUTE(TRIM(D79),".","")))=2,IFERROR(TEXT(--IF((LEN(TRIM(D79))-LEN(SUBSTITUTE(TRIM(D79),".","")))=2,IFERROR(MID(TRIM(D79),IFERROR(FIND(".",TRIM(D79),IFERROR(FIND(".",TRIM(D79)),0)+1),0)+1,999),""),""),"0")=IF((LEN(TRIM(D79))-LEN(SUBSTITUTE(TRIM(D79),".","")))=2,IFERROR(MID(TRIM(D79),IFERROR(FIND(".",TRIM(D79),IFERROR(FIND(".",TRIM(D79)),0)+1),0)+1,999),""),""),FALSE),TRUE)),"NONE","INVALID_VERSION"))))</ns0:f>
      </ns0:c>
    </ns0:row>
    <ns0:row r="80">
      <ns0:c r="A80" s="65"/>
      <ns0:c r="B80" s="65"/>
      <ns0:c r="C80" s="65"/>
      <ns0:c r="D80" s="65"/>
      <ns0:c r="E80" s="65"/>
      <ns0:c r="F80" s="67"/>
      <ns0:c r="G80" s="66"/>
      <ns0:c r="H80" s="66"/>
      <ns0:c r="I80" s="66"/>
      <ns0:c r="J80" s="45">
        <ns0:f>IF(A80="","",IFERROR(VLOOKUP(K80,'Controlled Vocabulary'!$AA$2:$AD$200,2,FALSE),"Record structurally complete"))</ns0:f>
      </ns0:c>
      <ns0:c r="K80" s="45">
        <ns0:f>IF(A80="","",IF(O80="","MISSING_CHANGE_EVENT_ID",IF(P80&gt;1,"DUPLICATE_LINK_ID",IF(E80="","CHANGE_ACTOR_REQUIRED",IF(OR(R80&lt;&gt;"NONE",S80&lt;&gt;"NONE"),"CHANGE_VERSION_LINK_REQUIRED",IF(G80="","MISSING_CHANGE_REASON",IF(Q80=0,"ORPHAN_CLAIM_LINK","NONE")))))))</ns0:f>
      </ns0:c>
      <ns0:c r="L80" s="45">
        <ns0:f>IF(A80="","",IFERROR(VLOOKUP(K80,'Controlled Vocabulary'!$AA$2:$AD$200,3,FALSE),"Continue"))</ns0:f>
      </ns0:c>
      <ns0:c r="M80" s="45">
        <ns0:f>IF(A80="","",IFERROR(VLOOKUP(K80,'Controlled Vocabulary'!$AA$2:$AD$200,4,FALSE),"Evaluate remaining controls."))</ns0:f>
      </ns0:c>
      <ns0:c r="N80" s="53">
        <ns0:f>IF(OR(B80="",D80=""),"",UPPER(TRIM(B80))&amp;"|"&amp;TRIM(D80))</ns0:f>
      </ns0:c>
      <ns0:c r="O80" s="53">
        <ns0:f>IF(A80="","",UPPER(TRIM(A80)))</ns0:f>
      </ns0:c>
      <ns0:c r="P80" s="53">
        <ns0:f>IF(O80="",0,COUNTIF($O$2:$O$101,O80))</ns0:f>
      </ns0:c>
      <ns0:c r="Q80" s="53">
        <ns0:f>IF(N80="",0,COUNTIF('Evidence Register'!$BN$2:$BN$101,N80))</ns0:f>
      </ns0:c>
      <ns0:c r="R80" s="53">
        <ns0:f>IF(TRIM(C80)="","MISSING_VERSION",IF(OR(NOT(OR((LEN(TRIM(C80))-LEN(SUBSTITUTE(TRIM(C80),".","")))=1,(LEN(TRIM(C80))-LEN(SUBSTITUTE(TRIM(C80),".","")))=2)),IFERROR(LEFT(TRIM(C80),IFERROR(FIND(".",TRIM(C80)),0)-1),"")="",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="",IF((LEN(TRIM(C80))-LEN(SUBSTITUTE(TRIM(C80),".","")))=2,IF((LEN(TRIM(C80))-LEN(SUBSTITUTE(TRIM(C80),".","")))=2,IFERROR(MID(TRIM(C80),IFERROR(FIND(".",TRIM(C80),IFERROR(FIND(".",TRIM(C80)),0)+1),0)+1,999),""),"")="",FALSE),NOT(IFERROR(ISNUMBER(--IFERROR(LEFT(TRIM(C80),IFERROR(FIND(".",TRIM(C80)),0)-1),"")),FALSE)),NOT(IFERROR(ISNUMBER(--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),FALSE)),IF((LEN(TRIM(C80))-LEN(SUBSTITUTE(TRIM(C80),".","")))=2,NOT(IFERROR(ISNUMBER(--IF((LEN(TRIM(C80))-LEN(SUBSTITUTE(TRIM(C80),".","")))=2,IFERROR(MID(TRIM(C80),IFERROR(FIND(".",TRIM(C80),IFERROR(FIND(".",TRIM(C80)),0)+1),0)+1,999),""),"")),FALSE)),FALSE)),"INVALID_VERSION",IF(OR(AND(LEN(IFERROR(LEFT(TRIM(C80),IFERROR(FIND(".",TRIM(C80)),0)-1),""))&gt;1,LEFT(IFERROR(LEFT(TRIM(C80),IFERROR(FIND(".",TRIM(C80)),0)-1),""),1)="0"),AND(LEN(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)&gt;1,LEFT(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,1)="0"),IF((LEN(TRIM(C80))-LEN(SUBSTITUTE(TRIM(C80),".","")))=2,AND(LEN(IF((LEN(TRIM(C80))-LEN(SUBSTITUTE(TRIM(C80),".","")))=2,IFERROR(MID(TRIM(C80),IFERROR(FIND(".",TRIM(C80),IFERROR(FIND(".",TRIM(C80)),0)+1),0)+1,999),""),""))&gt;1,LEFT(IF((LEN(TRIM(C80))-LEN(SUBSTITUTE(TRIM(C80),".","")))=2,IFERROR(MID(TRIM(C80),IFERROR(FIND(".",TRIM(C80),IFERROR(FIND(".",TRIM(C80)),0)+1),0)+1,999),""),""),1)="0"),FALSE)),"INVALID_VERSION_LEADING_ZERO",IF(AND(IFERROR(TEXT(--IFERROR(LEFT(TRIM(C80),IFERROR(FIND(".",TRIM(C80)),0)-1),""),"0")=IFERROR(LEFT(TRIM(C80),IFERROR(FIND(".",TRIM(C80)),0)-1),""),FALSE),IFERROR(TEXT(--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,"0")=IF((LEN(TRIM(C80))-LEN(SUBSTITUTE(TRIM(C80),".","")))=1,IFERROR(MID(TRIM(C80),IFERROR(FIND(".",TRIM(C80)),0)+1,999),""),IF((LEN(TRIM(C80))-LEN(SUBSTITUTE(TRIM(C80),".","")))=2,IFERROR(MID(TRIM(C80),IFERROR(FIND(".",TRIM(C80)),0)+1,IFERROR(FIND(".",TRIM(C80),IFERROR(FIND(".",TRIM(C80)),0)+1),0)-IFERROR(FIND(".",TRIM(C80)),0)-1),""),"")),FALSE),IF((LEN(TRIM(C80))-LEN(SUBSTITUTE(TRIM(C80),".","")))=2,IFERROR(TEXT(--IF((LEN(TRIM(C80))-LEN(SUBSTITUTE(TRIM(C80),".","")))=2,IFERROR(MID(TRIM(C80),IFERROR(FIND(".",TRIM(C80),IFERROR(FIND(".",TRIM(C80)),0)+1),0)+1,999),""),""),"0")=IF((LEN(TRIM(C80))-LEN(SUBSTITUTE(TRIM(C80),".","")))=2,IFERROR(MID(TRIM(C80),IFERROR(FIND(".",TRIM(C80),IFERROR(FIND(".",TRIM(C80)),0)+1),0)+1,999),""),""),FALSE),TRUE)),"NONE","INVALID_VERSION"))))</ns0:f>
      </ns0:c>
      <ns0:c r="S80" s="53">
        <ns0:f>IF(TRIM(D80)="","MISSING_VERSION",IF(OR(NOT(OR((LEN(TRIM(D80))-LEN(SUBSTITUTE(TRIM(D80),".","")))=1,(LEN(TRIM(D80))-LEN(SUBSTITUTE(TRIM(D80),".","")))=2)),IFERROR(LEFT(TRIM(D80),IFERROR(FIND(".",TRIM(D80)),0)-1),"")="",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="",IF((LEN(TRIM(D80))-LEN(SUBSTITUTE(TRIM(D80),".","")))=2,IF((LEN(TRIM(D80))-LEN(SUBSTITUTE(TRIM(D80),".","")))=2,IFERROR(MID(TRIM(D80),IFERROR(FIND(".",TRIM(D80),IFERROR(FIND(".",TRIM(D80)),0)+1),0)+1,999),""),"")="",FALSE),NOT(IFERROR(ISNUMBER(--IFERROR(LEFT(TRIM(D80),IFERROR(FIND(".",TRIM(D80)),0)-1),"")),FALSE)),NOT(IFERROR(ISNUMBER(--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),FALSE)),IF((LEN(TRIM(D80))-LEN(SUBSTITUTE(TRIM(D80),".","")))=2,NOT(IFERROR(ISNUMBER(--IF((LEN(TRIM(D80))-LEN(SUBSTITUTE(TRIM(D80),".","")))=2,IFERROR(MID(TRIM(D80),IFERROR(FIND(".",TRIM(D80),IFERROR(FIND(".",TRIM(D80)),0)+1),0)+1,999),""),"")),FALSE)),FALSE)),"INVALID_VERSION",IF(OR(AND(LEN(IFERROR(LEFT(TRIM(D80),IFERROR(FIND(".",TRIM(D80)),0)-1),""))&gt;1,LEFT(IFERROR(LEFT(TRIM(D80),IFERROR(FIND(".",TRIM(D80)),0)-1),""),1)="0"),AND(LEN(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)&gt;1,LEFT(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,1)="0"),IF((LEN(TRIM(D80))-LEN(SUBSTITUTE(TRIM(D80),".","")))=2,AND(LEN(IF((LEN(TRIM(D80))-LEN(SUBSTITUTE(TRIM(D80),".","")))=2,IFERROR(MID(TRIM(D80),IFERROR(FIND(".",TRIM(D80),IFERROR(FIND(".",TRIM(D80)),0)+1),0)+1,999),""),""))&gt;1,LEFT(IF((LEN(TRIM(D80))-LEN(SUBSTITUTE(TRIM(D80),".","")))=2,IFERROR(MID(TRIM(D80),IFERROR(FIND(".",TRIM(D80),IFERROR(FIND(".",TRIM(D80)),0)+1),0)+1,999),""),""),1)="0"),FALSE)),"INVALID_VERSION_LEADING_ZERO",IF(AND(IFERROR(TEXT(--IFERROR(LEFT(TRIM(D80),IFERROR(FIND(".",TRIM(D80)),0)-1),""),"0")=IFERROR(LEFT(TRIM(D80),IFERROR(FIND(".",TRIM(D80)),0)-1),""),FALSE),IFERROR(TEXT(--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,"0")=IF((LEN(TRIM(D80))-LEN(SUBSTITUTE(TRIM(D80),".","")))=1,IFERROR(MID(TRIM(D80),IFERROR(FIND(".",TRIM(D80)),0)+1,999),""),IF((LEN(TRIM(D80))-LEN(SUBSTITUTE(TRIM(D80),".","")))=2,IFERROR(MID(TRIM(D80),IFERROR(FIND(".",TRIM(D80)),0)+1,IFERROR(FIND(".",TRIM(D80),IFERROR(FIND(".",TRIM(D80)),0)+1),0)-IFERROR(FIND(".",TRIM(D80)),0)-1),""),"")),FALSE),IF((LEN(TRIM(D80))-LEN(SUBSTITUTE(TRIM(D80),".","")))=2,IFERROR(TEXT(--IF((LEN(TRIM(D80))-LEN(SUBSTITUTE(TRIM(D80),".","")))=2,IFERROR(MID(TRIM(D80),IFERROR(FIND(".",TRIM(D80),IFERROR(FIND(".",TRIM(D80)),0)+1),0)+1,999),""),""),"0")=IF((LEN(TRIM(D80))-LEN(SUBSTITUTE(TRIM(D80),".","")))=2,IFERROR(MID(TRIM(D80),IFERROR(FIND(".",TRIM(D80),IFERROR(FIND(".",TRIM(D80)),0)+1),0)+1,999),""),""),FALSE),TRUE)),"NONE","INVALID_VERSION"))))</ns0:f>
      </ns0:c>
    </ns0:row>
    <ns0:row r="81">
      <ns0:c r="A81" s="65"/>
      <ns0:c r="B81" s="65"/>
      <ns0:c r="C81" s="65"/>
      <ns0:c r="D81" s="65"/>
      <ns0:c r="E81" s="65"/>
      <ns0:c r="F81" s="67"/>
      <ns0:c r="G81" s="66"/>
      <ns0:c r="H81" s="66"/>
      <ns0:c r="I81" s="66"/>
      <ns0:c r="J81" s="45">
        <ns0:f>IF(A81="","",IFERROR(VLOOKUP(K81,'Controlled Vocabulary'!$AA$2:$AD$200,2,FALSE),"Record structurally complete"))</ns0:f>
      </ns0:c>
      <ns0:c r="K81" s="45">
        <ns0:f>IF(A81="","",IF(O81="","MISSING_CHANGE_EVENT_ID",IF(P81&gt;1,"DUPLICATE_LINK_ID",IF(E81="","CHANGE_ACTOR_REQUIRED",IF(OR(R81&lt;&gt;"NONE",S81&lt;&gt;"NONE"),"CHANGE_VERSION_LINK_REQUIRED",IF(G81="","MISSING_CHANGE_REASON",IF(Q81=0,"ORPHAN_CLAIM_LINK","NONE")))))))</ns0:f>
      </ns0:c>
      <ns0:c r="L81" s="45">
        <ns0:f>IF(A81="","",IFERROR(VLOOKUP(K81,'Controlled Vocabulary'!$AA$2:$AD$200,3,FALSE),"Continue"))</ns0:f>
      </ns0:c>
      <ns0:c r="M81" s="45">
        <ns0:f>IF(A81="","",IFERROR(VLOOKUP(K81,'Controlled Vocabulary'!$AA$2:$AD$200,4,FALSE),"Evaluate remaining controls."))</ns0:f>
      </ns0:c>
      <ns0:c r="N81" s="53">
        <ns0:f>IF(OR(B81="",D81=""),"",UPPER(TRIM(B81))&amp;"|"&amp;TRIM(D81))</ns0:f>
      </ns0:c>
      <ns0:c r="O81" s="53">
        <ns0:f>IF(A81="","",UPPER(TRIM(A81)))</ns0:f>
      </ns0:c>
      <ns0:c r="P81" s="53">
        <ns0:f>IF(O81="",0,COUNTIF($O$2:$O$101,O81))</ns0:f>
      </ns0:c>
      <ns0:c r="Q81" s="53">
        <ns0:f>IF(N81="",0,COUNTIF('Evidence Register'!$BN$2:$BN$101,N81))</ns0:f>
      </ns0:c>
      <ns0:c r="R81" s="53">
        <ns0:f>IF(TRIM(C81)="","MISSING_VERSION",IF(OR(NOT(OR((LEN(TRIM(C81))-LEN(SUBSTITUTE(TRIM(C81),".","")))=1,(LEN(TRIM(C81))-LEN(SUBSTITUTE(TRIM(C81),".","")))=2)),IFERROR(LEFT(TRIM(C81),IFERROR(FIND(".",TRIM(C81)),0)-1),"")="",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="",IF((LEN(TRIM(C81))-LEN(SUBSTITUTE(TRIM(C81),".","")))=2,IF((LEN(TRIM(C81))-LEN(SUBSTITUTE(TRIM(C81),".","")))=2,IFERROR(MID(TRIM(C81),IFERROR(FIND(".",TRIM(C81),IFERROR(FIND(".",TRIM(C81)),0)+1),0)+1,999),""),"")="",FALSE),NOT(IFERROR(ISNUMBER(--IFERROR(LEFT(TRIM(C81),IFERROR(FIND(".",TRIM(C81)),0)-1),"")),FALSE)),NOT(IFERROR(ISNUMBER(--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),FALSE)),IF((LEN(TRIM(C81))-LEN(SUBSTITUTE(TRIM(C81),".","")))=2,NOT(IFERROR(ISNUMBER(--IF((LEN(TRIM(C81))-LEN(SUBSTITUTE(TRIM(C81),".","")))=2,IFERROR(MID(TRIM(C81),IFERROR(FIND(".",TRIM(C81),IFERROR(FIND(".",TRIM(C81)),0)+1),0)+1,999),""),"")),FALSE)),FALSE)),"INVALID_VERSION",IF(OR(AND(LEN(IFERROR(LEFT(TRIM(C81),IFERROR(FIND(".",TRIM(C81)),0)-1),""))&gt;1,LEFT(IFERROR(LEFT(TRIM(C81),IFERROR(FIND(".",TRIM(C81)),0)-1),""),1)="0"),AND(LEN(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)&gt;1,LEFT(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,1)="0"),IF((LEN(TRIM(C81))-LEN(SUBSTITUTE(TRIM(C81),".","")))=2,AND(LEN(IF((LEN(TRIM(C81))-LEN(SUBSTITUTE(TRIM(C81),".","")))=2,IFERROR(MID(TRIM(C81),IFERROR(FIND(".",TRIM(C81),IFERROR(FIND(".",TRIM(C81)),0)+1),0)+1,999),""),""))&gt;1,LEFT(IF((LEN(TRIM(C81))-LEN(SUBSTITUTE(TRIM(C81),".","")))=2,IFERROR(MID(TRIM(C81),IFERROR(FIND(".",TRIM(C81),IFERROR(FIND(".",TRIM(C81)),0)+1),0)+1,999),""),""),1)="0"),FALSE)),"INVALID_VERSION_LEADING_ZERO",IF(AND(IFERROR(TEXT(--IFERROR(LEFT(TRIM(C81),IFERROR(FIND(".",TRIM(C81)),0)-1),""),"0")=IFERROR(LEFT(TRIM(C81),IFERROR(FIND(".",TRIM(C81)),0)-1),""),FALSE),IFERROR(TEXT(--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,"0")=IF((LEN(TRIM(C81))-LEN(SUBSTITUTE(TRIM(C81),".","")))=1,IFERROR(MID(TRIM(C81),IFERROR(FIND(".",TRIM(C81)),0)+1,999),""),IF((LEN(TRIM(C81))-LEN(SUBSTITUTE(TRIM(C81),".","")))=2,IFERROR(MID(TRIM(C81),IFERROR(FIND(".",TRIM(C81)),0)+1,IFERROR(FIND(".",TRIM(C81),IFERROR(FIND(".",TRIM(C81)),0)+1),0)-IFERROR(FIND(".",TRIM(C81)),0)-1),""),"")),FALSE),IF((LEN(TRIM(C81))-LEN(SUBSTITUTE(TRIM(C81),".","")))=2,IFERROR(TEXT(--IF((LEN(TRIM(C81))-LEN(SUBSTITUTE(TRIM(C81),".","")))=2,IFERROR(MID(TRIM(C81),IFERROR(FIND(".",TRIM(C81),IFERROR(FIND(".",TRIM(C81)),0)+1),0)+1,999),""),""),"0")=IF((LEN(TRIM(C81))-LEN(SUBSTITUTE(TRIM(C81),".","")))=2,IFERROR(MID(TRIM(C81),IFERROR(FIND(".",TRIM(C81),IFERROR(FIND(".",TRIM(C81)),0)+1),0)+1,999),""),""),FALSE),TRUE)),"NONE","INVALID_VERSION"))))</ns0:f>
      </ns0:c>
      <ns0:c r="S81" s="53">
        <ns0:f>IF(TRIM(D81)="","MISSING_VERSION",IF(OR(NOT(OR((LEN(TRIM(D81))-LEN(SUBSTITUTE(TRIM(D81),".","")))=1,(LEN(TRIM(D81))-LEN(SUBSTITUTE(TRIM(D81),".","")))=2)),IFERROR(LEFT(TRIM(D81),IFERROR(FIND(".",TRIM(D81)),0)-1),"")="",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="",IF((LEN(TRIM(D81))-LEN(SUBSTITUTE(TRIM(D81),".","")))=2,IF((LEN(TRIM(D81))-LEN(SUBSTITUTE(TRIM(D81),".","")))=2,IFERROR(MID(TRIM(D81),IFERROR(FIND(".",TRIM(D81),IFERROR(FIND(".",TRIM(D81)),0)+1),0)+1,999),""),"")="",FALSE),NOT(IFERROR(ISNUMBER(--IFERROR(LEFT(TRIM(D81),IFERROR(FIND(".",TRIM(D81)),0)-1),"")),FALSE)),NOT(IFERROR(ISNUMBER(--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),FALSE)),IF((LEN(TRIM(D81))-LEN(SUBSTITUTE(TRIM(D81),".","")))=2,NOT(IFERROR(ISNUMBER(--IF((LEN(TRIM(D81))-LEN(SUBSTITUTE(TRIM(D81),".","")))=2,IFERROR(MID(TRIM(D81),IFERROR(FIND(".",TRIM(D81),IFERROR(FIND(".",TRIM(D81)),0)+1),0)+1,999),""),"")),FALSE)),FALSE)),"INVALID_VERSION",IF(OR(AND(LEN(IFERROR(LEFT(TRIM(D81),IFERROR(FIND(".",TRIM(D81)),0)-1),""))&gt;1,LEFT(IFERROR(LEFT(TRIM(D81),IFERROR(FIND(".",TRIM(D81)),0)-1),""),1)="0"),AND(LEN(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)&gt;1,LEFT(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,1)="0"),IF((LEN(TRIM(D81))-LEN(SUBSTITUTE(TRIM(D81),".","")))=2,AND(LEN(IF((LEN(TRIM(D81))-LEN(SUBSTITUTE(TRIM(D81),".","")))=2,IFERROR(MID(TRIM(D81),IFERROR(FIND(".",TRIM(D81),IFERROR(FIND(".",TRIM(D81)),0)+1),0)+1,999),""),""))&gt;1,LEFT(IF((LEN(TRIM(D81))-LEN(SUBSTITUTE(TRIM(D81),".","")))=2,IFERROR(MID(TRIM(D81),IFERROR(FIND(".",TRIM(D81),IFERROR(FIND(".",TRIM(D81)),0)+1),0)+1,999),""),""),1)="0"),FALSE)),"INVALID_VERSION_LEADING_ZERO",IF(AND(IFERROR(TEXT(--IFERROR(LEFT(TRIM(D81),IFERROR(FIND(".",TRIM(D81)),0)-1),""),"0")=IFERROR(LEFT(TRIM(D81),IFERROR(FIND(".",TRIM(D81)),0)-1),""),FALSE),IFERROR(TEXT(--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,"0")=IF((LEN(TRIM(D81))-LEN(SUBSTITUTE(TRIM(D81),".","")))=1,IFERROR(MID(TRIM(D81),IFERROR(FIND(".",TRIM(D81)),0)+1,999),""),IF((LEN(TRIM(D81))-LEN(SUBSTITUTE(TRIM(D81),".","")))=2,IFERROR(MID(TRIM(D81),IFERROR(FIND(".",TRIM(D81)),0)+1,IFERROR(FIND(".",TRIM(D81),IFERROR(FIND(".",TRIM(D81)),0)+1),0)-IFERROR(FIND(".",TRIM(D81)),0)-1),""),"")),FALSE),IF((LEN(TRIM(D81))-LEN(SUBSTITUTE(TRIM(D81),".","")))=2,IFERROR(TEXT(--IF((LEN(TRIM(D81))-LEN(SUBSTITUTE(TRIM(D81),".","")))=2,IFERROR(MID(TRIM(D81),IFERROR(FIND(".",TRIM(D81),IFERROR(FIND(".",TRIM(D81)),0)+1),0)+1,999),""),""),"0")=IF((LEN(TRIM(D81))-LEN(SUBSTITUTE(TRIM(D81),".","")))=2,IFERROR(MID(TRIM(D81),IFERROR(FIND(".",TRIM(D81),IFERROR(FIND(".",TRIM(D81)),0)+1),0)+1,999),""),""),FALSE),TRUE)),"NONE","INVALID_VERSION"))))</ns0:f>
      </ns0:c>
    </ns0:row>
    <ns0:row r="82">
      <ns0:c r="A82" s="65"/>
      <ns0:c r="B82" s="65"/>
      <ns0:c r="C82" s="65"/>
      <ns0:c r="D82" s="65"/>
      <ns0:c r="E82" s="65"/>
      <ns0:c r="F82" s="67"/>
      <ns0:c r="G82" s="66"/>
      <ns0:c r="H82" s="66"/>
      <ns0:c r="I82" s="66"/>
      <ns0:c r="J82" s="45">
        <ns0:f>IF(A82="","",IFERROR(VLOOKUP(K82,'Controlled Vocabulary'!$AA$2:$AD$200,2,FALSE),"Record structurally complete"))</ns0:f>
      </ns0:c>
      <ns0:c r="K82" s="45">
        <ns0:f>IF(A82="","",IF(O82="","MISSING_CHANGE_EVENT_ID",IF(P82&gt;1,"DUPLICATE_LINK_ID",IF(E82="","CHANGE_ACTOR_REQUIRED",IF(OR(R82&lt;&gt;"NONE",S82&lt;&gt;"NONE"),"CHANGE_VERSION_LINK_REQUIRED",IF(G82="","MISSING_CHANGE_REASON",IF(Q82=0,"ORPHAN_CLAIM_LINK","NONE")))))))</ns0:f>
      </ns0:c>
      <ns0:c r="L82" s="45">
        <ns0:f>IF(A82="","",IFERROR(VLOOKUP(K82,'Controlled Vocabulary'!$AA$2:$AD$200,3,FALSE),"Continue"))</ns0:f>
      </ns0:c>
      <ns0:c r="M82" s="45">
        <ns0:f>IF(A82="","",IFERROR(VLOOKUP(K82,'Controlled Vocabulary'!$AA$2:$AD$200,4,FALSE),"Evaluate remaining controls."))</ns0:f>
      </ns0:c>
      <ns0:c r="N82" s="53">
        <ns0:f>IF(OR(B82="",D82=""),"",UPPER(TRIM(B82))&amp;"|"&amp;TRIM(D82))</ns0:f>
      </ns0:c>
      <ns0:c r="O82" s="53">
        <ns0:f>IF(A82="","",UPPER(TRIM(A82)))</ns0:f>
      </ns0:c>
      <ns0:c r="P82" s="53">
        <ns0:f>IF(O82="",0,COUNTIF($O$2:$O$101,O82))</ns0:f>
      </ns0:c>
      <ns0:c r="Q82" s="53">
        <ns0:f>IF(N82="",0,COUNTIF('Evidence Register'!$BN$2:$BN$101,N82))</ns0:f>
      </ns0:c>
      <ns0:c r="R82" s="53">
        <ns0:f>IF(TRIM(C82)="","MISSING_VERSION",IF(OR(NOT(OR((LEN(TRIM(C82))-LEN(SUBSTITUTE(TRIM(C82),".","")))=1,(LEN(TRIM(C82))-LEN(SUBSTITUTE(TRIM(C82),".","")))=2)),IFERROR(LEFT(TRIM(C82),IFERROR(FIND(".",TRIM(C82)),0)-1),"")="",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="",IF((LEN(TRIM(C82))-LEN(SUBSTITUTE(TRIM(C82),".","")))=2,IF((LEN(TRIM(C82))-LEN(SUBSTITUTE(TRIM(C82),".","")))=2,IFERROR(MID(TRIM(C82),IFERROR(FIND(".",TRIM(C82),IFERROR(FIND(".",TRIM(C82)),0)+1),0)+1,999),""),"")="",FALSE),NOT(IFERROR(ISNUMBER(--IFERROR(LEFT(TRIM(C82),IFERROR(FIND(".",TRIM(C82)),0)-1),"")),FALSE)),NOT(IFERROR(ISNUMBER(--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),FALSE)),IF((LEN(TRIM(C82))-LEN(SUBSTITUTE(TRIM(C82),".","")))=2,NOT(IFERROR(ISNUMBER(--IF((LEN(TRIM(C82))-LEN(SUBSTITUTE(TRIM(C82),".","")))=2,IFERROR(MID(TRIM(C82),IFERROR(FIND(".",TRIM(C82),IFERROR(FIND(".",TRIM(C82)),0)+1),0)+1,999),""),"")),FALSE)),FALSE)),"INVALID_VERSION",IF(OR(AND(LEN(IFERROR(LEFT(TRIM(C82),IFERROR(FIND(".",TRIM(C82)),0)-1),""))&gt;1,LEFT(IFERROR(LEFT(TRIM(C82),IFERROR(FIND(".",TRIM(C82)),0)-1),""),1)="0"),AND(LEN(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)&gt;1,LEFT(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,1)="0"),IF((LEN(TRIM(C82))-LEN(SUBSTITUTE(TRIM(C82),".","")))=2,AND(LEN(IF((LEN(TRIM(C82))-LEN(SUBSTITUTE(TRIM(C82),".","")))=2,IFERROR(MID(TRIM(C82),IFERROR(FIND(".",TRIM(C82),IFERROR(FIND(".",TRIM(C82)),0)+1),0)+1,999),""),""))&gt;1,LEFT(IF((LEN(TRIM(C82))-LEN(SUBSTITUTE(TRIM(C82),".","")))=2,IFERROR(MID(TRIM(C82),IFERROR(FIND(".",TRIM(C82),IFERROR(FIND(".",TRIM(C82)),0)+1),0)+1,999),""),""),1)="0"),FALSE)),"INVALID_VERSION_LEADING_ZERO",IF(AND(IFERROR(TEXT(--IFERROR(LEFT(TRIM(C82),IFERROR(FIND(".",TRIM(C82)),0)-1),""),"0")=IFERROR(LEFT(TRIM(C82),IFERROR(FIND(".",TRIM(C82)),0)-1),""),FALSE),IFERROR(TEXT(--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,"0")=IF((LEN(TRIM(C82))-LEN(SUBSTITUTE(TRIM(C82),".","")))=1,IFERROR(MID(TRIM(C82),IFERROR(FIND(".",TRIM(C82)),0)+1,999),""),IF((LEN(TRIM(C82))-LEN(SUBSTITUTE(TRIM(C82),".","")))=2,IFERROR(MID(TRIM(C82),IFERROR(FIND(".",TRIM(C82)),0)+1,IFERROR(FIND(".",TRIM(C82),IFERROR(FIND(".",TRIM(C82)),0)+1),0)-IFERROR(FIND(".",TRIM(C82)),0)-1),""),"")),FALSE),IF((LEN(TRIM(C82))-LEN(SUBSTITUTE(TRIM(C82),".","")))=2,IFERROR(TEXT(--IF((LEN(TRIM(C82))-LEN(SUBSTITUTE(TRIM(C82),".","")))=2,IFERROR(MID(TRIM(C82),IFERROR(FIND(".",TRIM(C82),IFERROR(FIND(".",TRIM(C82)),0)+1),0)+1,999),""),""),"0")=IF((LEN(TRIM(C82))-LEN(SUBSTITUTE(TRIM(C82),".","")))=2,IFERROR(MID(TRIM(C82),IFERROR(FIND(".",TRIM(C82),IFERROR(FIND(".",TRIM(C82)),0)+1),0)+1,999),""),""),FALSE),TRUE)),"NONE","INVALID_VERSION"))))</ns0:f>
      </ns0:c>
      <ns0:c r="S82" s="53">
        <ns0:f>IF(TRIM(D82)="","MISSING_VERSION",IF(OR(NOT(OR((LEN(TRIM(D82))-LEN(SUBSTITUTE(TRIM(D82),".","")))=1,(LEN(TRIM(D82))-LEN(SUBSTITUTE(TRIM(D82),".","")))=2)),IFERROR(LEFT(TRIM(D82),IFERROR(FIND(".",TRIM(D82)),0)-1),"")="",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="",IF((LEN(TRIM(D82))-LEN(SUBSTITUTE(TRIM(D82),".","")))=2,IF((LEN(TRIM(D82))-LEN(SUBSTITUTE(TRIM(D82),".","")))=2,IFERROR(MID(TRIM(D82),IFERROR(FIND(".",TRIM(D82),IFERROR(FIND(".",TRIM(D82)),0)+1),0)+1,999),""),"")="",FALSE),NOT(IFERROR(ISNUMBER(--IFERROR(LEFT(TRIM(D82),IFERROR(FIND(".",TRIM(D82)),0)-1),"")),FALSE)),NOT(IFERROR(ISNUMBER(--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),FALSE)),IF((LEN(TRIM(D82))-LEN(SUBSTITUTE(TRIM(D82),".","")))=2,NOT(IFERROR(ISNUMBER(--IF((LEN(TRIM(D82))-LEN(SUBSTITUTE(TRIM(D82),".","")))=2,IFERROR(MID(TRIM(D82),IFERROR(FIND(".",TRIM(D82),IFERROR(FIND(".",TRIM(D82)),0)+1),0)+1,999),""),"")),FALSE)),FALSE)),"INVALID_VERSION",IF(OR(AND(LEN(IFERROR(LEFT(TRIM(D82),IFERROR(FIND(".",TRIM(D82)),0)-1),""))&gt;1,LEFT(IFERROR(LEFT(TRIM(D82),IFERROR(FIND(".",TRIM(D82)),0)-1),""),1)="0"),AND(LEN(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)&gt;1,LEFT(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,1)="0"),IF((LEN(TRIM(D82))-LEN(SUBSTITUTE(TRIM(D82),".","")))=2,AND(LEN(IF((LEN(TRIM(D82))-LEN(SUBSTITUTE(TRIM(D82),".","")))=2,IFERROR(MID(TRIM(D82),IFERROR(FIND(".",TRIM(D82),IFERROR(FIND(".",TRIM(D82)),0)+1),0)+1,999),""),""))&gt;1,LEFT(IF((LEN(TRIM(D82))-LEN(SUBSTITUTE(TRIM(D82),".","")))=2,IFERROR(MID(TRIM(D82),IFERROR(FIND(".",TRIM(D82),IFERROR(FIND(".",TRIM(D82)),0)+1),0)+1,999),""),""),1)="0"),FALSE)),"INVALID_VERSION_LEADING_ZERO",IF(AND(IFERROR(TEXT(--IFERROR(LEFT(TRIM(D82),IFERROR(FIND(".",TRIM(D82)),0)-1),""),"0")=IFERROR(LEFT(TRIM(D82),IFERROR(FIND(".",TRIM(D82)),0)-1),""),FALSE),IFERROR(TEXT(--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,"0")=IF((LEN(TRIM(D82))-LEN(SUBSTITUTE(TRIM(D82),".","")))=1,IFERROR(MID(TRIM(D82),IFERROR(FIND(".",TRIM(D82)),0)+1,999),""),IF((LEN(TRIM(D82))-LEN(SUBSTITUTE(TRIM(D82),".","")))=2,IFERROR(MID(TRIM(D82),IFERROR(FIND(".",TRIM(D82)),0)+1,IFERROR(FIND(".",TRIM(D82),IFERROR(FIND(".",TRIM(D82)),0)+1),0)-IFERROR(FIND(".",TRIM(D82)),0)-1),""),"")),FALSE),IF((LEN(TRIM(D82))-LEN(SUBSTITUTE(TRIM(D82),".","")))=2,IFERROR(TEXT(--IF((LEN(TRIM(D82))-LEN(SUBSTITUTE(TRIM(D82),".","")))=2,IFERROR(MID(TRIM(D82),IFERROR(FIND(".",TRIM(D82),IFERROR(FIND(".",TRIM(D82)),0)+1),0)+1,999),""),""),"0")=IF((LEN(TRIM(D82))-LEN(SUBSTITUTE(TRIM(D82),".","")))=2,IFERROR(MID(TRIM(D82),IFERROR(FIND(".",TRIM(D82),IFERROR(FIND(".",TRIM(D82)),0)+1),0)+1,999),""),""),FALSE),TRUE)),"NONE","INVALID_VERSION"))))</ns0:f>
      </ns0:c>
    </ns0:row>
    <ns0:row r="83">
      <ns0:c r="A83" s="65"/>
      <ns0:c r="B83" s="65"/>
      <ns0:c r="C83" s="65"/>
      <ns0:c r="D83" s="65"/>
      <ns0:c r="E83" s="65"/>
      <ns0:c r="F83" s="67"/>
      <ns0:c r="G83" s="66"/>
      <ns0:c r="H83" s="66"/>
      <ns0:c r="I83" s="66"/>
      <ns0:c r="J83" s="45">
        <ns0:f>IF(A83="","",IFERROR(VLOOKUP(K83,'Controlled Vocabulary'!$AA$2:$AD$200,2,FALSE),"Record structurally complete"))</ns0:f>
      </ns0:c>
      <ns0:c r="K83" s="45">
        <ns0:f>IF(A83="","",IF(O83="","MISSING_CHANGE_EVENT_ID",IF(P83&gt;1,"DUPLICATE_LINK_ID",IF(E83="","CHANGE_ACTOR_REQUIRED",IF(OR(R83&lt;&gt;"NONE",S83&lt;&gt;"NONE"),"CHANGE_VERSION_LINK_REQUIRED",IF(G83="","MISSING_CHANGE_REASON",IF(Q83=0,"ORPHAN_CLAIM_LINK","NONE")))))))</ns0:f>
      </ns0:c>
      <ns0:c r="L83" s="45">
        <ns0:f>IF(A83="","",IFERROR(VLOOKUP(K83,'Controlled Vocabulary'!$AA$2:$AD$200,3,FALSE),"Continue"))</ns0:f>
      </ns0:c>
      <ns0:c r="M83" s="45">
        <ns0:f>IF(A83="","",IFERROR(VLOOKUP(K83,'Controlled Vocabulary'!$AA$2:$AD$200,4,FALSE),"Evaluate remaining controls."))</ns0:f>
      </ns0:c>
      <ns0:c r="N83" s="53">
        <ns0:f>IF(OR(B83="",D83=""),"",UPPER(TRIM(B83))&amp;"|"&amp;TRIM(D83))</ns0:f>
      </ns0:c>
      <ns0:c r="O83" s="53">
        <ns0:f>IF(A83="","",UPPER(TRIM(A83)))</ns0:f>
      </ns0:c>
      <ns0:c r="P83" s="53">
        <ns0:f>IF(O83="",0,COUNTIF($O$2:$O$101,O83))</ns0:f>
      </ns0:c>
      <ns0:c r="Q83" s="53">
        <ns0:f>IF(N83="",0,COUNTIF('Evidence Register'!$BN$2:$BN$101,N83))</ns0:f>
      </ns0:c>
      <ns0:c r="R83" s="53">
        <ns0:f>IF(TRIM(C83)="","MISSING_VERSION",IF(OR(NOT(OR((LEN(TRIM(C83))-LEN(SUBSTITUTE(TRIM(C83),".","")))=1,(LEN(TRIM(C83))-LEN(SUBSTITUTE(TRIM(C83),".","")))=2)),IFERROR(LEFT(TRIM(C83),IFERROR(FIND(".",TRIM(C83)),0)-1),"")="",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="",IF((LEN(TRIM(C83))-LEN(SUBSTITUTE(TRIM(C83),".","")))=2,IF((LEN(TRIM(C83))-LEN(SUBSTITUTE(TRIM(C83),".","")))=2,IFERROR(MID(TRIM(C83),IFERROR(FIND(".",TRIM(C83),IFERROR(FIND(".",TRIM(C83)),0)+1),0)+1,999),""),"")="",FALSE),NOT(IFERROR(ISNUMBER(--IFERROR(LEFT(TRIM(C83),IFERROR(FIND(".",TRIM(C83)),0)-1),"")),FALSE)),NOT(IFERROR(ISNUMBER(--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),FALSE)),IF((LEN(TRIM(C83))-LEN(SUBSTITUTE(TRIM(C83),".","")))=2,NOT(IFERROR(ISNUMBER(--IF((LEN(TRIM(C83))-LEN(SUBSTITUTE(TRIM(C83),".","")))=2,IFERROR(MID(TRIM(C83),IFERROR(FIND(".",TRIM(C83),IFERROR(FIND(".",TRIM(C83)),0)+1),0)+1,999),""),"")),FALSE)),FALSE)),"INVALID_VERSION",IF(OR(AND(LEN(IFERROR(LEFT(TRIM(C83),IFERROR(FIND(".",TRIM(C83)),0)-1),""))&gt;1,LEFT(IFERROR(LEFT(TRIM(C83),IFERROR(FIND(".",TRIM(C83)),0)-1),""),1)="0"),AND(LEN(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)&gt;1,LEFT(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,1)="0"),IF((LEN(TRIM(C83))-LEN(SUBSTITUTE(TRIM(C83),".","")))=2,AND(LEN(IF((LEN(TRIM(C83))-LEN(SUBSTITUTE(TRIM(C83),".","")))=2,IFERROR(MID(TRIM(C83),IFERROR(FIND(".",TRIM(C83),IFERROR(FIND(".",TRIM(C83)),0)+1),0)+1,999),""),""))&gt;1,LEFT(IF((LEN(TRIM(C83))-LEN(SUBSTITUTE(TRIM(C83),".","")))=2,IFERROR(MID(TRIM(C83),IFERROR(FIND(".",TRIM(C83),IFERROR(FIND(".",TRIM(C83)),0)+1),0)+1,999),""),""),1)="0"),FALSE)),"INVALID_VERSION_LEADING_ZERO",IF(AND(IFERROR(TEXT(--IFERROR(LEFT(TRIM(C83),IFERROR(FIND(".",TRIM(C83)),0)-1),""),"0")=IFERROR(LEFT(TRIM(C83),IFERROR(FIND(".",TRIM(C83)),0)-1),""),FALSE),IFERROR(TEXT(--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,"0")=IF((LEN(TRIM(C83))-LEN(SUBSTITUTE(TRIM(C83),".","")))=1,IFERROR(MID(TRIM(C83),IFERROR(FIND(".",TRIM(C83)),0)+1,999),""),IF((LEN(TRIM(C83))-LEN(SUBSTITUTE(TRIM(C83),".","")))=2,IFERROR(MID(TRIM(C83),IFERROR(FIND(".",TRIM(C83)),0)+1,IFERROR(FIND(".",TRIM(C83),IFERROR(FIND(".",TRIM(C83)),0)+1),0)-IFERROR(FIND(".",TRIM(C83)),0)-1),""),"")),FALSE),IF((LEN(TRIM(C83))-LEN(SUBSTITUTE(TRIM(C83),".","")))=2,IFERROR(TEXT(--IF((LEN(TRIM(C83))-LEN(SUBSTITUTE(TRIM(C83),".","")))=2,IFERROR(MID(TRIM(C83),IFERROR(FIND(".",TRIM(C83),IFERROR(FIND(".",TRIM(C83)),0)+1),0)+1,999),""),""),"0")=IF((LEN(TRIM(C83))-LEN(SUBSTITUTE(TRIM(C83),".","")))=2,IFERROR(MID(TRIM(C83),IFERROR(FIND(".",TRIM(C83),IFERROR(FIND(".",TRIM(C83)),0)+1),0)+1,999),""),""),FALSE),TRUE)),"NONE","INVALID_VERSION"))))</ns0:f>
      </ns0:c>
      <ns0:c r="S83" s="53">
        <ns0:f>IF(TRIM(D83)="","MISSING_VERSION",IF(OR(NOT(OR((LEN(TRIM(D83))-LEN(SUBSTITUTE(TRIM(D83),".","")))=1,(LEN(TRIM(D83))-LEN(SUBSTITUTE(TRIM(D83),".","")))=2)),IFERROR(LEFT(TRIM(D83),IFERROR(FIND(".",TRIM(D83)),0)-1),"")="",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="",IF((LEN(TRIM(D83))-LEN(SUBSTITUTE(TRIM(D83),".","")))=2,IF((LEN(TRIM(D83))-LEN(SUBSTITUTE(TRIM(D83),".","")))=2,IFERROR(MID(TRIM(D83),IFERROR(FIND(".",TRIM(D83),IFERROR(FIND(".",TRIM(D83)),0)+1),0)+1,999),""),"")="",FALSE),NOT(IFERROR(ISNUMBER(--IFERROR(LEFT(TRIM(D83),IFERROR(FIND(".",TRIM(D83)),0)-1),"")),FALSE)),NOT(IFERROR(ISNUMBER(--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),FALSE)),IF((LEN(TRIM(D83))-LEN(SUBSTITUTE(TRIM(D83),".","")))=2,NOT(IFERROR(ISNUMBER(--IF((LEN(TRIM(D83))-LEN(SUBSTITUTE(TRIM(D83),".","")))=2,IFERROR(MID(TRIM(D83),IFERROR(FIND(".",TRIM(D83),IFERROR(FIND(".",TRIM(D83)),0)+1),0)+1,999),""),"")),FALSE)),FALSE)),"INVALID_VERSION",IF(OR(AND(LEN(IFERROR(LEFT(TRIM(D83),IFERROR(FIND(".",TRIM(D83)),0)-1),""))&gt;1,LEFT(IFERROR(LEFT(TRIM(D83),IFERROR(FIND(".",TRIM(D83)),0)-1),""),1)="0"),AND(LEN(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)&gt;1,LEFT(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,1)="0"),IF((LEN(TRIM(D83))-LEN(SUBSTITUTE(TRIM(D83),".","")))=2,AND(LEN(IF((LEN(TRIM(D83))-LEN(SUBSTITUTE(TRIM(D83),".","")))=2,IFERROR(MID(TRIM(D83),IFERROR(FIND(".",TRIM(D83),IFERROR(FIND(".",TRIM(D83)),0)+1),0)+1,999),""),""))&gt;1,LEFT(IF((LEN(TRIM(D83))-LEN(SUBSTITUTE(TRIM(D83),".","")))=2,IFERROR(MID(TRIM(D83),IFERROR(FIND(".",TRIM(D83),IFERROR(FIND(".",TRIM(D83)),0)+1),0)+1,999),""),""),1)="0"),FALSE)),"INVALID_VERSION_LEADING_ZERO",IF(AND(IFERROR(TEXT(--IFERROR(LEFT(TRIM(D83),IFERROR(FIND(".",TRIM(D83)),0)-1),""),"0")=IFERROR(LEFT(TRIM(D83),IFERROR(FIND(".",TRIM(D83)),0)-1),""),FALSE),IFERROR(TEXT(--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,"0")=IF((LEN(TRIM(D83))-LEN(SUBSTITUTE(TRIM(D83),".","")))=1,IFERROR(MID(TRIM(D83),IFERROR(FIND(".",TRIM(D83)),0)+1,999),""),IF((LEN(TRIM(D83))-LEN(SUBSTITUTE(TRIM(D83),".","")))=2,IFERROR(MID(TRIM(D83),IFERROR(FIND(".",TRIM(D83)),0)+1,IFERROR(FIND(".",TRIM(D83),IFERROR(FIND(".",TRIM(D83)),0)+1),0)-IFERROR(FIND(".",TRIM(D83)),0)-1),""),"")),FALSE),IF((LEN(TRIM(D83))-LEN(SUBSTITUTE(TRIM(D83),".","")))=2,IFERROR(TEXT(--IF((LEN(TRIM(D83))-LEN(SUBSTITUTE(TRIM(D83),".","")))=2,IFERROR(MID(TRIM(D83),IFERROR(FIND(".",TRIM(D83),IFERROR(FIND(".",TRIM(D83)),0)+1),0)+1,999),""),""),"0")=IF((LEN(TRIM(D83))-LEN(SUBSTITUTE(TRIM(D83),".","")))=2,IFERROR(MID(TRIM(D83),IFERROR(FIND(".",TRIM(D83),IFERROR(FIND(".",TRIM(D83)),0)+1),0)+1,999),""),""),FALSE),TRUE)),"NONE","INVALID_VERSION"))))</ns0:f>
      </ns0:c>
    </ns0:row>
    <ns0:row r="84">
      <ns0:c r="A84" s="65"/>
      <ns0:c r="B84" s="65"/>
      <ns0:c r="C84" s="65"/>
      <ns0:c r="D84" s="65"/>
      <ns0:c r="E84" s="65"/>
      <ns0:c r="F84" s="67"/>
      <ns0:c r="G84" s="66"/>
      <ns0:c r="H84" s="66"/>
      <ns0:c r="I84" s="66"/>
      <ns0:c r="J84" s="45">
        <ns0:f>IF(A84="","",IFERROR(VLOOKUP(K84,'Controlled Vocabulary'!$AA$2:$AD$200,2,FALSE),"Record structurally complete"))</ns0:f>
      </ns0:c>
      <ns0:c r="K84" s="45">
        <ns0:f>IF(A84="","",IF(O84="","MISSING_CHANGE_EVENT_ID",IF(P84&gt;1,"DUPLICATE_LINK_ID",IF(E84="","CHANGE_ACTOR_REQUIRED",IF(OR(R84&lt;&gt;"NONE",S84&lt;&gt;"NONE"),"CHANGE_VERSION_LINK_REQUIRED",IF(G84="","MISSING_CHANGE_REASON",IF(Q84=0,"ORPHAN_CLAIM_LINK","NONE")))))))</ns0:f>
      </ns0:c>
      <ns0:c r="L84" s="45">
        <ns0:f>IF(A84="","",IFERROR(VLOOKUP(K84,'Controlled Vocabulary'!$AA$2:$AD$200,3,FALSE),"Continue"))</ns0:f>
      </ns0:c>
      <ns0:c r="M84" s="45">
        <ns0:f>IF(A84="","",IFERROR(VLOOKUP(K84,'Controlled Vocabulary'!$AA$2:$AD$200,4,FALSE),"Evaluate remaining controls."))</ns0:f>
      </ns0:c>
      <ns0:c r="N84" s="53">
        <ns0:f>IF(OR(B84="",D84=""),"",UPPER(TRIM(B84))&amp;"|"&amp;TRIM(D84))</ns0:f>
      </ns0:c>
      <ns0:c r="O84" s="53">
        <ns0:f>IF(A84="","",UPPER(TRIM(A84)))</ns0:f>
      </ns0:c>
      <ns0:c r="P84" s="53">
        <ns0:f>IF(O84="",0,COUNTIF($O$2:$O$101,O84))</ns0:f>
      </ns0:c>
      <ns0:c r="Q84" s="53">
        <ns0:f>IF(N84="",0,COUNTIF('Evidence Register'!$BN$2:$BN$101,N84))</ns0:f>
      </ns0:c>
      <ns0:c r="R84" s="53">
        <ns0:f>IF(TRIM(C84)="","MISSING_VERSION",IF(OR(NOT(OR((LEN(TRIM(C84))-LEN(SUBSTITUTE(TRIM(C84),".","")))=1,(LEN(TRIM(C84))-LEN(SUBSTITUTE(TRIM(C84),".","")))=2)),IFERROR(LEFT(TRIM(C84),IFERROR(FIND(".",TRIM(C84)),0)-1),"")="",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="",IF((LEN(TRIM(C84))-LEN(SUBSTITUTE(TRIM(C84),".","")))=2,IF((LEN(TRIM(C84))-LEN(SUBSTITUTE(TRIM(C84),".","")))=2,IFERROR(MID(TRIM(C84),IFERROR(FIND(".",TRIM(C84),IFERROR(FIND(".",TRIM(C84)),0)+1),0)+1,999),""),"")="",FALSE),NOT(IFERROR(ISNUMBER(--IFERROR(LEFT(TRIM(C84),IFERROR(FIND(".",TRIM(C84)),0)-1),"")),FALSE)),NOT(IFERROR(ISNUMBER(--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),FALSE)),IF((LEN(TRIM(C84))-LEN(SUBSTITUTE(TRIM(C84),".","")))=2,NOT(IFERROR(ISNUMBER(--IF((LEN(TRIM(C84))-LEN(SUBSTITUTE(TRIM(C84),".","")))=2,IFERROR(MID(TRIM(C84),IFERROR(FIND(".",TRIM(C84),IFERROR(FIND(".",TRIM(C84)),0)+1),0)+1,999),""),"")),FALSE)),FALSE)),"INVALID_VERSION",IF(OR(AND(LEN(IFERROR(LEFT(TRIM(C84),IFERROR(FIND(".",TRIM(C84)),0)-1),""))&gt;1,LEFT(IFERROR(LEFT(TRIM(C84),IFERROR(FIND(".",TRIM(C84)),0)-1),""),1)="0"),AND(LEN(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)&gt;1,LEFT(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,1)="0"),IF((LEN(TRIM(C84))-LEN(SUBSTITUTE(TRIM(C84),".","")))=2,AND(LEN(IF((LEN(TRIM(C84))-LEN(SUBSTITUTE(TRIM(C84),".","")))=2,IFERROR(MID(TRIM(C84),IFERROR(FIND(".",TRIM(C84),IFERROR(FIND(".",TRIM(C84)),0)+1),0)+1,999),""),""))&gt;1,LEFT(IF((LEN(TRIM(C84))-LEN(SUBSTITUTE(TRIM(C84),".","")))=2,IFERROR(MID(TRIM(C84),IFERROR(FIND(".",TRIM(C84),IFERROR(FIND(".",TRIM(C84)),0)+1),0)+1,999),""),""),1)="0"),FALSE)),"INVALID_VERSION_LEADING_ZERO",IF(AND(IFERROR(TEXT(--IFERROR(LEFT(TRIM(C84),IFERROR(FIND(".",TRIM(C84)),0)-1),""),"0")=IFERROR(LEFT(TRIM(C84),IFERROR(FIND(".",TRIM(C84)),0)-1),""),FALSE),IFERROR(TEXT(--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,"0")=IF((LEN(TRIM(C84))-LEN(SUBSTITUTE(TRIM(C84),".","")))=1,IFERROR(MID(TRIM(C84),IFERROR(FIND(".",TRIM(C84)),0)+1,999),""),IF((LEN(TRIM(C84))-LEN(SUBSTITUTE(TRIM(C84),".","")))=2,IFERROR(MID(TRIM(C84),IFERROR(FIND(".",TRIM(C84)),0)+1,IFERROR(FIND(".",TRIM(C84),IFERROR(FIND(".",TRIM(C84)),0)+1),0)-IFERROR(FIND(".",TRIM(C84)),0)-1),""),"")),FALSE),IF((LEN(TRIM(C84))-LEN(SUBSTITUTE(TRIM(C84),".","")))=2,IFERROR(TEXT(--IF((LEN(TRIM(C84))-LEN(SUBSTITUTE(TRIM(C84),".","")))=2,IFERROR(MID(TRIM(C84),IFERROR(FIND(".",TRIM(C84),IFERROR(FIND(".",TRIM(C84)),0)+1),0)+1,999),""),""),"0")=IF((LEN(TRIM(C84))-LEN(SUBSTITUTE(TRIM(C84),".","")))=2,IFERROR(MID(TRIM(C84),IFERROR(FIND(".",TRIM(C84),IFERROR(FIND(".",TRIM(C84)),0)+1),0)+1,999),""),""),FALSE),TRUE)),"NONE","INVALID_VERSION"))))</ns0:f>
      </ns0:c>
      <ns0:c r="S84" s="53">
        <ns0:f>IF(TRIM(D84)="","MISSING_VERSION",IF(OR(NOT(OR((LEN(TRIM(D84))-LEN(SUBSTITUTE(TRIM(D84),".","")))=1,(LEN(TRIM(D84))-LEN(SUBSTITUTE(TRIM(D84),".","")))=2)),IFERROR(LEFT(TRIM(D84),IFERROR(FIND(".",TRIM(D84)),0)-1),"")="",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="",IF((LEN(TRIM(D84))-LEN(SUBSTITUTE(TRIM(D84),".","")))=2,IF((LEN(TRIM(D84))-LEN(SUBSTITUTE(TRIM(D84),".","")))=2,IFERROR(MID(TRIM(D84),IFERROR(FIND(".",TRIM(D84),IFERROR(FIND(".",TRIM(D84)),0)+1),0)+1,999),""),"")="",FALSE),NOT(IFERROR(ISNUMBER(--IFERROR(LEFT(TRIM(D84),IFERROR(FIND(".",TRIM(D84)),0)-1),"")),FALSE)),NOT(IFERROR(ISNUMBER(--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),FALSE)),IF((LEN(TRIM(D84))-LEN(SUBSTITUTE(TRIM(D84),".","")))=2,NOT(IFERROR(ISNUMBER(--IF((LEN(TRIM(D84))-LEN(SUBSTITUTE(TRIM(D84),".","")))=2,IFERROR(MID(TRIM(D84),IFERROR(FIND(".",TRIM(D84),IFERROR(FIND(".",TRIM(D84)),0)+1),0)+1,999),""),"")),FALSE)),FALSE)),"INVALID_VERSION",IF(OR(AND(LEN(IFERROR(LEFT(TRIM(D84),IFERROR(FIND(".",TRIM(D84)),0)-1),""))&gt;1,LEFT(IFERROR(LEFT(TRIM(D84),IFERROR(FIND(".",TRIM(D84)),0)-1),""),1)="0"),AND(LEN(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)&gt;1,LEFT(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,1)="0"),IF((LEN(TRIM(D84))-LEN(SUBSTITUTE(TRIM(D84),".","")))=2,AND(LEN(IF((LEN(TRIM(D84))-LEN(SUBSTITUTE(TRIM(D84),".","")))=2,IFERROR(MID(TRIM(D84),IFERROR(FIND(".",TRIM(D84),IFERROR(FIND(".",TRIM(D84)),0)+1),0)+1,999),""),""))&gt;1,LEFT(IF((LEN(TRIM(D84))-LEN(SUBSTITUTE(TRIM(D84),".","")))=2,IFERROR(MID(TRIM(D84),IFERROR(FIND(".",TRIM(D84),IFERROR(FIND(".",TRIM(D84)),0)+1),0)+1,999),""),""),1)="0"),FALSE)),"INVALID_VERSION_LEADING_ZERO",IF(AND(IFERROR(TEXT(--IFERROR(LEFT(TRIM(D84),IFERROR(FIND(".",TRIM(D84)),0)-1),""),"0")=IFERROR(LEFT(TRIM(D84),IFERROR(FIND(".",TRIM(D84)),0)-1),""),FALSE),IFERROR(TEXT(--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,"0")=IF((LEN(TRIM(D84))-LEN(SUBSTITUTE(TRIM(D84),".","")))=1,IFERROR(MID(TRIM(D84),IFERROR(FIND(".",TRIM(D84)),0)+1,999),""),IF((LEN(TRIM(D84))-LEN(SUBSTITUTE(TRIM(D84),".","")))=2,IFERROR(MID(TRIM(D84),IFERROR(FIND(".",TRIM(D84)),0)+1,IFERROR(FIND(".",TRIM(D84),IFERROR(FIND(".",TRIM(D84)),0)+1),0)-IFERROR(FIND(".",TRIM(D84)),0)-1),""),"")),FALSE),IF((LEN(TRIM(D84))-LEN(SUBSTITUTE(TRIM(D84),".","")))=2,IFERROR(TEXT(--IF((LEN(TRIM(D84))-LEN(SUBSTITUTE(TRIM(D84),".","")))=2,IFERROR(MID(TRIM(D84),IFERROR(FIND(".",TRIM(D84),IFERROR(FIND(".",TRIM(D84)),0)+1),0)+1,999),""),""),"0")=IF((LEN(TRIM(D84))-LEN(SUBSTITUTE(TRIM(D84),".","")))=2,IFERROR(MID(TRIM(D84),IFERROR(FIND(".",TRIM(D84),IFERROR(FIND(".",TRIM(D84)),0)+1),0)+1,999),""),""),FALSE),TRUE)),"NONE","INVALID_VERSION"))))</ns0:f>
      </ns0:c>
    </ns0:row>
    <ns0:row r="85">
      <ns0:c r="A85" s="65"/>
      <ns0:c r="B85" s="65"/>
      <ns0:c r="C85" s="65"/>
      <ns0:c r="D85" s="65"/>
      <ns0:c r="E85" s="65"/>
      <ns0:c r="F85" s="67"/>
      <ns0:c r="G85" s="66"/>
      <ns0:c r="H85" s="66"/>
      <ns0:c r="I85" s="66"/>
      <ns0:c r="J85" s="45">
        <ns0:f>IF(A85="","",IFERROR(VLOOKUP(K85,'Controlled Vocabulary'!$AA$2:$AD$200,2,FALSE),"Record structurally complete"))</ns0:f>
      </ns0:c>
      <ns0:c r="K85" s="45">
        <ns0:f>IF(A85="","",IF(O85="","MISSING_CHANGE_EVENT_ID",IF(P85&gt;1,"DUPLICATE_LINK_ID",IF(E85="","CHANGE_ACTOR_REQUIRED",IF(OR(R85&lt;&gt;"NONE",S85&lt;&gt;"NONE"),"CHANGE_VERSION_LINK_REQUIRED",IF(G85="","MISSING_CHANGE_REASON",IF(Q85=0,"ORPHAN_CLAIM_LINK","NONE")))))))</ns0:f>
      </ns0:c>
      <ns0:c r="L85" s="45">
        <ns0:f>IF(A85="","",IFERROR(VLOOKUP(K85,'Controlled Vocabulary'!$AA$2:$AD$200,3,FALSE),"Continue"))</ns0:f>
      </ns0:c>
      <ns0:c r="M85" s="45">
        <ns0:f>IF(A85="","",IFERROR(VLOOKUP(K85,'Controlled Vocabulary'!$AA$2:$AD$200,4,FALSE),"Evaluate remaining controls."))</ns0:f>
      </ns0:c>
      <ns0:c r="N85" s="53">
        <ns0:f>IF(OR(B85="",D85=""),"",UPPER(TRIM(B85))&amp;"|"&amp;TRIM(D85))</ns0:f>
      </ns0:c>
      <ns0:c r="O85" s="53">
        <ns0:f>IF(A85="","",UPPER(TRIM(A85)))</ns0:f>
      </ns0:c>
      <ns0:c r="P85" s="53">
        <ns0:f>IF(O85="",0,COUNTIF($O$2:$O$101,O85))</ns0:f>
      </ns0:c>
      <ns0:c r="Q85" s="53">
        <ns0:f>IF(N85="",0,COUNTIF('Evidence Register'!$BN$2:$BN$101,N85))</ns0:f>
      </ns0:c>
      <ns0:c r="R85" s="53">
        <ns0:f>IF(TRIM(C85)="","MISSING_VERSION",IF(OR(NOT(OR((LEN(TRIM(C85))-LEN(SUBSTITUTE(TRIM(C85),".","")))=1,(LEN(TRIM(C85))-LEN(SUBSTITUTE(TRIM(C85),".","")))=2)),IFERROR(LEFT(TRIM(C85),IFERROR(FIND(".",TRIM(C85)),0)-1),"")="",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="",IF((LEN(TRIM(C85))-LEN(SUBSTITUTE(TRIM(C85),".","")))=2,IF((LEN(TRIM(C85))-LEN(SUBSTITUTE(TRIM(C85),".","")))=2,IFERROR(MID(TRIM(C85),IFERROR(FIND(".",TRIM(C85),IFERROR(FIND(".",TRIM(C85)),0)+1),0)+1,999),""),"")="",FALSE),NOT(IFERROR(ISNUMBER(--IFERROR(LEFT(TRIM(C85),IFERROR(FIND(".",TRIM(C85)),0)-1),"")),FALSE)),NOT(IFERROR(ISNUMBER(--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),FALSE)),IF((LEN(TRIM(C85))-LEN(SUBSTITUTE(TRIM(C85),".","")))=2,NOT(IFERROR(ISNUMBER(--IF((LEN(TRIM(C85))-LEN(SUBSTITUTE(TRIM(C85),".","")))=2,IFERROR(MID(TRIM(C85),IFERROR(FIND(".",TRIM(C85),IFERROR(FIND(".",TRIM(C85)),0)+1),0)+1,999),""),"")),FALSE)),FALSE)),"INVALID_VERSION",IF(OR(AND(LEN(IFERROR(LEFT(TRIM(C85),IFERROR(FIND(".",TRIM(C85)),0)-1),""))&gt;1,LEFT(IFERROR(LEFT(TRIM(C85),IFERROR(FIND(".",TRIM(C85)),0)-1),""),1)="0"),AND(LEN(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)&gt;1,LEFT(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,1)="0"),IF((LEN(TRIM(C85))-LEN(SUBSTITUTE(TRIM(C85),".","")))=2,AND(LEN(IF((LEN(TRIM(C85))-LEN(SUBSTITUTE(TRIM(C85),".","")))=2,IFERROR(MID(TRIM(C85),IFERROR(FIND(".",TRIM(C85),IFERROR(FIND(".",TRIM(C85)),0)+1),0)+1,999),""),""))&gt;1,LEFT(IF((LEN(TRIM(C85))-LEN(SUBSTITUTE(TRIM(C85),".","")))=2,IFERROR(MID(TRIM(C85),IFERROR(FIND(".",TRIM(C85),IFERROR(FIND(".",TRIM(C85)),0)+1),0)+1,999),""),""),1)="0"),FALSE)),"INVALID_VERSION_LEADING_ZERO",IF(AND(IFERROR(TEXT(--IFERROR(LEFT(TRIM(C85),IFERROR(FIND(".",TRIM(C85)),0)-1),""),"0")=IFERROR(LEFT(TRIM(C85),IFERROR(FIND(".",TRIM(C85)),0)-1),""),FALSE),IFERROR(TEXT(--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,"0")=IF((LEN(TRIM(C85))-LEN(SUBSTITUTE(TRIM(C85),".","")))=1,IFERROR(MID(TRIM(C85),IFERROR(FIND(".",TRIM(C85)),0)+1,999),""),IF((LEN(TRIM(C85))-LEN(SUBSTITUTE(TRIM(C85),".","")))=2,IFERROR(MID(TRIM(C85),IFERROR(FIND(".",TRIM(C85)),0)+1,IFERROR(FIND(".",TRIM(C85),IFERROR(FIND(".",TRIM(C85)),0)+1),0)-IFERROR(FIND(".",TRIM(C85)),0)-1),""),"")),FALSE),IF((LEN(TRIM(C85))-LEN(SUBSTITUTE(TRIM(C85),".","")))=2,IFERROR(TEXT(--IF((LEN(TRIM(C85))-LEN(SUBSTITUTE(TRIM(C85),".","")))=2,IFERROR(MID(TRIM(C85),IFERROR(FIND(".",TRIM(C85),IFERROR(FIND(".",TRIM(C85)),0)+1),0)+1,999),""),""),"0")=IF((LEN(TRIM(C85))-LEN(SUBSTITUTE(TRIM(C85),".","")))=2,IFERROR(MID(TRIM(C85),IFERROR(FIND(".",TRIM(C85),IFERROR(FIND(".",TRIM(C85)),0)+1),0)+1,999),""),""),FALSE),TRUE)),"NONE","INVALID_VERSION"))))</ns0:f>
      </ns0:c>
      <ns0:c r="S85" s="53">
        <ns0:f>IF(TRIM(D85)="","MISSING_VERSION",IF(OR(NOT(OR((LEN(TRIM(D85))-LEN(SUBSTITUTE(TRIM(D85),".","")))=1,(LEN(TRIM(D85))-LEN(SUBSTITUTE(TRIM(D85),".","")))=2)),IFERROR(LEFT(TRIM(D85),IFERROR(FIND(".",TRIM(D85)),0)-1),"")="",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="",IF((LEN(TRIM(D85))-LEN(SUBSTITUTE(TRIM(D85),".","")))=2,IF((LEN(TRIM(D85))-LEN(SUBSTITUTE(TRIM(D85),".","")))=2,IFERROR(MID(TRIM(D85),IFERROR(FIND(".",TRIM(D85),IFERROR(FIND(".",TRIM(D85)),0)+1),0)+1,999),""),"")="",FALSE),NOT(IFERROR(ISNUMBER(--IFERROR(LEFT(TRIM(D85),IFERROR(FIND(".",TRIM(D85)),0)-1),"")),FALSE)),NOT(IFERROR(ISNUMBER(--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),FALSE)),IF((LEN(TRIM(D85))-LEN(SUBSTITUTE(TRIM(D85),".","")))=2,NOT(IFERROR(ISNUMBER(--IF((LEN(TRIM(D85))-LEN(SUBSTITUTE(TRIM(D85),".","")))=2,IFERROR(MID(TRIM(D85),IFERROR(FIND(".",TRIM(D85),IFERROR(FIND(".",TRIM(D85)),0)+1),0)+1,999),""),"")),FALSE)),FALSE)),"INVALID_VERSION",IF(OR(AND(LEN(IFERROR(LEFT(TRIM(D85),IFERROR(FIND(".",TRIM(D85)),0)-1),""))&gt;1,LEFT(IFERROR(LEFT(TRIM(D85),IFERROR(FIND(".",TRIM(D85)),0)-1),""),1)="0"),AND(LEN(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)&gt;1,LEFT(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,1)="0"),IF((LEN(TRIM(D85))-LEN(SUBSTITUTE(TRIM(D85),".","")))=2,AND(LEN(IF((LEN(TRIM(D85))-LEN(SUBSTITUTE(TRIM(D85),".","")))=2,IFERROR(MID(TRIM(D85),IFERROR(FIND(".",TRIM(D85),IFERROR(FIND(".",TRIM(D85)),0)+1),0)+1,999),""),""))&gt;1,LEFT(IF((LEN(TRIM(D85))-LEN(SUBSTITUTE(TRIM(D85),".","")))=2,IFERROR(MID(TRIM(D85),IFERROR(FIND(".",TRIM(D85),IFERROR(FIND(".",TRIM(D85)),0)+1),0)+1,999),""),""),1)="0"),FALSE)),"INVALID_VERSION_LEADING_ZERO",IF(AND(IFERROR(TEXT(--IFERROR(LEFT(TRIM(D85),IFERROR(FIND(".",TRIM(D85)),0)-1),""),"0")=IFERROR(LEFT(TRIM(D85),IFERROR(FIND(".",TRIM(D85)),0)-1),""),FALSE),IFERROR(TEXT(--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,"0")=IF((LEN(TRIM(D85))-LEN(SUBSTITUTE(TRIM(D85),".","")))=1,IFERROR(MID(TRIM(D85),IFERROR(FIND(".",TRIM(D85)),0)+1,999),""),IF((LEN(TRIM(D85))-LEN(SUBSTITUTE(TRIM(D85),".","")))=2,IFERROR(MID(TRIM(D85),IFERROR(FIND(".",TRIM(D85)),0)+1,IFERROR(FIND(".",TRIM(D85),IFERROR(FIND(".",TRIM(D85)),0)+1),0)-IFERROR(FIND(".",TRIM(D85)),0)-1),""),"")),FALSE),IF((LEN(TRIM(D85))-LEN(SUBSTITUTE(TRIM(D85),".","")))=2,IFERROR(TEXT(--IF((LEN(TRIM(D85))-LEN(SUBSTITUTE(TRIM(D85),".","")))=2,IFERROR(MID(TRIM(D85),IFERROR(FIND(".",TRIM(D85),IFERROR(FIND(".",TRIM(D85)),0)+1),0)+1,999),""),""),"0")=IF((LEN(TRIM(D85))-LEN(SUBSTITUTE(TRIM(D85),".","")))=2,IFERROR(MID(TRIM(D85),IFERROR(FIND(".",TRIM(D85),IFERROR(FIND(".",TRIM(D85)),0)+1),0)+1,999),""),""),FALSE),TRUE)),"NONE","INVALID_VERSION"))))</ns0:f>
      </ns0:c>
    </ns0:row>
    <ns0:row r="86">
      <ns0:c r="A86" s="65"/>
      <ns0:c r="B86" s="65"/>
      <ns0:c r="C86" s="65"/>
      <ns0:c r="D86" s="65"/>
      <ns0:c r="E86" s="65"/>
      <ns0:c r="F86" s="67"/>
      <ns0:c r="G86" s="66"/>
      <ns0:c r="H86" s="66"/>
      <ns0:c r="I86" s="66"/>
      <ns0:c r="J86" s="45">
        <ns0:f>IF(A86="","",IFERROR(VLOOKUP(K86,'Controlled Vocabulary'!$AA$2:$AD$200,2,FALSE),"Record structurally complete"))</ns0:f>
      </ns0:c>
      <ns0:c r="K86" s="45">
        <ns0:f>IF(A86="","",IF(O86="","MISSING_CHANGE_EVENT_ID",IF(P86&gt;1,"DUPLICATE_LINK_ID",IF(E86="","CHANGE_ACTOR_REQUIRED",IF(OR(R86&lt;&gt;"NONE",S86&lt;&gt;"NONE"),"CHANGE_VERSION_LINK_REQUIRED",IF(G86="","MISSING_CHANGE_REASON",IF(Q86=0,"ORPHAN_CLAIM_LINK","NONE")))))))</ns0:f>
      </ns0:c>
      <ns0:c r="L86" s="45">
        <ns0:f>IF(A86="","",IFERROR(VLOOKUP(K86,'Controlled Vocabulary'!$AA$2:$AD$200,3,FALSE),"Continue"))</ns0:f>
      </ns0:c>
      <ns0:c r="M86" s="45">
        <ns0:f>IF(A86="","",IFERROR(VLOOKUP(K86,'Controlled Vocabulary'!$AA$2:$AD$200,4,FALSE),"Evaluate remaining controls."))</ns0:f>
      </ns0:c>
      <ns0:c r="N86" s="53">
        <ns0:f>IF(OR(B86="",D86=""),"",UPPER(TRIM(B86))&amp;"|"&amp;TRIM(D86))</ns0:f>
      </ns0:c>
      <ns0:c r="O86" s="53">
        <ns0:f>IF(A86="","",UPPER(TRIM(A86)))</ns0:f>
      </ns0:c>
      <ns0:c r="P86" s="53">
        <ns0:f>IF(O86="",0,COUNTIF($O$2:$O$101,O86))</ns0:f>
      </ns0:c>
      <ns0:c r="Q86" s="53">
        <ns0:f>IF(N86="",0,COUNTIF('Evidence Register'!$BN$2:$BN$101,N86))</ns0:f>
      </ns0:c>
      <ns0:c r="R86" s="53">
        <ns0:f>IF(TRIM(C86)="","MISSING_VERSION",IF(OR(NOT(OR((LEN(TRIM(C86))-LEN(SUBSTITUTE(TRIM(C86),".","")))=1,(LEN(TRIM(C86))-LEN(SUBSTITUTE(TRIM(C86),".","")))=2)),IFERROR(LEFT(TRIM(C86),IFERROR(FIND(".",TRIM(C86)),0)-1),"")="",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="",IF((LEN(TRIM(C86))-LEN(SUBSTITUTE(TRIM(C86),".","")))=2,IF((LEN(TRIM(C86))-LEN(SUBSTITUTE(TRIM(C86),".","")))=2,IFERROR(MID(TRIM(C86),IFERROR(FIND(".",TRIM(C86),IFERROR(FIND(".",TRIM(C86)),0)+1),0)+1,999),""),"")="",FALSE),NOT(IFERROR(ISNUMBER(--IFERROR(LEFT(TRIM(C86),IFERROR(FIND(".",TRIM(C86)),0)-1),"")),FALSE)),NOT(IFERROR(ISNUMBER(--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),FALSE)),IF((LEN(TRIM(C86))-LEN(SUBSTITUTE(TRIM(C86),".","")))=2,NOT(IFERROR(ISNUMBER(--IF((LEN(TRIM(C86))-LEN(SUBSTITUTE(TRIM(C86),".","")))=2,IFERROR(MID(TRIM(C86),IFERROR(FIND(".",TRIM(C86),IFERROR(FIND(".",TRIM(C86)),0)+1),0)+1,999),""),"")),FALSE)),FALSE)),"INVALID_VERSION",IF(OR(AND(LEN(IFERROR(LEFT(TRIM(C86),IFERROR(FIND(".",TRIM(C86)),0)-1),""))&gt;1,LEFT(IFERROR(LEFT(TRIM(C86),IFERROR(FIND(".",TRIM(C86)),0)-1),""),1)="0"),AND(LEN(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)&gt;1,LEFT(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,1)="0"),IF((LEN(TRIM(C86))-LEN(SUBSTITUTE(TRIM(C86),".","")))=2,AND(LEN(IF((LEN(TRIM(C86))-LEN(SUBSTITUTE(TRIM(C86),".","")))=2,IFERROR(MID(TRIM(C86),IFERROR(FIND(".",TRIM(C86),IFERROR(FIND(".",TRIM(C86)),0)+1),0)+1,999),""),""))&gt;1,LEFT(IF((LEN(TRIM(C86))-LEN(SUBSTITUTE(TRIM(C86),".","")))=2,IFERROR(MID(TRIM(C86),IFERROR(FIND(".",TRIM(C86),IFERROR(FIND(".",TRIM(C86)),0)+1),0)+1,999),""),""),1)="0"),FALSE)),"INVALID_VERSION_LEADING_ZERO",IF(AND(IFERROR(TEXT(--IFERROR(LEFT(TRIM(C86),IFERROR(FIND(".",TRIM(C86)),0)-1),""),"0")=IFERROR(LEFT(TRIM(C86),IFERROR(FIND(".",TRIM(C86)),0)-1),""),FALSE),IFERROR(TEXT(--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,"0")=IF((LEN(TRIM(C86))-LEN(SUBSTITUTE(TRIM(C86),".","")))=1,IFERROR(MID(TRIM(C86),IFERROR(FIND(".",TRIM(C86)),0)+1,999),""),IF((LEN(TRIM(C86))-LEN(SUBSTITUTE(TRIM(C86),".","")))=2,IFERROR(MID(TRIM(C86),IFERROR(FIND(".",TRIM(C86)),0)+1,IFERROR(FIND(".",TRIM(C86),IFERROR(FIND(".",TRIM(C86)),0)+1),0)-IFERROR(FIND(".",TRIM(C86)),0)-1),""),"")),FALSE),IF((LEN(TRIM(C86))-LEN(SUBSTITUTE(TRIM(C86),".","")))=2,IFERROR(TEXT(--IF((LEN(TRIM(C86))-LEN(SUBSTITUTE(TRIM(C86),".","")))=2,IFERROR(MID(TRIM(C86),IFERROR(FIND(".",TRIM(C86),IFERROR(FIND(".",TRIM(C86)),0)+1),0)+1,999),""),""),"0")=IF((LEN(TRIM(C86))-LEN(SUBSTITUTE(TRIM(C86),".","")))=2,IFERROR(MID(TRIM(C86),IFERROR(FIND(".",TRIM(C86),IFERROR(FIND(".",TRIM(C86)),0)+1),0)+1,999),""),""),FALSE),TRUE)),"NONE","INVALID_VERSION"))))</ns0:f>
      </ns0:c>
      <ns0:c r="S86" s="53">
        <ns0:f>IF(TRIM(D86)="","MISSING_VERSION",IF(OR(NOT(OR((LEN(TRIM(D86))-LEN(SUBSTITUTE(TRIM(D86),".","")))=1,(LEN(TRIM(D86))-LEN(SUBSTITUTE(TRIM(D86),".","")))=2)),IFERROR(LEFT(TRIM(D86),IFERROR(FIND(".",TRIM(D86)),0)-1),"")="",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="",IF((LEN(TRIM(D86))-LEN(SUBSTITUTE(TRIM(D86),".","")))=2,IF((LEN(TRIM(D86))-LEN(SUBSTITUTE(TRIM(D86),".","")))=2,IFERROR(MID(TRIM(D86),IFERROR(FIND(".",TRIM(D86),IFERROR(FIND(".",TRIM(D86)),0)+1),0)+1,999),""),"")="",FALSE),NOT(IFERROR(ISNUMBER(--IFERROR(LEFT(TRIM(D86),IFERROR(FIND(".",TRIM(D86)),0)-1),"")),FALSE)),NOT(IFERROR(ISNUMBER(--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),FALSE)),IF((LEN(TRIM(D86))-LEN(SUBSTITUTE(TRIM(D86),".","")))=2,NOT(IFERROR(ISNUMBER(--IF((LEN(TRIM(D86))-LEN(SUBSTITUTE(TRIM(D86),".","")))=2,IFERROR(MID(TRIM(D86),IFERROR(FIND(".",TRIM(D86),IFERROR(FIND(".",TRIM(D86)),0)+1),0)+1,999),""),"")),FALSE)),FALSE)),"INVALID_VERSION",IF(OR(AND(LEN(IFERROR(LEFT(TRIM(D86),IFERROR(FIND(".",TRIM(D86)),0)-1),""))&gt;1,LEFT(IFERROR(LEFT(TRIM(D86),IFERROR(FIND(".",TRIM(D86)),0)-1),""),1)="0"),AND(LEN(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)&gt;1,LEFT(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,1)="0"),IF((LEN(TRIM(D86))-LEN(SUBSTITUTE(TRIM(D86),".","")))=2,AND(LEN(IF((LEN(TRIM(D86))-LEN(SUBSTITUTE(TRIM(D86),".","")))=2,IFERROR(MID(TRIM(D86),IFERROR(FIND(".",TRIM(D86),IFERROR(FIND(".",TRIM(D86)),0)+1),0)+1,999),""),""))&gt;1,LEFT(IF((LEN(TRIM(D86))-LEN(SUBSTITUTE(TRIM(D86),".","")))=2,IFERROR(MID(TRIM(D86),IFERROR(FIND(".",TRIM(D86),IFERROR(FIND(".",TRIM(D86)),0)+1),0)+1,999),""),""),1)="0"),FALSE)),"INVALID_VERSION_LEADING_ZERO",IF(AND(IFERROR(TEXT(--IFERROR(LEFT(TRIM(D86),IFERROR(FIND(".",TRIM(D86)),0)-1),""),"0")=IFERROR(LEFT(TRIM(D86),IFERROR(FIND(".",TRIM(D86)),0)-1),""),FALSE),IFERROR(TEXT(--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,"0")=IF((LEN(TRIM(D86))-LEN(SUBSTITUTE(TRIM(D86),".","")))=1,IFERROR(MID(TRIM(D86),IFERROR(FIND(".",TRIM(D86)),0)+1,999),""),IF((LEN(TRIM(D86))-LEN(SUBSTITUTE(TRIM(D86),".","")))=2,IFERROR(MID(TRIM(D86),IFERROR(FIND(".",TRIM(D86)),0)+1,IFERROR(FIND(".",TRIM(D86),IFERROR(FIND(".",TRIM(D86)),0)+1),0)-IFERROR(FIND(".",TRIM(D86)),0)-1),""),"")),FALSE),IF((LEN(TRIM(D86))-LEN(SUBSTITUTE(TRIM(D86),".","")))=2,IFERROR(TEXT(--IF((LEN(TRIM(D86))-LEN(SUBSTITUTE(TRIM(D86),".","")))=2,IFERROR(MID(TRIM(D86),IFERROR(FIND(".",TRIM(D86),IFERROR(FIND(".",TRIM(D86)),0)+1),0)+1,999),""),""),"0")=IF((LEN(TRIM(D86))-LEN(SUBSTITUTE(TRIM(D86),".","")))=2,IFERROR(MID(TRIM(D86),IFERROR(FIND(".",TRIM(D86),IFERROR(FIND(".",TRIM(D86)),0)+1),0)+1,999),""),""),FALSE),TRUE)),"NONE","INVALID_VERSION"))))</ns0:f>
      </ns0:c>
    </ns0:row>
    <ns0:row r="87">
      <ns0:c r="A87" s="65"/>
      <ns0:c r="B87" s="65"/>
      <ns0:c r="C87" s="65"/>
      <ns0:c r="D87" s="65"/>
      <ns0:c r="E87" s="65"/>
      <ns0:c r="F87" s="67"/>
      <ns0:c r="G87" s="66"/>
      <ns0:c r="H87" s="66"/>
      <ns0:c r="I87" s="66"/>
      <ns0:c r="J87" s="45">
        <ns0:f>IF(A87="","",IFERROR(VLOOKUP(K87,'Controlled Vocabulary'!$AA$2:$AD$200,2,FALSE),"Record structurally complete"))</ns0:f>
      </ns0:c>
      <ns0:c r="K87" s="45">
        <ns0:f>IF(A87="","",IF(O87="","MISSING_CHANGE_EVENT_ID",IF(P87&gt;1,"DUPLICATE_LINK_ID",IF(E87="","CHANGE_ACTOR_REQUIRED",IF(OR(R87&lt;&gt;"NONE",S87&lt;&gt;"NONE"),"CHANGE_VERSION_LINK_REQUIRED",IF(G87="","MISSING_CHANGE_REASON",IF(Q87=0,"ORPHAN_CLAIM_LINK","NONE")))))))</ns0:f>
      </ns0:c>
      <ns0:c r="L87" s="45">
        <ns0:f>IF(A87="","",IFERROR(VLOOKUP(K87,'Controlled Vocabulary'!$AA$2:$AD$200,3,FALSE),"Continue"))</ns0:f>
      </ns0:c>
      <ns0:c r="M87" s="45">
        <ns0:f>IF(A87="","",IFERROR(VLOOKUP(K87,'Controlled Vocabulary'!$AA$2:$AD$200,4,FALSE),"Evaluate remaining controls."))</ns0:f>
      </ns0:c>
      <ns0:c r="N87" s="53">
        <ns0:f>IF(OR(B87="",D87=""),"",UPPER(TRIM(B87))&amp;"|"&amp;TRIM(D87))</ns0:f>
      </ns0:c>
      <ns0:c r="O87" s="53">
        <ns0:f>IF(A87="","",UPPER(TRIM(A87)))</ns0:f>
      </ns0:c>
      <ns0:c r="P87" s="53">
        <ns0:f>IF(O87="",0,COUNTIF($O$2:$O$101,O87))</ns0:f>
      </ns0:c>
      <ns0:c r="Q87" s="53">
        <ns0:f>IF(N87="",0,COUNTIF('Evidence Register'!$BN$2:$BN$101,N87))</ns0:f>
      </ns0:c>
      <ns0:c r="R87" s="53">
        <ns0:f>IF(TRIM(C87)="","MISSING_VERSION",IF(OR(NOT(OR((LEN(TRIM(C87))-LEN(SUBSTITUTE(TRIM(C87),".","")))=1,(LEN(TRIM(C87))-LEN(SUBSTITUTE(TRIM(C87),".","")))=2)),IFERROR(LEFT(TRIM(C87),IFERROR(FIND(".",TRIM(C87)),0)-1),"")="",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="",IF((LEN(TRIM(C87))-LEN(SUBSTITUTE(TRIM(C87),".","")))=2,IF((LEN(TRIM(C87))-LEN(SUBSTITUTE(TRIM(C87),".","")))=2,IFERROR(MID(TRIM(C87),IFERROR(FIND(".",TRIM(C87),IFERROR(FIND(".",TRIM(C87)),0)+1),0)+1,999),""),"")="",FALSE),NOT(IFERROR(ISNUMBER(--IFERROR(LEFT(TRIM(C87),IFERROR(FIND(".",TRIM(C87)),0)-1),"")),FALSE)),NOT(IFERROR(ISNUMBER(--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),FALSE)),IF((LEN(TRIM(C87))-LEN(SUBSTITUTE(TRIM(C87),".","")))=2,NOT(IFERROR(ISNUMBER(--IF((LEN(TRIM(C87))-LEN(SUBSTITUTE(TRIM(C87),".","")))=2,IFERROR(MID(TRIM(C87),IFERROR(FIND(".",TRIM(C87),IFERROR(FIND(".",TRIM(C87)),0)+1),0)+1,999),""),"")),FALSE)),FALSE)),"INVALID_VERSION",IF(OR(AND(LEN(IFERROR(LEFT(TRIM(C87),IFERROR(FIND(".",TRIM(C87)),0)-1),""))&gt;1,LEFT(IFERROR(LEFT(TRIM(C87),IFERROR(FIND(".",TRIM(C87)),0)-1),""),1)="0"),AND(LEN(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)&gt;1,LEFT(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,1)="0"),IF((LEN(TRIM(C87))-LEN(SUBSTITUTE(TRIM(C87),".","")))=2,AND(LEN(IF((LEN(TRIM(C87))-LEN(SUBSTITUTE(TRIM(C87),".","")))=2,IFERROR(MID(TRIM(C87),IFERROR(FIND(".",TRIM(C87),IFERROR(FIND(".",TRIM(C87)),0)+1),0)+1,999),""),""))&gt;1,LEFT(IF((LEN(TRIM(C87))-LEN(SUBSTITUTE(TRIM(C87),".","")))=2,IFERROR(MID(TRIM(C87),IFERROR(FIND(".",TRIM(C87),IFERROR(FIND(".",TRIM(C87)),0)+1),0)+1,999),""),""),1)="0"),FALSE)),"INVALID_VERSION_LEADING_ZERO",IF(AND(IFERROR(TEXT(--IFERROR(LEFT(TRIM(C87),IFERROR(FIND(".",TRIM(C87)),0)-1),""),"0")=IFERROR(LEFT(TRIM(C87),IFERROR(FIND(".",TRIM(C87)),0)-1),""),FALSE),IFERROR(TEXT(--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,"0")=IF((LEN(TRIM(C87))-LEN(SUBSTITUTE(TRIM(C87),".","")))=1,IFERROR(MID(TRIM(C87),IFERROR(FIND(".",TRIM(C87)),0)+1,999),""),IF((LEN(TRIM(C87))-LEN(SUBSTITUTE(TRIM(C87),".","")))=2,IFERROR(MID(TRIM(C87),IFERROR(FIND(".",TRIM(C87)),0)+1,IFERROR(FIND(".",TRIM(C87),IFERROR(FIND(".",TRIM(C87)),0)+1),0)-IFERROR(FIND(".",TRIM(C87)),0)-1),""),"")),FALSE),IF((LEN(TRIM(C87))-LEN(SUBSTITUTE(TRIM(C87),".","")))=2,IFERROR(TEXT(--IF((LEN(TRIM(C87))-LEN(SUBSTITUTE(TRIM(C87),".","")))=2,IFERROR(MID(TRIM(C87),IFERROR(FIND(".",TRIM(C87),IFERROR(FIND(".",TRIM(C87)),0)+1),0)+1,999),""),""),"0")=IF((LEN(TRIM(C87))-LEN(SUBSTITUTE(TRIM(C87),".","")))=2,IFERROR(MID(TRIM(C87),IFERROR(FIND(".",TRIM(C87),IFERROR(FIND(".",TRIM(C87)),0)+1),0)+1,999),""),""),FALSE),TRUE)),"NONE","INVALID_VERSION"))))</ns0:f>
      </ns0:c>
      <ns0:c r="S87" s="53">
        <ns0:f>IF(TRIM(D87)="","MISSING_VERSION",IF(OR(NOT(OR((LEN(TRIM(D87))-LEN(SUBSTITUTE(TRIM(D87),".","")))=1,(LEN(TRIM(D87))-LEN(SUBSTITUTE(TRIM(D87),".","")))=2)),IFERROR(LEFT(TRIM(D87),IFERROR(FIND(".",TRIM(D87)),0)-1),"")="",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="",IF((LEN(TRIM(D87))-LEN(SUBSTITUTE(TRIM(D87),".","")))=2,IF((LEN(TRIM(D87))-LEN(SUBSTITUTE(TRIM(D87),".","")))=2,IFERROR(MID(TRIM(D87),IFERROR(FIND(".",TRIM(D87),IFERROR(FIND(".",TRIM(D87)),0)+1),0)+1,999),""),"")="",FALSE),NOT(IFERROR(ISNUMBER(--IFERROR(LEFT(TRIM(D87),IFERROR(FIND(".",TRIM(D87)),0)-1),"")),FALSE)),NOT(IFERROR(ISNUMBER(--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),FALSE)),IF((LEN(TRIM(D87))-LEN(SUBSTITUTE(TRIM(D87),".","")))=2,NOT(IFERROR(ISNUMBER(--IF((LEN(TRIM(D87))-LEN(SUBSTITUTE(TRIM(D87),".","")))=2,IFERROR(MID(TRIM(D87),IFERROR(FIND(".",TRIM(D87),IFERROR(FIND(".",TRIM(D87)),0)+1),0)+1,999),""),"")),FALSE)),FALSE)),"INVALID_VERSION",IF(OR(AND(LEN(IFERROR(LEFT(TRIM(D87),IFERROR(FIND(".",TRIM(D87)),0)-1),""))&gt;1,LEFT(IFERROR(LEFT(TRIM(D87),IFERROR(FIND(".",TRIM(D87)),0)-1),""),1)="0"),AND(LEN(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)&gt;1,LEFT(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,1)="0"),IF((LEN(TRIM(D87))-LEN(SUBSTITUTE(TRIM(D87),".","")))=2,AND(LEN(IF((LEN(TRIM(D87))-LEN(SUBSTITUTE(TRIM(D87),".","")))=2,IFERROR(MID(TRIM(D87),IFERROR(FIND(".",TRIM(D87),IFERROR(FIND(".",TRIM(D87)),0)+1),0)+1,999),""),""))&gt;1,LEFT(IF((LEN(TRIM(D87))-LEN(SUBSTITUTE(TRIM(D87),".","")))=2,IFERROR(MID(TRIM(D87),IFERROR(FIND(".",TRIM(D87),IFERROR(FIND(".",TRIM(D87)),0)+1),0)+1,999),""),""),1)="0"),FALSE)),"INVALID_VERSION_LEADING_ZERO",IF(AND(IFERROR(TEXT(--IFERROR(LEFT(TRIM(D87),IFERROR(FIND(".",TRIM(D87)),0)-1),""),"0")=IFERROR(LEFT(TRIM(D87),IFERROR(FIND(".",TRIM(D87)),0)-1),""),FALSE),IFERROR(TEXT(--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,"0")=IF((LEN(TRIM(D87))-LEN(SUBSTITUTE(TRIM(D87),".","")))=1,IFERROR(MID(TRIM(D87),IFERROR(FIND(".",TRIM(D87)),0)+1,999),""),IF((LEN(TRIM(D87))-LEN(SUBSTITUTE(TRIM(D87),".","")))=2,IFERROR(MID(TRIM(D87),IFERROR(FIND(".",TRIM(D87)),0)+1,IFERROR(FIND(".",TRIM(D87),IFERROR(FIND(".",TRIM(D87)),0)+1),0)-IFERROR(FIND(".",TRIM(D87)),0)-1),""),"")),FALSE),IF((LEN(TRIM(D87))-LEN(SUBSTITUTE(TRIM(D87),".","")))=2,IFERROR(TEXT(--IF((LEN(TRIM(D87))-LEN(SUBSTITUTE(TRIM(D87),".","")))=2,IFERROR(MID(TRIM(D87),IFERROR(FIND(".",TRIM(D87),IFERROR(FIND(".",TRIM(D87)),0)+1),0)+1,999),""),""),"0")=IF((LEN(TRIM(D87))-LEN(SUBSTITUTE(TRIM(D87),".","")))=2,IFERROR(MID(TRIM(D87),IFERROR(FIND(".",TRIM(D87),IFERROR(FIND(".",TRIM(D87)),0)+1),0)+1,999),""),""),FALSE),TRUE)),"NONE","INVALID_VERSION"))))</ns0:f>
      </ns0:c>
    </ns0:row>
    <ns0:row r="88">
      <ns0:c r="A88" s="65"/>
      <ns0:c r="B88" s="65"/>
      <ns0:c r="C88" s="65"/>
      <ns0:c r="D88" s="65"/>
      <ns0:c r="E88" s="65"/>
      <ns0:c r="F88" s="67"/>
      <ns0:c r="G88" s="66"/>
      <ns0:c r="H88" s="66"/>
      <ns0:c r="I88" s="66"/>
      <ns0:c r="J88" s="45">
        <ns0:f>IF(A88="","",IFERROR(VLOOKUP(K88,'Controlled Vocabulary'!$AA$2:$AD$200,2,FALSE),"Record structurally complete"))</ns0:f>
      </ns0:c>
      <ns0:c r="K88" s="45">
        <ns0:f>IF(A88="","",IF(O88="","MISSING_CHANGE_EVENT_ID",IF(P88&gt;1,"DUPLICATE_LINK_ID",IF(E88="","CHANGE_ACTOR_REQUIRED",IF(OR(R88&lt;&gt;"NONE",S88&lt;&gt;"NONE"),"CHANGE_VERSION_LINK_REQUIRED",IF(G88="","MISSING_CHANGE_REASON",IF(Q88=0,"ORPHAN_CLAIM_LINK","NONE")))))))</ns0:f>
      </ns0:c>
      <ns0:c r="L88" s="45">
        <ns0:f>IF(A88="","",IFERROR(VLOOKUP(K88,'Controlled Vocabulary'!$AA$2:$AD$200,3,FALSE),"Continue"))</ns0:f>
      </ns0:c>
      <ns0:c r="M88" s="45">
        <ns0:f>IF(A88="","",IFERROR(VLOOKUP(K88,'Controlled Vocabulary'!$AA$2:$AD$200,4,FALSE),"Evaluate remaining controls."))</ns0:f>
      </ns0:c>
      <ns0:c r="N88" s="53">
        <ns0:f>IF(OR(B88="",D88=""),"",UPPER(TRIM(B88))&amp;"|"&amp;TRIM(D88))</ns0:f>
      </ns0:c>
      <ns0:c r="O88" s="53">
        <ns0:f>IF(A88="","",UPPER(TRIM(A88)))</ns0:f>
      </ns0:c>
      <ns0:c r="P88" s="53">
        <ns0:f>IF(O88="",0,COUNTIF($O$2:$O$101,O88))</ns0:f>
      </ns0:c>
      <ns0:c r="Q88" s="53">
        <ns0:f>IF(N88="",0,COUNTIF('Evidence Register'!$BN$2:$BN$101,N88))</ns0:f>
      </ns0:c>
      <ns0:c r="R88" s="53">
        <ns0:f>IF(TRIM(C88)="","MISSING_VERSION",IF(OR(NOT(OR((LEN(TRIM(C88))-LEN(SUBSTITUTE(TRIM(C88),".","")))=1,(LEN(TRIM(C88))-LEN(SUBSTITUTE(TRIM(C88),".","")))=2)),IFERROR(LEFT(TRIM(C88),IFERROR(FIND(".",TRIM(C88)),0)-1),"")="",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="",IF((LEN(TRIM(C88))-LEN(SUBSTITUTE(TRIM(C88),".","")))=2,IF((LEN(TRIM(C88))-LEN(SUBSTITUTE(TRIM(C88),".","")))=2,IFERROR(MID(TRIM(C88),IFERROR(FIND(".",TRIM(C88),IFERROR(FIND(".",TRIM(C88)),0)+1),0)+1,999),""),"")="",FALSE),NOT(IFERROR(ISNUMBER(--IFERROR(LEFT(TRIM(C88),IFERROR(FIND(".",TRIM(C88)),0)-1),"")),FALSE)),NOT(IFERROR(ISNUMBER(--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),FALSE)),IF((LEN(TRIM(C88))-LEN(SUBSTITUTE(TRIM(C88),".","")))=2,NOT(IFERROR(ISNUMBER(--IF((LEN(TRIM(C88))-LEN(SUBSTITUTE(TRIM(C88),".","")))=2,IFERROR(MID(TRIM(C88),IFERROR(FIND(".",TRIM(C88),IFERROR(FIND(".",TRIM(C88)),0)+1),0)+1,999),""),"")),FALSE)),FALSE)),"INVALID_VERSION",IF(OR(AND(LEN(IFERROR(LEFT(TRIM(C88),IFERROR(FIND(".",TRIM(C88)),0)-1),""))&gt;1,LEFT(IFERROR(LEFT(TRIM(C88),IFERROR(FIND(".",TRIM(C88)),0)-1),""),1)="0"),AND(LEN(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)&gt;1,LEFT(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,1)="0"),IF((LEN(TRIM(C88))-LEN(SUBSTITUTE(TRIM(C88),".","")))=2,AND(LEN(IF((LEN(TRIM(C88))-LEN(SUBSTITUTE(TRIM(C88),".","")))=2,IFERROR(MID(TRIM(C88),IFERROR(FIND(".",TRIM(C88),IFERROR(FIND(".",TRIM(C88)),0)+1),0)+1,999),""),""))&gt;1,LEFT(IF((LEN(TRIM(C88))-LEN(SUBSTITUTE(TRIM(C88),".","")))=2,IFERROR(MID(TRIM(C88),IFERROR(FIND(".",TRIM(C88),IFERROR(FIND(".",TRIM(C88)),0)+1),0)+1,999),""),""),1)="0"),FALSE)),"INVALID_VERSION_LEADING_ZERO",IF(AND(IFERROR(TEXT(--IFERROR(LEFT(TRIM(C88),IFERROR(FIND(".",TRIM(C88)),0)-1),""),"0")=IFERROR(LEFT(TRIM(C88),IFERROR(FIND(".",TRIM(C88)),0)-1),""),FALSE),IFERROR(TEXT(--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,"0")=IF((LEN(TRIM(C88))-LEN(SUBSTITUTE(TRIM(C88),".","")))=1,IFERROR(MID(TRIM(C88),IFERROR(FIND(".",TRIM(C88)),0)+1,999),""),IF((LEN(TRIM(C88))-LEN(SUBSTITUTE(TRIM(C88),".","")))=2,IFERROR(MID(TRIM(C88),IFERROR(FIND(".",TRIM(C88)),0)+1,IFERROR(FIND(".",TRIM(C88),IFERROR(FIND(".",TRIM(C88)),0)+1),0)-IFERROR(FIND(".",TRIM(C88)),0)-1),""),"")),FALSE),IF((LEN(TRIM(C88))-LEN(SUBSTITUTE(TRIM(C88),".","")))=2,IFERROR(TEXT(--IF((LEN(TRIM(C88))-LEN(SUBSTITUTE(TRIM(C88),".","")))=2,IFERROR(MID(TRIM(C88),IFERROR(FIND(".",TRIM(C88),IFERROR(FIND(".",TRIM(C88)),0)+1),0)+1,999),""),""),"0")=IF((LEN(TRIM(C88))-LEN(SUBSTITUTE(TRIM(C88),".","")))=2,IFERROR(MID(TRIM(C88),IFERROR(FIND(".",TRIM(C88),IFERROR(FIND(".",TRIM(C88)),0)+1),0)+1,999),""),""),FALSE),TRUE)),"NONE","INVALID_VERSION"))))</ns0:f>
      </ns0:c>
      <ns0:c r="S88" s="53">
        <ns0:f>IF(TRIM(D88)="","MISSING_VERSION",IF(OR(NOT(OR((LEN(TRIM(D88))-LEN(SUBSTITUTE(TRIM(D88),".","")))=1,(LEN(TRIM(D88))-LEN(SUBSTITUTE(TRIM(D88),".","")))=2)),IFERROR(LEFT(TRIM(D88),IFERROR(FIND(".",TRIM(D88)),0)-1),"")="",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="",IF((LEN(TRIM(D88))-LEN(SUBSTITUTE(TRIM(D88),".","")))=2,IF((LEN(TRIM(D88))-LEN(SUBSTITUTE(TRIM(D88),".","")))=2,IFERROR(MID(TRIM(D88),IFERROR(FIND(".",TRIM(D88),IFERROR(FIND(".",TRIM(D88)),0)+1),0)+1,999),""),"")="",FALSE),NOT(IFERROR(ISNUMBER(--IFERROR(LEFT(TRIM(D88),IFERROR(FIND(".",TRIM(D88)),0)-1),"")),FALSE)),NOT(IFERROR(ISNUMBER(--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),FALSE)),IF((LEN(TRIM(D88))-LEN(SUBSTITUTE(TRIM(D88),".","")))=2,NOT(IFERROR(ISNUMBER(--IF((LEN(TRIM(D88))-LEN(SUBSTITUTE(TRIM(D88),".","")))=2,IFERROR(MID(TRIM(D88),IFERROR(FIND(".",TRIM(D88),IFERROR(FIND(".",TRIM(D88)),0)+1),0)+1,999),""),"")),FALSE)),FALSE)),"INVALID_VERSION",IF(OR(AND(LEN(IFERROR(LEFT(TRIM(D88),IFERROR(FIND(".",TRIM(D88)),0)-1),""))&gt;1,LEFT(IFERROR(LEFT(TRIM(D88),IFERROR(FIND(".",TRIM(D88)),0)-1),""),1)="0"),AND(LEN(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)&gt;1,LEFT(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,1)="0"),IF((LEN(TRIM(D88))-LEN(SUBSTITUTE(TRIM(D88),".","")))=2,AND(LEN(IF((LEN(TRIM(D88))-LEN(SUBSTITUTE(TRIM(D88),".","")))=2,IFERROR(MID(TRIM(D88),IFERROR(FIND(".",TRIM(D88),IFERROR(FIND(".",TRIM(D88)),0)+1),0)+1,999),""),""))&gt;1,LEFT(IF((LEN(TRIM(D88))-LEN(SUBSTITUTE(TRIM(D88),".","")))=2,IFERROR(MID(TRIM(D88),IFERROR(FIND(".",TRIM(D88),IFERROR(FIND(".",TRIM(D88)),0)+1),0)+1,999),""),""),1)="0"),FALSE)),"INVALID_VERSION_LEADING_ZERO",IF(AND(IFERROR(TEXT(--IFERROR(LEFT(TRIM(D88),IFERROR(FIND(".",TRIM(D88)),0)-1),""),"0")=IFERROR(LEFT(TRIM(D88),IFERROR(FIND(".",TRIM(D88)),0)-1),""),FALSE),IFERROR(TEXT(--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,"0")=IF((LEN(TRIM(D88))-LEN(SUBSTITUTE(TRIM(D88),".","")))=1,IFERROR(MID(TRIM(D88),IFERROR(FIND(".",TRIM(D88)),0)+1,999),""),IF((LEN(TRIM(D88))-LEN(SUBSTITUTE(TRIM(D88),".","")))=2,IFERROR(MID(TRIM(D88),IFERROR(FIND(".",TRIM(D88)),0)+1,IFERROR(FIND(".",TRIM(D88),IFERROR(FIND(".",TRIM(D88)),0)+1),0)-IFERROR(FIND(".",TRIM(D88)),0)-1),""),"")),FALSE),IF((LEN(TRIM(D88))-LEN(SUBSTITUTE(TRIM(D88),".","")))=2,IFERROR(TEXT(--IF((LEN(TRIM(D88))-LEN(SUBSTITUTE(TRIM(D88),".","")))=2,IFERROR(MID(TRIM(D88),IFERROR(FIND(".",TRIM(D88),IFERROR(FIND(".",TRIM(D88)),0)+1),0)+1,999),""),""),"0")=IF((LEN(TRIM(D88))-LEN(SUBSTITUTE(TRIM(D88),".","")))=2,IFERROR(MID(TRIM(D88),IFERROR(FIND(".",TRIM(D88),IFERROR(FIND(".",TRIM(D88)),0)+1),0)+1,999),""),""),FALSE),TRUE)),"NONE","INVALID_VERSION"))))</ns0:f>
      </ns0:c>
    </ns0:row>
    <ns0:row r="89">
      <ns0:c r="A89" s="65"/>
      <ns0:c r="B89" s="65"/>
      <ns0:c r="C89" s="65"/>
      <ns0:c r="D89" s="65"/>
      <ns0:c r="E89" s="65"/>
      <ns0:c r="F89" s="67"/>
      <ns0:c r="G89" s="66"/>
      <ns0:c r="H89" s="66"/>
      <ns0:c r="I89" s="66"/>
      <ns0:c r="J89" s="45">
        <ns0:f>IF(A89="","",IFERROR(VLOOKUP(K89,'Controlled Vocabulary'!$AA$2:$AD$200,2,FALSE),"Record structurally complete"))</ns0:f>
      </ns0:c>
      <ns0:c r="K89" s="45">
        <ns0:f>IF(A89="","",IF(O89="","MISSING_CHANGE_EVENT_ID",IF(P89&gt;1,"DUPLICATE_LINK_ID",IF(E89="","CHANGE_ACTOR_REQUIRED",IF(OR(R89&lt;&gt;"NONE",S89&lt;&gt;"NONE"),"CHANGE_VERSION_LINK_REQUIRED",IF(G89="","MISSING_CHANGE_REASON",IF(Q89=0,"ORPHAN_CLAIM_LINK","NONE")))))))</ns0:f>
      </ns0:c>
      <ns0:c r="L89" s="45">
        <ns0:f>IF(A89="","",IFERROR(VLOOKUP(K89,'Controlled Vocabulary'!$AA$2:$AD$200,3,FALSE),"Continue"))</ns0:f>
      </ns0:c>
      <ns0:c r="M89" s="45">
        <ns0:f>IF(A89="","",IFERROR(VLOOKUP(K89,'Controlled Vocabulary'!$AA$2:$AD$200,4,FALSE),"Evaluate remaining controls."))</ns0:f>
      </ns0:c>
      <ns0:c r="N89" s="53">
        <ns0:f>IF(OR(B89="",D89=""),"",UPPER(TRIM(B89))&amp;"|"&amp;TRIM(D89))</ns0:f>
      </ns0:c>
      <ns0:c r="O89" s="53">
        <ns0:f>IF(A89="","",UPPER(TRIM(A89)))</ns0:f>
      </ns0:c>
      <ns0:c r="P89" s="53">
        <ns0:f>IF(O89="",0,COUNTIF($O$2:$O$101,O89))</ns0:f>
      </ns0:c>
      <ns0:c r="Q89" s="53">
        <ns0:f>IF(N89="",0,COUNTIF('Evidence Register'!$BN$2:$BN$101,N89))</ns0:f>
      </ns0:c>
      <ns0:c r="R89" s="53">
        <ns0:f>IF(TRIM(C89)="","MISSING_VERSION",IF(OR(NOT(OR((LEN(TRIM(C89))-LEN(SUBSTITUTE(TRIM(C89),".","")))=1,(LEN(TRIM(C89))-LEN(SUBSTITUTE(TRIM(C89),".","")))=2)),IFERROR(LEFT(TRIM(C89),IFERROR(FIND(".",TRIM(C89)),0)-1),"")="",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="",IF((LEN(TRIM(C89))-LEN(SUBSTITUTE(TRIM(C89),".","")))=2,IF((LEN(TRIM(C89))-LEN(SUBSTITUTE(TRIM(C89),".","")))=2,IFERROR(MID(TRIM(C89),IFERROR(FIND(".",TRIM(C89),IFERROR(FIND(".",TRIM(C89)),0)+1),0)+1,999),""),"")="",FALSE),NOT(IFERROR(ISNUMBER(--IFERROR(LEFT(TRIM(C89),IFERROR(FIND(".",TRIM(C89)),0)-1),"")),FALSE)),NOT(IFERROR(ISNUMBER(--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),FALSE)),IF((LEN(TRIM(C89))-LEN(SUBSTITUTE(TRIM(C89),".","")))=2,NOT(IFERROR(ISNUMBER(--IF((LEN(TRIM(C89))-LEN(SUBSTITUTE(TRIM(C89),".","")))=2,IFERROR(MID(TRIM(C89),IFERROR(FIND(".",TRIM(C89),IFERROR(FIND(".",TRIM(C89)),0)+1),0)+1,999),""),"")),FALSE)),FALSE)),"INVALID_VERSION",IF(OR(AND(LEN(IFERROR(LEFT(TRIM(C89),IFERROR(FIND(".",TRIM(C89)),0)-1),""))&gt;1,LEFT(IFERROR(LEFT(TRIM(C89),IFERROR(FIND(".",TRIM(C89)),0)-1),""),1)="0"),AND(LEN(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)&gt;1,LEFT(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,1)="0"),IF((LEN(TRIM(C89))-LEN(SUBSTITUTE(TRIM(C89),".","")))=2,AND(LEN(IF((LEN(TRIM(C89))-LEN(SUBSTITUTE(TRIM(C89),".","")))=2,IFERROR(MID(TRIM(C89),IFERROR(FIND(".",TRIM(C89),IFERROR(FIND(".",TRIM(C89)),0)+1),0)+1,999),""),""))&gt;1,LEFT(IF((LEN(TRIM(C89))-LEN(SUBSTITUTE(TRIM(C89),".","")))=2,IFERROR(MID(TRIM(C89),IFERROR(FIND(".",TRIM(C89),IFERROR(FIND(".",TRIM(C89)),0)+1),0)+1,999),""),""),1)="0"),FALSE)),"INVALID_VERSION_LEADING_ZERO",IF(AND(IFERROR(TEXT(--IFERROR(LEFT(TRIM(C89),IFERROR(FIND(".",TRIM(C89)),0)-1),""),"0")=IFERROR(LEFT(TRIM(C89),IFERROR(FIND(".",TRIM(C89)),0)-1),""),FALSE),IFERROR(TEXT(--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,"0")=IF((LEN(TRIM(C89))-LEN(SUBSTITUTE(TRIM(C89),".","")))=1,IFERROR(MID(TRIM(C89),IFERROR(FIND(".",TRIM(C89)),0)+1,999),""),IF((LEN(TRIM(C89))-LEN(SUBSTITUTE(TRIM(C89),".","")))=2,IFERROR(MID(TRIM(C89),IFERROR(FIND(".",TRIM(C89)),0)+1,IFERROR(FIND(".",TRIM(C89),IFERROR(FIND(".",TRIM(C89)),0)+1),0)-IFERROR(FIND(".",TRIM(C89)),0)-1),""),"")),FALSE),IF((LEN(TRIM(C89))-LEN(SUBSTITUTE(TRIM(C89),".","")))=2,IFERROR(TEXT(--IF((LEN(TRIM(C89))-LEN(SUBSTITUTE(TRIM(C89),".","")))=2,IFERROR(MID(TRIM(C89),IFERROR(FIND(".",TRIM(C89),IFERROR(FIND(".",TRIM(C89)),0)+1),0)+1,999),""),""),"0")=IF((LEN(TRIM(C89))-LEN(SUBSTITUTE(TRIM(C89),".","")))=2,IFERROR(MID(TRIM(C89),IFERROR(FIND(".",TRIM(C89),IFERROR(FIND(".",TRIM(C89)),0)+1),0)+1,999),""),""),FALSE),TRUE)),"NONE","INVALID_VERSION"))))</ns0:f>
      </ns0:c>
      <ns0:c r="S89" s="53">
        <ns0:f>IF(TRIM(D89)="","MISSING_VERSION",IF(OR(NOT(OR((LEN(TRIM(D89))-LEN(SUBSTITUTE(TRIM(D89),".","")))=1,(LEN(TRIM(D89))-LEN(SUBSTITUTE(TRIM(D89),".","")))=2)),IFERROR(LEFT(TRIM(D89),IFERROR(FIND(".",TRIM(D89)),0)-1),"")="",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="",IF((LEN(TRIM(D89))-LEN(SUBSTITUTE(TRIM(D89),".","")))=2,IF((LEN(TRIM(D89))-LEN(SUBSTITUTE(TRIM(D89),".","")))=2,IFERROR(MID(TRIM(D89),IFERROR(FIND(".",TRIM(D89),IFERROR(FIND(".",TRIM(D89)),0)+1),0)+1,999),""),"")="",FALSE),NOT(IFERROR(ISNUMBER(--IFERROR(LEFT(TRIM(D89),IFERROR(FIND(".",TRIM(D89)),0)-1),"")),FALSE)),NOT(IFERROR(ISNUMBER(--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),FALSE)),IF((LEN(TRIM(D89))-LEN(SUBSTITUTE(TRIM(D89),".","")))=2,NOT(IFERROR(ISNUMBER(--IF((LEN(TRIM(D89))-LEN(SUBSTITUTE(TRIM(D89),".","")))=2,IFERROR(MID(TRIM(D89),IFERROR(FIND(".",TRIM(D89),IFERROR(FIND(".",TRIM(D89)),0)+1),0)+1,999),""),"")),FALSE)),FALSE)),"INVALID_VERSION",IF(OR(AND(LEN(IFERROR(LEFT(TRIM(D89),IFERROR(FIND(".",TRIM(D89)),0)-1),""))&gt;1,LEFT(IFERROR(LEFT(TRIM(D89),IFERROR(FIND(".",TRIM(D89)),0)-1),""),1)="0"),AND(LEN(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)&gt;1,LEFT(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,1)="0"),IF((LEN(TRIM(D89))-LEN(SUBSTITUTE(TRIM(D89),".","")))=2,AND(LEN(IF((LEN(TRIM(D89))-LEN(SUBSTITUTE(TRIM(D89),".","")))=2,IFERROR(MID(TRIM(D89),IFERROR(FIND(".",TRIM(D89),IFERROR(FIND(".",TRIM(D89)),0)+1),0)+1,999),""),""))&gt;1,LEFT(IF((LEN(TRIM(D89))-LEN(SUBSTITUTE(TRIM(D89),".","")))=2,IFERROR(MID(TRIM(D89),IFERROR(FIND(".",TRIM(D89),IFERROR(FIND(".",TRIM(D89)),0)+1),0)+1,999),""),""),1)="0"),FALSE)),"INVALID_VERSION_LEADING_ZERO",IF(AND(IFERROR(TEXT(--IFERROR(LEFT(TRIM(D89),IFERROR(FIND(".",TRIM(D89)),0)-1),""),"0")=IFERROR(LEFT(TRIM(D89),IFERROR(FIND(".",TRIM(D89)),0)-1),""),FALSE),IFERROR(TEXT(--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,"0")=IF((LEN(TRIM(D89))-LEN(SUBSTITUTE(TRIM(D89),".","")))=1,IFERROR(MID(TRIM(D89),IFERROR(FIND(".",TRIM(D89)),0)+1,999),""),IF((LEN(TRIM(D89))-LEN(SUBSTITUTE(TRIM(D89),".","")))=2,IFERROR(MID(TRIM(D89),IFERROR(FIND(".",TRIM(D89)),0)+1,IFERROR(FIND(".",TRIM(D89),IFERROR(FIND(".",TRIM(D89)),0)+1),0)-IFERROR(FIND(".",TRIM(D89)),0)-1),""),"")),FALSE),IF((LEN(TRIM(D89))-LEN(SUBSTITUTE(TRIM(D89),".","")))=2,IFERROR(TEXT(--IF((LEN(TRIM(D89))-LEN(SUBSTITUTE(TRIM(D89),".","")))=2,IFERROR(MID(TRIM(D89),IFERROR(FIND(".",TRIM(D89),IFERROR(FIND(".",TRIM(D89)),0)+1),0)+1,999),""),""),"0")=IF((LEN(TRIM(D89))-LEN(SUBSTITUTE(TRIM(D89),".","")))=2,IFERROR(MID(TRIM(D89),IFERROR(FIND(".",TRIM(D89),IFERROR(FIND(".",TRIM(D89)),0)+1),0)+1,999),""),""),FALSE),TRUE)),"NONE","INVALID_VERSION"))))</ns0:f>
      </ns0:c>
    </ns0:row>
    <ns0:row r="90">
      <ns0:c r="A90" s="65"/>
      <ns0:c r="B90" s="65"/>
      <ns0:c r="C90" s="65"/>
      <ns0:c r="D90" s="65"/>
      <ns0:c r="E90" s="65"/>
      <ns0:c r="F90" s="67"/>
      <ns0:c r="G90" s="66"/>
      <ns0:c r="H90" s="66"/>
      <ns0:c r="I90" s="66"/>
      <ns0:c r="J90" s="45">
        <ns0:f>IF(A90="","",IFERROR(VLOOKUP(K90,'Controlled Vocabulary'!$AA$2:$AD$200,2,FALSE),"Record structurally complete"))</ns0:f>
      </ns0:c>
      <ns0:c r="K90" s="45">
        <ns0:f>IF(A90="","",IF(O90="","MISSING_CHANGE_EVENT_ID",IF(P90&gt;1,"DUPLICATE_LINK_ID",IF(E90="","CHANGE_ACTOR_REQUIRED",IF(OR(R90&lt;&gt;"NONE",S90&lt;&gt;"NONE"),"CHANGE_VERSION_LINK_REQUIRED",IF(G90="","MISSING_CHANGE_REASON",IF(Q90=0,"ORPHAN_CLAIM_LINK","NONE")))))))</ns0:f>
      </ns0:c>
      <ns0:c r="L90" s="45">
        <ns0:f>IF(A90="","",IFERROR(VLOOKUP(K90,'Controlled Vocabulary'!$AA$2:$AD$200,3,FALSE),"Continue"))</ns0:f>
      </ns0:c>
      <ns0:c r="M90" s="45">
        <ns0:f>IF(A90="","",IFERROR(VLOOKUP(K90,'Controlled Vocabulary'!$AA$2:$AD$200,4,FALSE),"Evaluate remaining controls."))</ns0:f>
      </ns0:c>
      <ns0:c r="N90" s="53">
        <ns0:f>IF(OR(B90="",D90=""),"",UPPER(TRIM(B90))&amp;"|"&amp;TRIM(D90))</ns0:f>
      </ns0:c>
      <ns0:c r="O90" s="53">
        <ns0:f>IF(A90="","",UPPER(TRIM(A90)))</ns0:f>
      </ns0:c>
      <ns0:c r="P90" s="53">
        <ns0:f>IF(O90="",0,COUNTIF($O$2:$O$101,O90))</ns0:f>
      </ns0:c>
      <ns0:c r="Q90" s="53">
        <ns0:f>IF(N90="",0,COUNTIF('Evidence Register'!$BN$2:$BN$101,N90))</ns0:f>
      </ns0:c>
      <ns0:c r="R90" s="53">
        <ns0:f>IF(TRIM(C90)="","MISSING_VERSION",IF(OR(NOT(OR((LEN(TRIM(C90))-LEN(SUBSTITUTE(TRIM(C90),".","")))=1,(LEN(TRIM(C90))-LEN(SUBSTITUTE(TRIM(C90),".","")))=2)),IFERROR(LEFT(TRIM(C90),IFERROR(FIND(".",TRIM(C90)),0)-1),"")="",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="",IF((LEN(TRIM(C90))-LEN(SUBSTITUTE(TRIM(C90),".","")))=2,IF((LEN(TRIM(C90))-LEN(SUBSTITUTE(TRIM(C90),".","")))=2,IFERROR(MID(TRIM(C90),IFERROR(FIND(".",TRIM(C90),IFERROR(FIND(".",TRIM(C90)),0)+1),0)+1,999),""),"")="",FALSE),NOT(IFERROR(ISNUMBER(--IFERROR(LEFT(TRIM(C90),IFERROR(FIND(".",TRIM(C90)),0)-1),"")),FALSE)),NOT(IFERROR(ISNUMBER(--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),FALSE)),IF((LEN(TRIM(C90))-LEN(SUBSTITUTE(TRIM(C90),".","")))=2,NOT(IFERROR(ISNUMBER(--IF((LEN(TRIM(C90))-LEN(SUBSTITUTE(TRIM(C90),".","")))=2,IFERROR(MID(TRIM(C90),IFERROR(FIND(".",TRIM(C90),IFERROR(FIND(".",TRIM(C90)),0)+1),0)+1,999),""),"")),FALSE)),FALSE)),"INVALID_VERSION",IF(OR(AND(LEN(IFERROR(LEFT(TRIM(C90),IFERROR(FIND(".",TRIM(C90)),0)-1),""))&gt;1,LEFT(IFERROR(LEFT(TRIM(C90),IFERROR(FIND(".",TRIM(C90)),0)-1),""),1)="0"),AND(LEN(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)&gt;1,LEFT(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,1)="0"),IF((LEN(TRIM(C90))-LEN(SUBSTITUTE(TRIM(C90),".","")))=2,AND(LEN(IF((LEN(TRIM(C90))-LEN(SUBSTITUTE(TRIM(C90),".","")))=2,IFERROR(MID(TRIM(C90),IFERROR(FIND(".",TRIM(C90),IFERROR(FIND(".",TRIM(C90)),0)+1),0)+1,999),""),""))&gt;1,LEFT(IF((LEN(TRIM(C90))-LEN(SUBSTITUTE(TRIM(C90),".","")))=2,IFERROR(MID(TRIM(C90),IFERROR(FIND(".",TRIM(C90),IFERROR(FIND(".",TRIM(C90)),0)+1),0)+1,999),""),""),1)="0"),FALSE)),"INVALID_VERSION_LEADING_ZERO",IF(AND(IFERROR(TEXT(--IFERROR(LEFT(TRIM(C90),IFERROR(FIND(".",TRIM(C90)),0)-1),""),"0")=IFERROR(LEFT(TRIM(C90),IFERROR(FIND(".",TRIM(C90)),0)-1),""),FALSE),IFERROR(TEXT(--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,"0")=IF((LEN(TRIM(C90))-LEN(SUBSTITUTE(TRIM(C90),".","")))=1,IFERROR(MID(TRIM(C90),IFERROR(FIND(".",TRIM(C90)),0)+1,999),""),IF((LEN(TRIM(C90))-LEN(SUBSTITUTE(TRIM(C90),".","")))=2,IFERROR(MID(TRIM(C90),IFERROR(FIND(".",TRIM(C90)),0)+1,IFERROR(FIND(".",TRIM(C90),IFERROR(FIND(".",TRIM(C90)),0)+1),0)-IFERROR(FIND(".",TRIM(C90)),0)-1),""),"")),FALSE),IF((LEN(TRIM(C90))-LEN(SUBSTITUTE(TRIM(C90),".","")))=2,IFERROR(TEXT(--IF((LEN(TRIM(C90))-LEN(SUBSTITUTE(TRIM(C90),".","")))=2,IFERROR(MID(TRIM(C90),IFERROR(FIND(".",TRIM(C90),IFERROR(FIND(".",TRIM(C90)),0)+1),0)+1,999),""),""),"0")=IF((LEN(TRIM(C90))-LEN(SUBSTITUTE(TRIM(C90),".","")))=2,IFERROR(MID(TRIM(C90),IFERROR(FIND(".",TRIM(C90),IFERROR(FIND(".",TRIM(C90)),0)+1),0)+1,999),""),""),FALSE),TRUE)),"NONE","INVALID_VERSION"))))</ns0:f>
      </ns0:c>
      <ns0:c r="S90" s="53">
        <ns0:f>IF(TRIM(D90)="","MISSING_VERSION",IF(OR(NOT(OR((LEN(TRIM(D90))-LEN(SUBSTITUTE(TRIM(D90),".","")))=1,(LEN(TRIM(D90))-LEN(SUBSTITUTE(TRIM(D90),".","")))=2)),IFERROR(LEFT(TRIM(D90),IFERROR(FIND(".",TRIM(D90)),0)-1),"")="",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="",IF((LEN(TRIM(D90))-LEN(SUBSTITUTE(TRIM(D90),".","")))=2,IF((LEN(TRIM(D90))-LEN(SUBSTITUTE(TRIM(D90),".","")))=2,IFERROR(MID(TRIM(D90),IFERROR(FIND(".",TRIM(D90),IFERROR(FIND(".",TRIM(D90)),0)+1),0)+1,999),""),"")="",FALSE),NOT(IFERROR(ISNUMBER(--IFERROR(LEFT(TRIM(D90),IFERROR(FIND(".",TRIM(D90)),0)-1),"")),FALSE)),NOT(IFERROR(ISNUMBER(--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),FALSE)),IF((LEN(TRIM(D90))-LEN(SUBSTITUTE(TRIM(D90),".","")))=2,NOT(IFERROR(ISNUMBER(--IF((LEN(TRIM(D90))-LEN(SUBSTITUTE(TRIM(D90),".","")))=2,IFERROR(MID(TRIM(D90),IFERROR(FIND(".",TRIM(D90),IFERROR(FIND(".",TRIM(D90)),0)+1),0)+1,999),""),"")),FALSE)),FALSE)),"INVALID_VERSION",IF(OR(AND(LEN(IFERROR(LEFT(TRIM(D90),IFERROR(FIND(".",TRIM(D90)),0)-1),""))&gt;1,LEFT(IFERROR(LEFT(TRIM(D90),IFERROR(FIND(".",TRIM(D90)),0)-1),""),1)="0"),AND(LEN(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)&gt;1,LEFT(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,1)="0"),IF((LEN(TRIM(D90))-LEN(SUBSTITUTE(TRIM(D90),".","")))=2,AND(LEN(IF((LEN(TRIM(D90))-LEN(SUBSTITUTE(TRIM(D90),".","")))=2,IFERROR(MID(TRIM(D90),IFERROR(FIND(".",TRIM(D90),IFERROR(FIND(".",TRIM(D90)),0)+1),0)+1,999),""),""))&gt;1,LEFT(IF((LEN(TRIM(D90))-LEN(SUBSTITUTE(TRIM(D90),".","")))=2,IFERROR(MID(TRIM(D90),IFERROR(FIND(".",TRIM(D90),IFERROR(FIND(".",TRIM(D90)),0)+1),0)+1,999),""),""),1)="0"),FALSE)),"INVALID_VERSION_LEADING_ZERO",IF(AND(IFERROR(TEXT(--IFERROR(LEFT(TRIM(D90),IFERROR(FIND(".",TRIM(D90)),0)-1),""),"0")=IFERROR(LEFT(TRIM(D90),IFERROR(FIND(".",TRIM(D90)),0)-1),""),FALSE),IFERROR(TEXT(--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,"0")=IF((LEN(TRIM(D90))-LEN(SUBSTITUTE(TRIM(D90),".","")))=1,IFERROR(MID(TRIM(D90),IFERROR(FIND(".",TRIM(D90)),0)+1,999),""),IF((LEN(TRIM(D90))-LEN(SUBSTITUTE(TRIM(D90),".","")))=2,IFERROR(MID(TRIM(D90),IFERROR(FIND(".",TRIM(D90)),0)+1,IFERROR(FIND(".",TRIM(D90),IFERROR(FIND(".",TRIM(D90)),0)+1),0)-IFERROR(FIND(".",TRIM(D90)),0)-1),""),"")),FALSE),IF((LEN(TRIM(D90))-LEN(SUBSTITUTE(TRIM(D90),".","")))=2,IFERROR(TEXT(--IF((LEN(TRIM(D90))-LEN(SUBSTITUTE(TRIM(D90),".","")))=2,IFERROR(MID(TRIM(D90),IFERROR(FIND(".",TRIM(D90),IFERROR(FIND(".",TRIM(D90)),0)+1),0)+1,999),""),""),"0")=IF((LEN(TRIM(D90))-LEN(SUBSTITUTE(TRIM(D90),".","")))=2,IFERROR(MID(TRIM(D90),IFERROR(FIND(".",TRIM(D90),IFERROR(FIND(".",TRIM(D90)),0)+1),0)+1,999),""),""),FALSE),TRUE)),"NONE","INVALID_VERSION"))))</ns0:f>
      </ns0:c>
    </ns0:row>
    <ns0:row r="91">
      <ns0:c r="A91" s="65"/>
      <ns0:c r="B91" s="65"/>
      <ns0:c r="C91" s="65"/>
      <ns0:c r="D91" s="65"/>
      <ns0:c r="E91" s="65"/>
      <ns0:c r="F91" s="67"/>
      <ns0:c r="G91" s="66"/>
      <ns0:c r="H91" s="66"/>
      <ns0:c r="I91" s="66"/>
      <ns0:c r="J91" s="45">
        <ns0:f>IF(A91="","",IFERROR(VLOOKUP(K91,'Controlled Vocabulary'!$AA$2:$AD$200,2,FALSE),"Record structurally complete"))</ns0:f>
      </ns0:c>
      <ns0:c r="K91" s="45">
        <ns0:f>IF(A91="","",IF(O91="","MISSING_CHANGE_EVENT_ID",IF(P91&gt;1,"DUPLICATE_LINK_ID",IF(E91="","CHANGE_ACTOR_REQUIRED",IF(OR(R91&lt;&gt;"NONE",S91&lt;&gt;"NONE"),"CHANGE_VERSION_LINK_REQUIRED",IF(G91="","MISSING_CHANGE_REASON",IF(Q91=0,"ORPHAN_CLAIM_LINK","NONE")))))))</ns0:f>
      </ns0:c>
      <ns0:c r="L91" s="45">
        <ns0:f>IF(A91="","",IFERROR(VLOOKUP(K91,'Controlled Vocabulary'!$AA$2:$AD$200,3,FALSE),"Continue"))</ns0:f>
      </ns0:c>
      <ns0:c r="M91" s="45">
        <ns0:f>IF(A91="","",IFERROR(VLOOKUP(K91,'Controlled Vocabulary'!$AA$2:$AD$200,4,FALSE),"Evaluate remaining controls."))</ns0:f>
      </ns0:c>
      <ns0:c r="N91" s="53">
        <ns0:f>IF(OR(B91="",D91=""),"",UPPER(TRIM(B91))&amp;"|"&amp;TRIM(D91))</ns0:f>
      </ns0:c>
      <ns0:c r="O91" s="53">
        <ns0:f>IF(A91="","",UPPER(TRIM(A91)))</ns0:f>
      </ns0:c>
      <ns0:c r="P91" s="53">
        <ns0:f>IF(O91="",0,COUNTIF($O$2:$O$101,O91))</ns0:f>
      </ns0:c>
      <ns0:c r="Q91" s="53">
        <ns0:f>IF(N91="",0,COUNTIF('Evidence Register'!$BN$2:$BN$101,N91))</ns0:f>
      </ns0:c>
      <ns0:c r="R91" s="53">
        <ns0:f>IF(TRIM(C91)="","MISSING_VERSION",IF(OR(NOT(OR((LEN(TRIM(C91))-LEN(SUBSTITUTE(TRIM(C91),".","")))=1,(LEN(TRIM(C91))-LEN(SUBSTITUTE(TRIM(C91),".","")))=2)),IFERROR(LEFT(TRIM(C91),IFERROR(FIND(".",TRIM(C91)),0)-1),"")="",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="",IF((LEN(TRIM(C91))-LEN(SUBSTITUTE(TRIM(C91),".","")))=2,IF((LEN(TRIM(C91))-LEN(SUBSTITUTE(TRIM(C91),".","")))=2,IFERROR(MID(TRIM(C91),IFERROR(FIND(".",TRIM(C91),IFERROR(FIND(".",TRIM(C91)),0)+1),0)+1,999),""),"")="",FALSE),NOT(IFERROR(ISNUMBER(--IFERROR(LEFT(TRIM(C91),IFERROR(FIND(".",TRIM(C91)),0)-1),"")),FALSE)),NOT(IFERROR(ISNUMBER(--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),FALSE)),IF((LEN(TRIM(C91))-LEN(SUBSTITUTE(TRIM(C91),".","")))=2,NOT(IFERROR(ISNUMBER(--IF((LEN(TRIM(C91))-LEN(SUBSTITUTE(TRIM(C91),".","")))=2,IFERROR(MID(TRIM(C91),IFERROR(FIND(".",TRIM(C91),IFERROR(FIND(".",TRIM(C91)),0)+1),0)+1,999),""),"")),FALSE)),FALSE)),"INVALID_VERSION",IF(OR(AND(LEN(IFERROR(LEFT(TRIM(C91),IFERROR(FIND(".",TRIM(C91)),0)-1),""))&gt;1,LEFT(IFERROR(LEFT(TRIM(C91),IFERROR(FIND(".",TRIM(C91)),0)-1),""),1)="0"),AND(LEN(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)&gt;1,LEFT(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,1)="0"),IF((LEN(TRIM(C91))-LEN(SUBSTITUTE(TRIM(C91),".","")))=2,AND(LEN(IF((LEN(TRIM(C91))-LEN(SUBSTITUTE(TRIM(C91),".","")))=2,IFERROR(MID(TRIM(C91),IFERROR(FIND(".",TRIM(C91),IFERROR(FIND(".",TRIM(C91)),0)+1),0)+1,999),""),""))&gt;1,LEFT(IF((LEN(TRIM(C91))-LEN(SUBSTITUTE(TRIM(C91),".","")))=2,IFERROR(MID(TRIM(C91),IFERROR(FIND(".",TRIM(C91),IFERROR(FIND(".",TRIM(C91)),0)+1),0)+1,999),""),""),1)="0"),FALSE)),"INVALID_VERSION_LEADING_ZERO",IF(AND(IFERROR(TEXT(--IFERROR(LEFT(TRIM(C91),IFERROR(FIND(".",TRIM(C91)),0)-1),""),"0")=IFERROR(LEFT(TRIM(C91),IFERROR(FIND(".",TRIM(C91)),0)-1),""),FALSE),IFERROR(TEXT(--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,"0")=IF((LEN(TRIM(C91))-LEN(SUBSTITUTE(TRIM(C91),".","")))=1,IFERROR(MID(TRIM(C91),IFERROR(FIND(".",TRIM(C91)),0)+1,999),""),IF((LEN(TRIM(C91))-LEN(SUBSTITUTE(TRIM(C91),".","")))=2,IFERROR(MID(TRIM(C91),IFERROR(FIND(".",TRIM(C91)),0)+1,IFERROR(FIND(".",TRIM(C91),IFERROR(FIND(".",TRIM(C91)),0)+1),0)-IFERROR(FIND(".",TRIM(C91)),0)-1),""),"")),FALSE),IF((LEN(TRIM(C91))-LEN(SUBSTITUTE(TRIM(C91),".","")))=2,IFERROR(TEXT(--IF((LEN(TRIM(C91))-LEN(SUBSTITUTE(TRIM(C91),".","")))=2,IFERROR(MID(TRIM(C91),IFERROR(FIND(".",TRIM(C91),IFERROR(FIND(".",TRIM(C91)),0)+1),0)+1,999),""),""),"0")=IF((LEN(TRIM(C91))-LEN(SUBSTITUTE(TRIM(C91),".","")))=2,IFERROR(MID(TRIM(C91),IFERROR(FIND(".",TRIM(C91),IFERROR(FIND(".",TRIM(C91)),0)+1),0)+1,999),""),""),FALSE),TRUE)),"NONE","INVALID_VERSION"))))</ns0:f>
      </ns0:c>
      <ns0:c r="S91" s="53">
        <ns0:f>IF(TRIM(D91)="","MISSING_VERSION",IF(OR(NOT(OR((LEN(TRIM(D91))-LEN(SUBSTITUTE(TRIM(D91),".","")))=1,(LEN(TRIM(D91))-LEN(SUBSTITUTE(TRIM(D91),".","")))=2)),IFERROR(LEFT(TRIM(D91),IFERROR(FIND(".",TRIM(D91)),0)-1),"")="",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="",IF((LEN(TRIM(D91))-LEN(SUBSTITUTE(TRIM(D91),".","")))=2,IF((LEN(TRIM(D91))-LEN(SUBSTITUTE(TRIM(D91),".","")))=2,IFERROR(MID(TRIM(D91),IFERROR(FIND(".",TRIM(D91),IFERROR(FIND(".",TRIM(D91)),0)+1),0)+1,999),""),"")="",FALSE),NOT(IFERROR(ISNUMBER(--IFERROR(LEFT(TRIM(D91),IFERROR(FIND(".",TRIM(D91)),0)-1),"")),FALSE)),NOT(IFERROR(ISNUMBER(--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),FALSE)),IF((LEN(TRIM(D91))-LEN(SUBSTITUTE(TRIM(D91),".","")))=2,NOT(IFERROR(ISNUMBER(--IF((LEN(TRIM(D91))-LEN(SUBSTITUTE(TRIM(D91),".","")))=2,IFERROR(MID(TRIM(D91),IFERROR(FIND(".",TRIM(D91),IFERROR(FIND(".",TRIM(D91)),0)+1),0)+1,999),""),"")),FALSE)),FALSE)),"INVALID_VERSION",IF(OR(AND(LEN(IFERROR(LEFT(TRIM(D91),IFERROR(FIND(".",TRIM(D91)),0)-1),""))&gt;1,LEFT(IFERROR(LEFT(TRIM(D91),IFERROR(FIND(".",TRIM(D91)),0)-1),""),1)="0"),AND(LEN(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)&gt;1,LEFT(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,1)="0"),IF((LEN(TRIM(D91))-LEN(SUBSTITUTE(TRIM(D91),".","")))=2,AND(LEN(IF((LEN(TRIM(D91))-LEN(SUBSTITUTE(TRIM(D91),".","")))=2,IFERROR(MID(TRIM(D91),IFERROR(FIND(".",TRIM(D91),IFERROR(FIND(".",TRIM(D91)),0)+1),0)+1,999),""),""))&gt;1,LEFT(IF((LEN(TRIM(D91))-LEN(SUBSTITUTE(TRIM(D91),".","")))=2,IFERROR(MID(TRIM(D91),IFERROR(FIND(".",TRIM(D91),IFERROR(FIND(".",TRIM(D91)),0)+1),0)+1,999),""),""),1)="0"),FALSE)),"INVALID_VERSION_LEADING_ZERO",IF(AND(IFERROR(TEXT(--IFERROR(LEFT(TRIM(D91),IFERROR(FIND(".",TRIM(D91)),0)-1),""),"0")=IFERROR(LEFT(TRIM(D91),IFERROR(FIND(".",TRIM(D91)),0)-1),""),FALSE),IFERROR(TEXT(--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,"0")=IF((LEN(TRIM(D91))-LEN(SUBSTITUTE(TRIM(D91),".","")))=1,IFERROR(MID(TRIM(D91),IFERROR(FIND(".",TRIM(D91)),0)+1,999),""),IF((LEN(TRIM(D91))-LEN(SUBSTITUTE(TRIM(D91),".","")))=2,IFERROR(MID(TRIM(D91),IFERROR(FIND(".",TRIM(D91)),0)+1,IFERROR(FIND(".",TRIM(D91),IFERROR(FIND(".",TRIM(D91)),0)+1),0)-IFERROR(FIND(".",TRIM(D91)),0)-1),""),"")),FALSE),IF((LEN(TRIM(D91))-LEN(SUBSTITUTE(TRIM(D91),".","")))=2,IFERROR(TEXT(--IF((LEN(TRIM(D91))-LEN(SUBSTITUTE(TRIM(D91),".","")))=2,IFERROR(MID(TRIM(D91),IFERROR(FIND(".",TRIM(D91),IFERROR(FIND(".",TRIM(D91)),0)+1),0)+1,999),""),""),"0")=IF((LEN(TRIM(D91))-LEN(SUBSTITUTE(TRIM(D91),".","")))=2,IFERROR(MID(TRIM(D91),IFERROR(FIND(".",TRIM(D91),IFERROR(FIND(".",TRIM(D91)),0)+1),0)+1,999),""),""),FALSE),TRUE)),"NONE","INVALID_VERSION"))))</ns0:f>
      </ns0:c>
    </ns0:row>
    <ns0:row r="92">
      <ns0:c r="A92" s="65"/>
      <ns0:c r="B92" s="65"/>
      <ns0:c r="C92" s="65"/>
      <ns0:c r="D92" s="65"/>
      <ns0:c r="E92" s="65"/>
      <ns0:c r="F92" s="67"/>
      <ns0:c r="G92" s="66"/>
      <ns0:c r="H92" s="66"/>
      <ns0:c r="I92" s="66"/>
      <ns0:c r="J92" s="45">
        <ns0:f>IF(A92="","",IFERROR(VLOOKUP(K92,'Controlled Vocabulary'!$AA$2:$AD$200,2,FALSE),"Record structurally complete"))</ns0:f>
      </ns0:c>
      <ns0:c r="K92" s="45">
        <ns0:f>IF(A92="","",IF(O92="","MISSING_CHANGE_EVENT_ID",IF(P92&gt;1,"DUPLICATE_LINK_ID",IF(E92="","CHANGE_ACTOR_REQUIRED",IF(OR(R92&lt;&gt;"NONE",S92&lt;&gt;"NONE"),"CHANGE_VERSION_LINK_REQUIRED",IF(G92="","MISSING_CHANGE_REASON",IF(Q92=0,"ORPHAN_CLAIM_LINK","NONE")))))))</ns0:f>
      </ns0:c>
      <ns0:c r="L92" s="45">
        <ns0:f>IF(A92="","",IFERROR(VLOOKUP(K92,'Controlled Vocabulary'!$AA$2:$AD$200,3,FALSE),"Continue"))</ns0:f>
      </ns0:c>
      <ns0:c r="M92" s="45">
        <ns0:f>IF(A92="","",IFERROR(VLOOKUP(K92,'Controlled Vocabulary'!$AA$2:$AD$200,4,FALSE),"Evaluate remaining controls."))</ns0:f>
      </ns0:c>
      <ns0:c r="N92" s="53">
        <ns0:f>IF(OR(B92="",D92=""),"",UPPER(TRIM(B92))&amp;"|"&amp;TRIM(D92))</ns0:f>
      </ns0:c>
      <ns0:c r="O92" s="53">
        <ns0:f>IF(A92="","",UPPER(TRIM(A92)))</ns0:f>
      </ns0:c>
      <ns0:c r="P92" s="53">
        <ns0:f>IF(O92="",0,COUNTIF($O$2:$O$101,O92))</ns0:f>
      </ns0:c>
      <ns0:c r="Q92" s="53">
        <ns0:f>IF(N92="",0,COUNTIF('Evidence Register'!$BN$2:$BN$101,N92))</ns0:f>
      </ns0:c>
      <ns0:c r="R92" s="53">
        <ns0:f>IF(TRIM(C92)="","MISSING_VERSION",IF(OR(NOT(OR((LEN(TRIM(C92))-LEN(SUBSTITUTE(TRIM(C92),".","")))=1,(LEN(TRIM(C92))-LEN(SUBSTITUTE(TRIM(C92),".","")))=2)),IFERROR(LEFT(TRIM(C92),IFERROR(FIND(".",TRIM(C92)),0)-1),"")="",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="",IF((LEN(TRIM(C92))-LEN(SUBSTITUTE(TRIM(C92),".","")))=2,IF((LEN(TRIM(C92))-LEN(SUBSTITUTE(TRIM(C92),".","")))=2,IFERROR(MID(TRIM(C92),IFERROR(FIND(".",TRIM(C92),IFERROR(FIND(".",TRIM(C92)),0)+1),0)+1,999),""),"")="",FALSE),NOT(IFERROR(ISNUMBER(--IFERROR(LEFT(TRIM(C92),IFERROR(FIND(".",TRIM(C92)),0)-1),"")),FALSE)),NOT(IFERROR(ISNUMBER(--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),FALSE)),IF((LEN(TRIM(C92))-LEN(SUBSTITUTE(TRIM(C92),".","")))=2,NOT(IFERROR(ISNUMBER(--IF((LEN(TRIM(C92))-LEN(SUBSTITUTE(TRIM(C92),".","")))=2,IFERROR(MID(TRIM(C92),IFERROR(FIND(".",TRIM(C92),IFERROR(FIND(".",TRIM(C92)),0)+1),0)+1,999),""),"")),FALSE)),FALSE)),"INVALID_VERSION",IF(OR(AND(LEN(IFERROR(LEFT(TRIM(C92),IFERROR(FIND(".",TRIM(C92)),0)-1),""))&gt;1,LEFT(IFERROR(LEFT(TRIM(C92),IFERROR(FIND(".",TRIM(C92)),0)-1),""),1)="0"),AND(LEN(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)&gt;1,LEFT(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,1)="0"),IF((LEN(TRIM(C92))-LEN(SUBSTITUTE(TRIM(C92),".","")))=2,AND(LEN(IF((LEN(TRIM(C92))-LEN(SUBSTITUTE(TRIM(C92),".","")))=2,IFERROR(MID(TRIM(C92),IFERROR(FIND(".",TRIM(C92),IFERROR(FIND(".",TRIM(C92)),0)+1),0)+1,999),""),""))&gt;1,LEFT(IF((LEN(TRIM(C92))-LEN(SUBSTITUTE(TRIM(C92),".","")))=2,IFERROR(MID(TRIM(C92),IFERROR(FIND(".",TRIM(C92),IFERROR(FIND(".",TRIM(C92)),0)+1),0)+1,999),""),""),1)="0"),FALSE)),"INVALID_VERSION_LEADING_ZERO",IF(AND(IFERROR(TEXT(--IFERROR(LEFT(TRIM(C92),IFERROR(FIND(".",TRIM(C92)),0)-1),""),"0")=IFERROR(LEFT(TRIM(C92),IFERROR(FIND(".",TRIM(C92)),0)-1),""),FALSE),IFERROR(TEXT(--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,"0")=IF((LEN(TRIM(C92))-LEN(SUBSTITUTE(TRIM(C92),".","")))=1,IFERROR(MID(TRIM(C92),IFERROR(FIND(".",TRIM(C92)),0)+1,999),""),IF((LEN(TRIM(C92))-LEN(SUBSTITUTE(TRIM(C92),".","")))=2,IFERROR(MID(TRIM(C92),IFERROR(FIND(".",TRIM(C92)),0)+1,IFERROR(FIND(".",TRIM(C92),IFERROR(FIND(".",TRIM(C92)),0)+1),0)-IFERROR(FIND(".",TRIM(C92)),0)-1),""),"")),FALSE),IF((LEN(TRIM(C92))-LEN(SUBSTITUTE(TRIM(C92),".","")))=2,IFERROR(TEXT(--IF((LEN(TRIM(C92))-LEN(SUBSTITUTE(TRIM(C92),".","")))=2,IFERROR(MID(TRIM(C92),IFERROR(FIND(".",TRIM(C92),IFERROR(FIND(".",TRIM(C92)),0)+1),0)+1,999),""),""),"0")=IF((LEN(TRIM(C92))-LEN(SUBSTITUTE(TRIM(C92),".","")))=2,IFERROR(MID(TRIM(C92),IFERROR(FIND(".",TRIM(C92),IFERROR(FIND(".",TRIM(C92)),0)+1),0)+1,999),""),""),FALSE),TRUE)),"NONE","INVALID_VERSION"))))</ns0:f>
      </ns0:c>
      <ns0:c r="S92" s="53">
        <ns0:f>IF(TRIM(D92)="","MISSING_VERSION",IF(OR(NOT(OR((LEN(TRIM(D92))-LEN(SUBSTITUTE(TRIM(D92),".","")))=1,(LEN(TRIM(D92))-LEN(SUBSTITUTE(TRIM(D92),".","")))=2)),IFERROR(LEFT(TRIM(D92),IFERROR(FIND(".",TRIM(D92)),0)-1),"")="",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="",IF((LEN(TRIM(D92))-LEN(SUBSTITUTE(TRIM(D92),".","")))=2,IF((LEN(TRIM(D92))-LEN(SUBSTITUTE(TRIM(D92),".","")))=2,IFERROR(MID(TRIM(D92),IFERROR(FIND(".",TRIM(D92),IFERROR(FIND(".",TRIM(D92)),0)+1),0)+1,999),""),"")="",FALSE),NOT(IFERROR(ISNUMBER(--IFERROR(LEFT(TRIM(D92),IFERROR(FIND(".",TRIM(D92)),0)-1),"")),FALSE)),NOT(IFERROR(ISNUMBER(--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),FALSE)),IF((LEN(TRIM(D92))-LEN(SUBSTITUTE(TRIM(D92),".","")))=2,NOT(IFERROR(ISNUMBER(--IF((LEN(TRIM(D92))-LEN(SUBSTITUTE(TRIM(D92),".","")))=2,IFERROR(MID(TRIM(D92),IFERROR(FIND(".",TRIM(D92),IFERROR(FIND(".",TRIM(D92)),0)+1),0)+1,999),""),"")),FALSE)),FALSE)),"INVALID_VERSION",IF(OR(AND(LEN(IFERROR(LEFT(TRIM(D92),IFERROR(FIND(".",TRIM(D92)),0)-1),""))&gt;1,LEFT(IFERROR(LEFT(TRIM(D92),IFERROR(FIND(".",TRIM(D92)),0)-1),""),1)="0"),AND(LEN(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)&gt;1,LEFT(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,1)="0"),IF((LEN(TRIM(D92))-LEN(SUBSTITUTE(TRIM(D92),".","")))=2,AND(LEN(IF((LEN(TRIM(D92))-LEN(SUBSTITUTE(TRIM(D92),".","")))=2,IFERROR(MID(TRIM(D92),IFERROR(FIND(".",TRIM(D92),IFERROR(FIND(".",TRIM(D92)),0)+1),0)+1,999),""),""))&gt;1,LEFT(IF((LEN(TRIM(D92))-LEN(SUBSTITUTE(TRIM(D92),".","")))=2,IFERROR(MID(TRIM(D92),IFERROR(FIND(".",TRIM(D92),IFERROR(FIND(".",TRIM(D92)),0)+1),0)+1,999),""),""),1)="0"),FALSE)),"INVALID_VERSION_LEADING_ZERO",IF(AND(IFERROR(TEXT(--IFERROR(LEFT(TRIM(D92),IFERROR(FIND(".",TRIM(D92)),0)-1),""),"0")=IFERROR(LEFT(TRIM(D92),IFERROR(FIND(".",TRIM(D92)),0)-1),""),FALSE),IFERROR(TEXT(--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,"0")=IF((LEN(TRIM(D92))-LEN(SUBSTITUTE(TRIM(D92),".","")))=1,IFERROR(MID(TRIM(D92),IFERROR(FIND(".",TRIM(D92)),0)+1,999),""),IF((LEN(TRIM(D92))-LEN(SUBSTITUTE(TRIM(D92),".","")))=2,IFERROR(MID(TRIM(D92),IFERROR(FIND(".",TRIM(D92)),0)+1,IFERROR(FIND(".",TRIM(D92),IFERROR(FIND(".",TRIM(D92)),0)+1),0)-IFERROR(FIND(".",TRIM(D92)),0)-1),""),"")),FALSE),IF((LEN(TRIM(D92))-LEN(SUBSTITUTE(TRIM(D92),".","")))=2,IFERROR(TEXT(--IF((LEN(TRIM(D92))-LEN(SUBSTITUTE(TRIM(D92),".","")))=2,IFERROR(MID(TRIM(D92),IFERROR(FIND(".",TRIM(D92),IFERROR(FIND(".",TRIM(D92)),0)+1),0)+1,999),""),""),"0")=IF((LEN(TRIM(D92))-LEN(SUBSTITUTE(TRIM(D92),".","")))=2,IFERROR(MID(TRIM(D92),IFERROR(FIND(".",TRIM(D92),IFERROR(FIND(".",TRIM(D92)),0)+1),0)+1,999),""),""),FALSE),TRUE)),"NONE","INVALID_VERSION"))))</ns0:f>
      </ns0:c>
    </ns0:row>
    <ns0:row r="93">
      <ns0:c r="A93" s="65"/>
      <ns0:c r="B93" s="65"/>
      <ns0:c r="C93" s="65"/>
      <ns0:c r="D93" s="65"/>
      <ns0:c r="E93" s="65"/>
      <ns0:c r="F93" s="67"/>
      <ns0:c r="G93" s="66"/>
      <ns0:c r="H93" s="66"/>
      <ns0:c r="I93" s="66"/>
      <ns0:c r="J93" s="45">
        <ns0:f>IF(A93="","",IFERROR(VLOOKUP(K93,'Controlled Vocabulary'!$AA$2:$AD$200,2,FALSE),"Record structurally complete"))</ns0:f>
      </ns0:c>
      <ns0:c r="K93" s="45">
        <ns0:f>IF(A93="","",IF(O93="","MISSING_CHANGE_EVENT_ID",IF(P93&gt;1,"DUPLICATE_LINK_ID",IF(E93="","CHANGE_ACTOR_REQUIRED",IF(OR(R93&lt;&gt;"NONE",S93&lt;&gt;"NONE"),"CHANGE_VERSION_LINK_REQUIRED",IF(G93="","MISSING_CHANGE_REASON",IF(Q93=0,"ORPHAN_CLAIM_LINK","NONE")))))))</ns0:f>
      </ns0:c>
      <ns0:c r="L93" s="45">
        <ns0:f>IF(A93="","",IFERROR(VLOOKUP(K93,'Controlled Vocabulary'!$AA$2:$AD$200,3,FALSE),"Continue"))</ns0:f>
      </ns0:c>
      <ns0:c r="M93" s="45">
        <ns0:f>IF(A93="","",IFERROR(VLOOKUP(K93,'Controlled Vocabulary'!$AA$2:$AD$200,4,FALSE),"Evaluate remaining controls."))</ns0:f>
      </ns0:c>
      <ns0:c r="N93" s="53">
        <ns0:f>IF(OR(B93="",D93=""),"",UPPER(TRIM(B93))&amp;"|"&amp;TRIM(D93))</ns0:f>
      </ns0:c>
      <ns0:c r="O93" s="53">
        <ns0:f>IF(A93="","",UPPER(TRIM(A93)))</ns0:f>
      </ns0:c>
      <ns0:c r="P93" s="53">
        <ns0:f>IF(O93="",0,COUNTIF($O$2:$O$101,O93))</ns0:f>
      </ns0:c>
      <ns0:c r="Q93" s="53">
        <ns0:f>IF(N93="",0,COUNTIF('Evidence Register'!$BN$2:$BN$101,N93))</ns0:f>
      </ns0:c>
      <ns0:c r="R93" s="53">
        <ns0:f>IF(TRIM(C93)="","MISSING_VERSION",IF(OR(NOT(OR((LEN(TRIM(C93))-LEN(SUBSTITUTE(TRIM(C93),".","")))=1,(LEN(TRIM(C93))-LEN(SUBSTITUTE(TRIM(C93),".","")))=2)),IFERROR(LEFT(TRIM(C93),IFERROR(FIND(".",TRIM(C93)),0)-1),"")="",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="",IF((LEN(TRIM(C93))-LEN(SUBSTITUTE(TRIM(C93),".","")))=2,IF((LEN(TRIM(C93))-LEN(SUBSTITUTE(TRIM(C93),".","")))=2,IFERROR(MID(TRIM(C93),IFERROR(FIND(".",TRIM(C93),IFERROR(FIND(".",TRIM(C93)),0)+1),0)+1,999),""),"")="",FALSE),NOT(IFERROR(ISNUMBER(--IFERROR(LEFT(TRIM(C93),IFERROR(FIND(".",TRIM(C93)),0)-1),"")),FALSE)),NOT(IFERROR(ISNUMBER(--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),FALSE)),IF((LEN(TRIM(C93))-LEN(SUBSTITUTE(TRIM(C93),".","")))=2,NOT(IFERROR(ISNUMBER(--IF((LEN(TRIM(C93))-LEN(SUBSTITUTE(TRIM(C93),".","")))=2,IFERROR(MID(TRIM(C93),IFERROR(FIND(".",TRIM(C93),IFERROR(FIND(".",TRIM(C93)),0)+1),0)+1,999),""),"")),FALSE)),FALSE)),"INVALID_VERSION",IF(OR(AND(LEN(IFERROR(LEFT(TRIM(C93),IFERROR(FIND(".",TRIM(C93)),0)-1),""))&gt;1,LEFT(IFERROR(LEFT(TRIM(C93),IFERROR(FIND(".",TRIM(C93)),0)-1),""),1)="0"),AND(LEN(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)&gt;1,LEFT(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,1)="0"),IF((LEN(TRIM(C93))-LEN(SUBSTITUTE(TRIM(C93),".","")))=2,AND(LEN(IF((LEN(TRIM(C93))-LEN(SUBSTITUTE(TRIM(C93),".","")))=2,IFERROR(MID(TRIM(C93),IFERROR(FIND(".",TRIM(C93),IFERROR(FIND(".",TRIM(C93)),0)+1),0)+1,999),""),""))&gt;1,LEFT(IF((LEN(TRIM(C93))-LEN(SUBSTITUTE(TRIM(C93),".","")))=2,IFERROR(MID(TRIM(C93),IFERROR(FIND(".",TRIM(C93),IFERROR(FIND(".",TRIM(C93)),0)+1),0)+1,999),""),""),1)="0"),FALSE)),"INVALID_VERSION_LEADING_ZERO",IF(AND(IFERROR(TEXT(--IFERROR(LEFT(TRIM(C93),IFERROR(FIND(".",TRIM(C93)),0)-1),""),"0")=IFERROR(LEFT(TRIM(C93),IFERROR(FIND(".",TRIM(C93)),0)-1),""),FALSE),IFERROR(TEXT(--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,"0")=IF((LEN(TRIM(C93))-LEN(SUBSTITUTE(TRIM(C93),".","")))=1,IFERROR(MID(TRIM(C93),IFERROR(FIND(".",TRIM(C93)),0)+1,999),""),IF((LEN(TRIM(C93))-LEN(SUBSTITUTE(TRIM(C93),".","")))=2,IFERROR(MID(TRIM(C93),IFERROR(FIND(".",TRIM(C93)),0)+1,IFERROR(FIND(".",TRIM(C93),IFERROR(FIND(".",TRIM(C93)),0)+1),0)-IFERROR(FIND(".",TRIM(C93)),0)-1),""),"")),FALSE),IF((LEN(TRIM(C93))-LEN(SUBSTITUTE(TRIM(C93),".","")))=2,IFERROR(TEXT(--IF((LEN(TRIM(C93))-LEN(SUBSTITUTE(TRIM(C93),".","")))=2,IFERROR(MID(TRIM(C93),IFERROR(FIND(".",TRIM(C93),IFERROR(FIND(".",TRIM(C93)),0)+1),0)+1,999),""),""),"0")=IF((LEN(TRIM(C93))-LEN(SUBSTITUTE(TRIM(C93),".","")))=2,IFERROR(MID(TRIM(C93),IFERROR(FIND(".",TRIM(C93),IFERROR(FIND(".",TRIM(C93)),0)+1),0)+1,999),""),""),FALSE),TRUE)),"NONE","INVALID_VERSION"))))</ns0:f>
      </ns0:c>
      <ns0:c r="S93" s="53">
        <ns0:f>IF(TRIM(D93)="","MISSING_VERSION",IF(OR(NOT(OR((LEN(TRIM(D93))-LEN(SUBSTITUTE(TRIM(D93),".","")))=1,(LEN(TRIM(D93))-LEN(SUBSTITUTE(TRIM(D93),".","")))=2)),IFERROR(LEFT(TRIM(D93),IFERROR(FIND(".",TRIM(D93)),0)-1),"")="",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="",IF((LEN(TRIM(D93))-LEN(SUBSTITUTE(TRIM(D93),".","")))=2,IF((LEN(TRIM(D93))-LEN(SUBSTITUTE(TRIM(D93),".","")))=2,IFERROR(MID(TRIM(D93),IFERROR(FIND(".",TRIM(D93),IFERROR(FIND(".",TRIM(D93)),0)+1),0)+1,999),""),"")="",FALSE),NOT(IFERROR(ISNUMBER(--IFERROR(LEFT(TRIM(D93),IFERROR(FIND(".",TRIM(D93)),0)-1),"")),FALSE)),NOT(IFERROR(ISNUMBER(--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),FALSE)),IF((LEN(TRIM(D93))-LEN(SUBSTITUTE(TRIM(D93),".","")))=2,NOT(IFERROR(ISNUMBER(--IF((LEN(TRIM(D93))-LEN(SUBSTITUTE(TRIM(D93),".","")))=2,IFERROR(MID(TRIM(D93),IFERROR(FIND(".",TRIM(D93),IFERROR(FIND(".",TRIM(D93)),0)+1),0)+1,999),""),"")),FALSE)),FALSE)),"INVALID_VERSION",IF(OR(AND(LEN(IFERROR(LEFT(TRIM(D93),IFERROR(FIND(".",TRIM(D93)),0)-1),""))&gt;1,LEFT(IFERROR(LEFT(TRIM(D93),IFERROR(FIND(".",TRIM(D93)),0)-1),""),1)="0"),AND(LEN(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)&gt;1,LEFT(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,1)="0"),IF((LEN(TRIM(D93))-LEN(SUBSTITUTE(TRIM(D93),".","")))=2,AND(LEN(IF((LEN(TRIM(D93))-LEN(SUBSTITUTE(TRIM(D93),".","")))=2,IFERROR(MID(TRIM(D93),IFERROR(FIND(".",TRIM(D93),IFERROR(FIND(".",TRIM(D93)),0)+1),0)+1,999),""),""))&gt;1,LEFT(IF((LEN(TRIM(D93))-LEN(SUBSTITUTE(TRIM(D93),".","")))=2,IFERROR(MID(TRIM(D93),IFERROR(FIND(".",TRIM(D93),IFERROR(FIND(".",TRIM(D93)),0)+1),0)+1,999),""),""),1)="0"),FALSE)),"INVALID_VERSION_LEADING_ZERO",IF(AND(IFERROR(TEXT(--IFERROR(LEFT(TRIM(D93),IFERROR(FIND(".",TRIM(D93)),0)-1),""),"0")=IFERROR(LEFT(TRIM(D93),IFERROR(FIND(".",TRIM(D93)),0)-1),""),FALSE),IFERROR(TEXT(--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,"0")=IF((LEN(TRIM(D93))-LEN(SUBSTITUTE(TRIM(D93),".","")))=1,IFERROR(MID(TRIM(D93),IFERROR(FIND(".",TRIM(D93)),0)+1,999),""),IF((LEN(TRIM(D93))-LEN(SUBSTITUTE(TRIM(D93),".","")))=2,IFERROR(MID(TRIM(D93),IFERROR(FIND(".",TRIM(D93)),0)+1,IFERROR(FIND(".",TRIM(D93),IFERROR(FIND(".",TRIM(D93)),0)+1),0)-IFERROR(FIND(".",TRIM(D93)),0)-1),""),"")),FALSE),IF((LEN(TRIM(D93))-LEN(SUBSTITUTE(TRIM(D93),".","")))=2,IFERROR(TEXT(--IF((LEN(TRIM(D93))-LEN(SUBSTITUTE(TRIM(D93),".","")))=2,IFERROR(MID(TRIM(D93),IFERROR(FIND(".",TRIM(D93),IFERROR(FIND(".",TRIM(D93)),0)+1),0)+1,999),""),""),"0")=IF((LEN(TRIM(D93))-LEN(SUBSTITUTE(TRIM(D93),".","")))=2,IFERROR(MID(TRIM(D93),IFERROR(FIND(".",TRIM(D93),IFERROR(FIND(".",TRIM(D93)),0)+1),0)+1,999),""),""),FALSE),TRUE)),"NONE","INVALID_VERSION"))))</ns0:f>
      </ns0:c>
    </ns0:row>
    <ns0:row r="94">
      <ns0:c r="A94" s="65"/>
      <ns0:c r="B94" s="65"/>
      <ns0:c r="C94" s="65"/>
      <ns0:c r="D94" s="65"/>
      <ns0:c r="E94" s="65"/>
      <ns0:c r="F94" s="67"/>
      <ns0:c r="G94" s="66"/>
      <ns0:c r="H94" s="66"/>
      <ns0:c r="I94" s="66"/>
      <ns0:c r="J94" s="45">
        <ns0:f>IF(A94="","",IFERROR(VLOOKUP(K94,'Controlled Vocabulary'!$AA$2:$AD$200,2,FALSE),"Record structurally complete"))</ns0:f>
      </ns0:c>
      <ns0:c r="K94" s="45">
        <ns0:f>IF(A94="","",IF(O94="","MISSING_CHANGE_EVENT_ID",IF(P94&gt;1,"DUPLICATE_LINK_ID",IF(E94="","CHANGE_ACTOR_REQUIRED",IF(OR(R94&lt;&gt;"NONE",S94&lt;&gt;"NONE"),"CHANGE_VERSION_LINK_REQUIRED",IF(G94="","MISSING_CHANGE_REASON",IF(Q94=0,"ORPHAN_CLAIM_LINK","NONE")))))))</ns0:f>
      </ns0:c>
      <ns0:c r="L94" s="45">
        <ns0:f>IF(A94="","",IFERROR(VLOOKUP(K94,'Controlled Vocabulary'!$AA$2:$AD$200,3,FALSE),"Continue"))</ns0:f>
      </ns0:c>
      <ns0:c r="M94" s="45">
        <ns0:f>IF(A94="","",IFERROR(VLOOKUP(K94,'Controlled Vocabulary'!$AA$2:$AD$200,4,FALSE),"Evaluate remaining controls."))</ns0:f>
      </ns0:c>
      <ns0:c r="N94" s="53">
        <ns0:f>IF(OR(B94="",D94=""),"",UPPER(TRIM(B94))&amp;"|"&amp;TRIM(D94))</ns0:f>
      </ns0:c>
      <ns0:c r="O94" s="53">
        <ns0:f>IF(A94="","",UPPER(TRIM(A94)))</ns0:f>
      </ns0:c>
      <ns0:c r="P94" s="53">
        <ns0:f>IF(O94="",0,COUNTIF($O$2:$O$101,O94))</ns0:f>
      </ns0:c>
      <ns0:c r="Q94" s="53">
        <ns0:f>IF(N94="",0,COUNTIF('Evidence Register'!$BN$2:$BN$101,N94))</ns0:f>
      </ns0:c>
      <ns0:c r="R94" s="53">
        <ns0:f>IF(TRIM(C94)="","MISSING_VERSION",IF(OR(NOT(OR((LEN(TRIM(C94))-LEN(SUBSTITUTE(TRIM(C94),".","")))=1,(LEN(TRIM(C94))-LEN(SUBSTITUTE(TRIM(C94),".","")))=2)),IFERROR(LEFT(TRIM(C94),IFERROR(FIND(".",TRIM(C94)),0)-1),"")="",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="",IF((LEN(TRIM(C94))-LEN(SUBSTITUTE(TRIM(C94),".","")))=2,IF((LEN(TRIM(C94))-LEN(SUBSTITUTE(TRIM(C94),".","")))=2,IFERROR(MID(TRIM(C94),IFERROR(FIND(".",TRIM(C94),IFERROR(FIND(".",TRIM(C94)),0)+1),0)+1,999),""),"")="",FALSE),NOT(IFERROR(ISNUMBER(--IFERROR(LEFT(TRIM(C94),IFERROR(FIND(".",TRIM(C94)),0)-1),"")),FALSE)),NOT(IFERROR(ISNUMBER(--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),FALSE)),IF((LEN(TRIM(C94))-LEN(SUBSTITUTE(TRIM(C94),".","")))=2,NOT(IFERROR(ISNUMBER(--IF((LEN(TRIM(C94))-LEN(SUBSTITUTE(TRIM(C94),".","")))=2,IFERROR(MID(TRIM(C94),IFERROR(FIND(".",TRIM(C94),IFERROR(FIND(".",TRIM(C94)),0)+1),0)+1,999),""),"")),FALSE)),FALSE)),"INVALID_VERSION",IF(OR(AND(LEN(IFERROR(LEFT(TRIM(C94),IFERROR(FIND(".",TRIM(C94)),0)-1),""))&gt;1,LEFT(IFERROR(LEFT(TRIM(C94),IFERROR(FIND(".",TRIM(C94)),0)-1),""),1)="0"),AND(LEN(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)&gt;1,LEFT(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,1)="0"),IF((LEN(TRIM(C94))-LEN(SUBSTITUTE(TRIM(C94),".","")))=2,AND(LEN(IF((LEN(TRIM(C94))-LEN(SUBSTITUTE(TRIM(C94),".","")))=2,IFERROR(MID(TRIM(C94),IFERROR(FIND(".",TRIM(C94),IFERROR(FIND(".",TRIM(C94)),0)+1),0)+1,999),""),""))&gt;1,LEFT(IF((LEN(TRIM(C94))-LEN(SUBSTITUTE(TRIM(C94),".","")))=2,IFERROR(MID(TRIM(C94),IFERROR(FIND(".",TRIM(C94),IFERROR(FIND(".",TRIM(C94)),0)+1),0)+1,999),""),""),1)="0"),FALSE)),"INVALID_VERSION_LEADING_ZERO",IF(AND(IFERROR(TEXT(--IFERROR(LEFT(TRIM(C94),IFERROR(FIND(".",TRIM(C94)),0)-1),""),"0")=IFERROR(LEFT(TRIM(C94),IFERROR(FIND(".",TRIM(C94)),0)-1),""),FALSE),IFERROR(TEXT(--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,"0")=IF((LEN(TRIM(C94))-LEN(SUBSTITUTE(TRIM(C94),".","")))=1,IFERROR(MID(TRIM(C94),IFERROR(FIND(".",TRIM(C94)),0)+1,999),""),IF((LEN(TRIM(C94))-LEN(SUBSTITUTE(TRIM(C94),".","")))=2,IFERROR(MID(TRIM(C94),IFERROR(FIND(".",TRIM(C94)),0)+1,IFERROR(FIND(".",TRIM(C94),IFERROR(FIND(".",TRIM(C94)),0)+1),0)-IFERROR(FIND(".",TRIM(C94)),0)-1),""),"")),FALSE),IF((LEN(TRIM(C94))-LEN(SUBSTITUTE(TRIM(C94),".","")))=2,IFERROR(TEXT(--IF((LEN(TRIM(C94))-LEN(SUBSTITUTE(TRIM(C94),".","")))=2,IFERROR(MID(TRIM(C94),IFERROR(FIND(".",TRIM(C94),IFERROR(FIND(".",TRIM(C94)),0)+1),0)+1,999),""),""),"0")=IF((LEN(TRIM(C94))-LEN(SUBSTITUTE(TRIM(C94),".","")))=2,IFERROR(MID(TRIM(C94),IFERROR(FIND(".",TRIM(C94),IFERROR(FIND(".",TRIM(C94)),0)+1),0)+1,999),""),""),FALSE),TRUE)),"NONE","INVALID_VERSION"))))</ns0:f>
      </ns0:c>
      <ns0:c r="S94" s="53">
        <ns0:f>IF(TRIM(D94)="","MISSING_VERSION",IF(OR(NOT(OR((LEN(TRIM(D94))-LEN(SUBSTITUTE(TRIM(D94),".","")))=1,(LEN(TRIM(D94))-LEN(SUBSTITUTE(TRIM(D94),".","")))=2)),IFERROR(LEFT(TRIM(D94),IFERROR(FIND(".",TRIM(D94)),0)-1),"")="",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="",IF((LEN(TRIM(D94))-LEN(SUBSTITUTE(TRIM(D94),".","")))=2,IF((LEN(TRIM(D94))-LEN(SUBSTITUTE(TRIM(D94),".","")))=2,IFERROR(MID(TRIM(D94),IFERROR(FIND(".",TRIM(D94),IFERROR(FIND(".",TRIM(D94)),0)+1),0)+1,999),""),"")="",FALSE),NOT(IFERROR(ISNUMBER(--IFERROR(LEFT(TRIM(D94),IFERROR(FIND(".",TRIM(D94)),0)-1),"")),FALSE)),NOT(IFERROR(ISNUMBER(--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),FALSE)),IF((LEN(TRIM(D94))-LEN(SUBSTITUTE(TRIM(D94),".","")))=2,NOT(IFERROR(ISNUMBER(--IF((LEN(TRIM(D94))-LEN(SUBSTITUTE(TRIM(D94),".","")))=2,IFERROR(MID(TRIM(D94),IFERROR(FIND(".",TRIM(D94),IFERROR(FIND(".",TRIM(D94)),0)+1),0)+1,999),""),"")),FALSE)),FALSE)),"INVALID_VERSION",IF(OR(AND(LEN(IFERROR(LEFT(TRIM(D94),IFERROR(FIND(".",TRIM(D94)),0)-1),""))&gt;1,LEFT(IFERROR(LEFT(TRIM(D94),IFERROR(FIND(".",TRIM(D94)),0)-1),""),1)="0"),AND(LEN(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)&gt;1,LEFT(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,1)="0"),IF((LEN(TRIM(D94))-LEN(SUBSTITUTE(TRIM(D94),".","")))=2,AND(LEN(IF((LEN(TRIM(D94))-LEN(SUBSTITUTE(TRIM(D94),".","")))=2,IFERROR(MID(TRIM(D94),IFERROR(FIND(".",TRIM(D94),IFERROR(FIND(".",TRIM(D94)),0)+1),0)+1,999),""),""))&gt;1,LEFT(IF((LEN(TRIM(D94))-LEN(SUBSTITUTE(TRIM(D94),".","")))=2,IFERROR(MID(TRIM(D94),IFERROR(FIND(".",TRIM(D94),IFERROR(FIND(".",TRIM(D94)),0)+1),0)+1,999),""),""),1)="0"),FALSE)),"INVALID_VERSION_LEADING_ZERO",IF(AND(IFERROR(TEXT(--IFERROR(LEFT(TRIM(D94),IFERROR(FIND(".",TRIM(D94)),0)-1),""),"0")=IFERROR(LEFT(TRIM(D94),IFERROR(FIND(".",TRIM(D94)),0)-1),""),FALSE),IFERROR(TEXT(--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,"0")=IF((LEN(TRIM(D94))-LEN(SUBSTITUTE(TRIM(D94),".","")))=1,IFERROR(MID(TRIM(D94),IFERROR(FIND(".",TRIM(D94)),0)+1,999),""),IF((LEN(TRIM(D94))-LEN(SUBSTITUTE(TRIM(D94),".","")))=2,IFERROR(MID(TRIM(D94),IFERROR(FIND(".",TRIM(D94)),0)+1,IFERROR(FIND(".",TRIM(D94),IFERROR(FIND(".",TRIM(D94)),0)+1),0)-IFERROR(FIND(".",TRIM(D94)),0)-1),""),"")),FALSE),IF((LEN(TRIM(D94))-LEN(SUBSTITUTE(TRIM(D94),".","")))=2,IFERROR(TEXT(--IF((LEN(TRIM(D94))-LEN(SUBSTITUTE(TRIM(D94),".","")))=2,IFERROR(MID(TRIM(D94),IFERROR(FIND(".",TRIM(D94),IFERROR(FIND(".",TRIM(D94)),0)+1),0)+1,999),""),""),"0")=IF((LEN(TRIM(D94))-LEN(SUBSTITUTE(TRIM(D94),".","")))=2,IFERROR(MID(TRIM(D94),IFERROR(FIND(".",TRIM(D94),IFERROR(FIND(".",TRIM(D94)),0)+1),0)+1,999),""),""),FALSE),TRUE)),"NONE","INVALID_VERSION"))))</ns0:f>
      </ns0:c>
    </ns0:row>
    <ns0:row r="95">
      <ns0:c r="A95" s="65"/>
      <ns0:c r="B95" s="65"/>
      <ns0:c r="C95" s="65"/>
      <ns0:c r="D95" s="65"/>
      <ns0:c r="E95" s="65"/>
      <ns0:c r="F95" s="67"/>
      <ns0:c r="G95" s="66"/>
      <ns0:c r="H95" s="66"/>
      <ns0:c r="I95" s="66"/>
      <ns0:c r="J95" s="45">
        <ns0:f>IF(A95="","",IFERROR(VLOOKUP(K95,'Controlled Vocabulary'!$AA$2:$AD$200,2,FALSE),"Record structurally complete"))</ns0:f>
      </ns0:c>
      <ns0:c r="K95" s="45">
        <ns0:f>IF(A95="","",IF(O95="","MISSING_CHANGE_EVENT_ID",IF(P95&gt;1,"DUPLICATE_LINK_ID",IF(E95="","CHANGE_ACTOR_REQUIRED",IF(OR(R95&lt;&gt;"NONE",S95&lt;&gt;"NONE"),"CHANGE_VERSION_LINK_REQUIRED",IF(G95="","MISSING_CHANGE_REASON",IF(Q95=0,"ORPHAN_CLAIM_LINK","NONE")))))))</ns0:f>
      </ns0:c>
      <ns0:c r="L95" s="45">
        <ns0:f>IF(A95="","",IFERROR(VLOOKUP(K95,'Controlled Vocabulary'!$AA$2:$AD$200,3,FALSE),"Continue"))</ns0:f>
      </ns0:c>
      <ns0:c r="M95" s="45">
        <ns0:f>IF(A95="","",IFERROR(VLOOKUP(K95,'Controlled Vocabulary'!$AA$2:$AD$200,4,FALSE),"Evaluate remaining controls."))</ns0:f>
      </ns0:c>
      <ns0:c r="N95" s="53">
        <ns0:f>IF(OR(B95="",D95=""),"",UPPER(TRIM(B95))&amp;"|"&amp;TRIM(D95))</ns0:f>
      </ns0:c>
      <ns0:c r="O95" s="53">
        <ns0:f>IF(A95="","",UPPER(TRIM(A95)))</ns0:f>
      </ns0:c>
      <ns0:c r="P95" s="53">
        <ns0:f>IF(O95="",0,COUNTIF($O$2:$O$101,O95))</ns0:f>
      </ns0:c>
      <ns0:c r="Q95" s="53">
        <ns0:f>IF(N95="",0,COUNTIF('Evidence Register'!$BN$2:$BN$101,N95))</ns0:f>
      </ns0:c>
      <ns0:c r="R95" s="53">
        <ns0:f>IF(TRIM(C95)="","MISSING_VERSION",IF(OR(NOT(OR((LEN(TRIM(C95))-LEN(SUBSTITUTE(TRIM(C95),".","")))=1,(LEN(TRIM(C95))-LEN(SUBSTITUTE(TRIM(C95),".","")))=2)),IFERROR(LEFT(TRIM(C95),IFERROR(FIND(".",TRIM(C95)),0)-1),"")="",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="",IF((LEN(TRIM(C95))-LEN(SUBSTITUTE(TRIM(C95),".","")))=2,IF((LEN(TRIM(C95))-LEN(SUBSTITUTE(TRIM(C95),".","")))=2,IFERROR(MID(TRIM(C95),IFERROR(FIND(".",TRIM(C95),IFERROR(FIND(".",TRIM(C95)),0)+1),0)+1,999),""),"")="",FALSE),NOT(IFERROR(ISNUMBER(--IFERROR(LEFT(TRIM(C95),IFERROR(FIND(".",TRIM(C95)),0)-1),"")),FALSE)),NOT(IFERROR(ISNUMBER(--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),FALSE)),IF((LEN(TRIM(C95))-LEN(SUBSTITUTE(TRIM(C95),".","")))=2,NOT(IFERROR(ISNUMBER(--IF((LEN(TRIM(C95))-LEN(SUBSTITUTE(TRIM(C95),".","")))=2,IFERROR(MID(TRIM(C95),IFERROR(FIND(".",TRIM(C95),IFERROR(FIND(".",TRIM(C95)),0)+1),0)+1,999),""),"")),FALSE)),FALSE)),"INVALID_VERSION",IF(OR(AND(LEN(IFERROR(LEFT(TRIM(C95),IFERROR(FIND(".",TRIM(C95)),0)-1),""))&gt;1,LEFT(IFERROR(LEFT(TRIM(C95),IFERROR(FIND(".",TRIM(C95)),0)-1),""),1)="0"),AND(LEN(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)&gt;1,LEFT(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,1)="0"),IF((LEN(TRIM(C95))-LEN(SUBSTITUTE(TRIM(C95),".","")))=2,AND(LEN(IF((LEN(TRIM(C95))-LEN(SUBSTITUTE(TRIM(C95),".","")))=2,IFERROR(MID(TRIM(C95),IFERROR(FIND(".",TRIM(C95),IFERROR(FIND(".",TRIM(C95)),0)+1),0)+1,999),""),""))&gt;1,LEFT(IF((LEN(TRIM(C95))-LEN(SUBSTITUTE(TRIM(C95),".","")))=2,IFERROR(MID(TRIM(C95),IFERROR(FIND(".",TRIM(C95),IFERROR(FIND(".",TRIM(C95)),0)+1),0)+1,999),""),""),1)="0"),FALSE)),"INVALID_VERSION_LEADING_ZERO",IF(AND(IFERROR(TEXT(--IFERROR(LEFT(TRIM(C95),IFERROR(FIND(".",TRIM(C95)),0)-1),""),"0")=IFERROR(LEFT(TRIM(C95),IFERROR(FIND(".",TRIM(C95)),0)-1),""),FALSE),IFERROR(TEXT(--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,"0")=IF((LEN(TRIM(C95))-LEN(SUBSTITUTE(TRIM(C95),".","")))=1,IFERROR(MID(TRIM(C95),IFERROR(FIND(".",TRIM(C95)),0)+1,999),""),IF((LEN(TRIM(C95))-LEN(SUBSTITUTE(TRIM(C95),".","")))=2,IFERROR(MID(TRIM(C95),IFERROR(FIND(".",TRIM(C95)),0)+1,IFERROR(FIND(".",TRIM(C95),IFERROR(FIND(".",TRIM(C95)),0)+1),0)-IFERROR(FIND(".",TRIM(C95)),0)-1),""),"")),FALSE),IF((LEN(TRIM(C95))-LEN(SUBSTITUTE(TRIM(C95),".","")))=2,IFERROR(TEXT(--IF((LEN(TRIM(C95))-LEN(SUBSTITUTE(TRIM(C95),".","")))=2,IFERROR(MID(TRIM(C95),IFERROR(FIND(".",TRIM(C95),IFERROR(FIND(".",TRIM(C95)),0)+1),0)+1,999),""),""),"0")=IF((LEN(TRIM(C95))-LEN(SUBSTITUTE(TRIM(C95),".","")))=2,IFERROR(MID(TRIM(C95),IFERROR(FIND(".",TRIM(C95),IFERROR(FIND(".",TRIM(C95)),0)+1),0)+1,999),""),""),FALSE),TRUE)),"NONE","INVALID_VERSION"))))</ns0:f>
      </ns0:c>
      <ns0:c r="S95" s="53">
        <ns0:f>IF(TRIM(D95)="","MISSING_VERSION",IF(OR(NOT(OR((LEN(TRIM(D95))-LEN(SUBSTITUTE(TRIM(D95),".","")))=1,(LEN(TRIM(D95))-LEN(SUBSTITUTE(TRIM(D95),".","")))=2)),IFERROR(LEFT(TRIM(D95),IFERROR(FIND(".",TRIM(D95)),0)-1),"")="",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="",IF((LEN(TRIM(D95))-LEN(SUBSTITUTE(TRIM(D95),".","")))=2,IF((LEN(TRIM(D95))-LEN(SUBSTITUTE(TRIM(D95),".","")))=2,IFERROR(MID(TRIM(D95),IFERROR(FIND(".",TRIM(D95),IFERROR(FIND(".",TRIM(D95)),0)+1),0)+1,999),""),"")="",FALSE),NOT(IFERROR(ISNUMBER(--IFERROR(LEFT(TRIM(D95),IFERROR(FIND(".",TRIM(D95)),0)-1),"")),FALSE)),NOT(IFERROR(ISNUMBER(--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),FALSE)),IF((LEN(TRIM(D95))-LEN(SUBSTITUTE(TRIM(D95),".","")))=2,NOT(IFERROR(ISNUMBER(--IF((LEN(TRIM(D95))-LEN(SUBSTITUTE(TRIM(D95),".","")))=2,IFERROR(MID(TRIM(D95),IFERROR(FIND(".",TRIM(D95),IFERROR(FIND(".",TRIM(D95)),0)+1),0)+1,999),""),"")),FALSE)),FALSE)),"INVALID_VERSION",IF(OR(AND(LEN(IFERROR(LEFT(TRIM(D95),IFERROR(FIND(".",TRIM(D95)),0)-1),""))&gt;1,LEFT(IFERROR(LEFT(TRIM(D95),IFERROR(FIND(".",TRIM(D95)),0)-1),""),1)="0"),AND(LEN(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)&gt;1,LEFT(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,1)="0"),IF((LEN(TRIM(D95))-LEN(SUBSTITUTE(TRIM(D95),".","")))=2,AND(LEN(IF((LEN(TRIM(D95))-LEN(SUBSTITUTE(TRIM(D95),".","")))=2,IFERROR(MID(TRIM(D95),IFERROR(FIND(".",TRIM(D95),IFERROR(FIND(".",TRIM(D95)),0)+1),0)+1,999),""),""))&gt;1,LEFT(IF((LEN(TRIM(D95))-LEN(SUBSTITUTE(TRIM(D95),".","")))=2,IFERROR(MID(TRIM(D95),IFERROR(FIND(".",TRIM(D95),IFERROR(FIND(".",TRIM(D95)),0)+1),0)+1,999),""),""),1)="0"),FALSE)),"INVALID_VERSION_LEADING_ZERO",IF(AND(IFERROR(TEXT(--IFERROR(LEFT(TRIM(D95),IFERROR(FIND(".",TRIM(D95)),0)-1),""),"0")=IFERROR(LEFT(TRIM(D95),IFERROR(FIND(".",TRIM(D95)),0)-1),""),FALSE),IFERROR(TEXT(--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,"0")=IF((LEN(TRIM(D95))-LEN(SUBSTITUTE(TRIM(D95),".","")))=1,IFERROR(MID(TRIM(D95),IFERROR(FIND(".",TRIM(D95)),0)+1,999),""),IF((LEN(TRIM(D95))-LEN(SUBSTITUTE(TRIM(D95),".","")))=2,IFERROR(MID(TRIM(D95),IFERROR(FIND(".",TRIM(D95)),0)+1,IFERROR(FIND(".",TRIM(D95),IFERROR(FIND(".",TRIM(D95)),0)+1),0)-IFERROR(FIND(".",TRIM(D95)),0)-1),""),"")),FALSE),IF((LEN(TRIM(D95))-LEN(SUBSTITUTE(TRIM(D95),".","")))=2,IFERROR(TEXT(--IF((LEN(TRIM(D95))-LEN(SUBSTITUTE(TRIM(D95),".","")))=2,IFERROR(MID(TRIM(D95),IFERROR(FIND(".",TRIM(D95),IFERROR(FIND(".",TRIM(D95)),0)+1),0)+1,999),""),""),"0")=IF((LEN(TRIM(D95))-LEN(SUBSTITUTE(TRIM(D95),".","")))=2,IFERROR(MID(TRIM(D95),IFERROR(FIND(".",TRIM(D95),IFERROR(FIND(".",TRIM(D95)),0)+1),0)+1,999),""),""),FALSE),TRUE)),"NONE","INVALID_VERSION"))))</ns0:f>
      </ns0:c>
    </ns0:row>
    <ns0:row r="96">
      <ns0:c r="A96" s="65"/>
      <ns0:c r="B96" s="65"/>
      <ns0:c r="C96" s="65"/>
      <ns0:c r="D96" s="65"/>
      <ns0:c r="E96" s="65"/>
      <ns0:c r="F96" s="67"/>
      <ns0:c r="G96" s="66"/>
      <ns0:c r="H96" s="66"/>
      <ns0:c r="I96" s="66"/>
      <ns0:c r="J96" s="45">
        <ns0:f>IF(A96="","",IFERROR(VLOOKUP(K96,'Controlled Vocabulary'!$AA$2:$AD$200,2,FALSE),"Record structurally complete"))</ns0:f>
      </ns0:c>
      <ns0:c r="K96" s="45">
        <ns0:f>IF(A96="","",IF(O96="","MISSING_CHANGE_EVENT_ID",IF(P96&gt;1,"DUPLICATE_LINK_ID",IF(E96="","CHANGE_ACTOR_REQUIRED",IF(OR(R96&lt;&gt;"NONE",S96&lt;&gt;"NONE"),"CHANGE_VERSION_LINK_REQUIRED",IF(G96="","MISSING_CHANGE_REASON",IF(Q96=0,"ORPHAN_CLAIM_LINK","NONE")))))))</ns0:f>
      </ns0:c>
      <ns0:c r="L96" s="45">
        <ns0:f>IF(A96="","",IFERROR(VLOOKUP(K96,'Controlled Vocabulary'!$AA$2:$AD$200,3,FALSE),"Continue"))</ns0:f>
      </ns0:c>
      <ns0:c r="M96" s="45">
        <ns0:f>IF(A96="","",IFERROR(VLOOKUP(K96,'Controlled Vocabulary'!$AA$2:$AD$200,4,FALSE),"Evaluate remaining controls."))</ns0:f>
      </ns0:c>
      <ns0:c r="N96" s="53">
        <ns0:f>IF(OR(B96="",D96=""),"",UPPER(TRIM(B96))&amp;"|"&amp;TRIM(D96))</ns0:f>
      </ns0:c>
      <ns0:c r="O96" s="53">
        <ns0:f>IF(A96="","",UPPER(TRIM(A96)))</ns0:f>
      </ns0:c>
      <ns0:c r="P96" s="53">
        <ns0:f>IF(O96="",0,COUNTIF($O$2:$O$101,O96))</ns0:f>
      </ns0:c>
      <ns0:c r="Q96" s="53">
        <ns0:f>IF(N96="",0,COUNTIF('Evidence Register'!$BN$2:$BN$101,N96))</ns0:f>
      </ns0:c>
      <ns0:c r="R96" s="53">
        <ns0:f>IF(TRIM(C96)="","MISSING_VERSION",IF(OR(NOT(OR((LEN(TRIM(C96))-LEN(SUBSTITUTE(TRIM(C96),".","")))=1,(LEN(TRIM(C96))-LEN(SUBSTITUTE(TRIM(C96),".","")))=2)),IFERROR(LEFT(TRIM(C96),IFERROR(FIND(".",TRIM(C96)),0)-1),"")="",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="",IF((LEN(TRIM(C96))-LEN(SUBSTITUTE(TRIM(C96),".","")))=2,IF((LEN(TRIM(C96))-LEN(SUBSTITUTE(TRIM(C96),".","")))=2,IFERROR(MID(TRIM(C96),IFERROR(FIND(".",TRIM(C96),IFERROR(FIND(".",TRIM(C96)),0)+1),0)+1,999),""),"")="",FALSE),NOT(IFERROR(ISNUMBER(--IFERROR(LEFT(TRIM(C96),IFERROR(FIND(".",TRIM(C96)),0)-1),"")),FALSE)),NOT(IFERROR(ISNUMBER(--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),FALSE)),IF((LEN(TRIM(C96))-LEN(SUBSTITUTE(TRIM(C96),".","")))=2,NOT(IFERROR(ISNUMBER(--IF((LEN(TRIM(C96))-LEN(SUBSTITUTE(TRIM(C96),".","")))=2,IFERROR(MID(TRIM(C96),IFERROR(FIND(".",TRIM(C96),IFERROR(FIND(".",TRIM(C96)),0)+1),0)+1,999),""),"")),FALSE)),FALSE)),"INVALID_VERSION",IF(OR(AND(LEN(IFERROR(LEFT(TRIM(C96),IFERROR(FIND(".",TRIM(C96)),0)-1),""))&gt;1,LEFT(IFERROR(LEFT(TRIM(C96),IFERROR(FIND(".",TRIM(C96)),0)-1),""),1)="0"),AND(LEN(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)&gt;1,LEFT(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,1)="0"),IF((LEN(TRIM(C96))-LEN(SUBSTITUTE(TRIM(C96),".","")))=2,AND(LEN(IF((LEN(TRIM(C96))-LEN(SUBSTITUTE(TRIM(C96),".","")))=2,IFERROR(MID(TRIM(C96),IFERROR(FIND(".",TRIM(C96),IFERROR(FIND(".",TRIM(C96)),0)+1),0)+1,999),""),""))&gt;1,LEFT(IF((LEN(TRIM(C96))-LEN(SUBSTITUTE(TRIM(C96),".","")))=2,IFERROR(MID(TRIM(C96),IFERROR(FIND(".",TRIM(C96),IFERROR(FIND(".",TRIM(C96)),0)+1),0)+1,999),""),""),1)="0"),FALSE)),"INVALID_VERSION_LEADING_ZERO",IF(AND(IFERROR(TEXT(--IFERROR(LEFT(TRIM(C96),IFERROR(FIND(".",TRIM(C96)),0)-1),""),"0")=IFERROR(LEFT(TRIM(C96),IFERROR(FIND(".",TRIM(C96)),0)-1),""),FALSE),IFERROR(TEXT(--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,"0")=IF((LEN(TRIM(C96))-LEN(SUBSTITUTE(TRIM(C96),".","")))=1,IFERROR(MID(TRIM(C96),IFERROR(FIND(".",TRIM(C96)),0)+1,999),""),IF((LEN(TRIM(C96))-LEN(SUBSTITUTE(TRIM(C96),".","")))=2,IFERROR(MID(TRIM(C96),IFERROR(FIND(".",TRIM(C96)),0)+1,IFERROR(FIND(".",TRIM(C96),IFERROR(FIND(".",TRIM(C96)),0)+1),0)-IFERROR(FIND(".",TRIM(C96)),0)-1),""),"")),FALSE),IF((LEN(TRIM(C96))-LEN(SUBSTITUTE(TRIM(C96),".","")))=2,IFERROR(TEXT(--IF((LEN(TRIM(C96))-LEN(SUBSTITUTE(TRIM(C96),".","")))=2,IFERROR(MID(TRIM(C96),IFERROR(FIND(".",TRIM(C96),IFERROR(FIND(".",TRIM(C96)),0)+1),0)+1,999),""),""),"0")=IF((LEN(TRIM(C96))-LEN(SUBSTITUTE(TRIM(C96),".","")))=2,IFERROR(MID(TRIM(C96),IFERROR(FIND(".",TRIM(C96),IFERROR(FIND(".",TRIM(C96)),0)+1),0)+1,999),""),""),FALSE),TRUE)),"NONE","INVALID_VERSION"))))</ns0:f>
      </ns0:c>
      <ns0:c r="S96" s="53">
        <ns0:f>IF(TRIM(D96)="","MISSING_VERSION",IF(OR(NOT(OR((LEN(TRIM(D96))-LEN(SUBSTITUTE(TRIM(D96),".","")))=1,(LEN(TRIM(D96))-LEN(SUBSTITUTE(TRIM(D96),".","")))=2)),IFERROR(LEFT(TRIM(D96),IFERROR(FIND(".",TRIM(D96)),0)-1),"")="",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="",IF((LEN(TRIM(D96))-LEN(SUBSTITUTE(TRIM(D96),".","")))=2,IF((LEN(TRIM(D96))-LEN(SUBSTITUTE(TRIM(D96),".","")))=2,IFERROR(MID(TRIM(D96),IFERROR(FIND(".",TRIM(D96),IFERROR(FIND(".",TRIM(D96)),0)+1),0)+1,999),""),"")="",FALSE),NOT(IFERROR(ISNUMBER(--IFERROR(LEFT(TRIM(D96),IFERROR(FIND(".",TRIM(D96)),0)-1),"")),FALSE)),NOT(IFERROR(ISNUMBER(--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),FALSE)),IF((LEN(TRIM(D96))-LEN(SUBSTITUTE(TRIM(D96),".","")))=2,NOT(IFERROR(ISNUMBER(--IF((LEN(TRIM(D96))-LEN(SUBSTITUTE(TRIM(D96),".","")))=2,IFERROR(MID(TRIM(D96),IFERROR(FIND(".",TRIM(D96),IFERROR(FIND(".",TRIM(D96)),0)+1),0)+1,999),""),"")),FALSE)),FALSE)),"INVALID_VERSION",IF(OR(AND(LEN(IFERROR(LEFT(TRIM(D96),IFERROR(FIND(".",TRIM(D96)),0)-1),""))&gt;1,LEFT(IFERROR(LEFT(TRIM(D96),IFERROR(FIND(".",TRIM(D96)),0)-1),""),1)="0"),AND(LEN(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)&gt;1,LEFT(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,1)="0"),IF((LEN(TRIM(D96))-LEN(SUBSTITUTE(TRIM(D96),".","")))=2,AND(LEN(IF((LEN(TRIM(D96))-LEN(SUBSTITUTE(TRIM(D96),".","")))=2,IFERROR(MID(TRIM(D96),IFERROR(FIND(".",TRIM(D96),IFERROR(FIND(".",TRIM(D96)),0)+1),0)+1,999),""),""))&gt;1,LEFT(IF((LEN(TRIM(D96))-LEN(SUBSTITUTE(TRIM(D96),".","")))=2,IFERROR(MID(TRIM(D96),IFERROR(FIND(".",TRIM(D96),IFERROR(FIND(".",TRIM(D96)),0)+1),0)+1,999),""),""),1)="0"),FALSE)),"INVALID_VERSION_LEADING_ZERO",IF(AND(IFERROR(TEXT(--IFERROR(LEFT(TRIM(D96),IFERROR(FIND(".",TRIM(D96)),0)-1),""),"0")=IFERROR(LEFT(TRIM(D96),IFERROR(FIND(".",TRIM(D96)),0)-1),""),FALSE),IFERROR(TEXT(--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,"0")=IF((LEN(TRIM(D96))-LEN(SUBSTITUTE(TRIM(D96),".","")))=1,IFERROR(MID(TRIM(D96),IFERROR(FIND(".",TRIM(D96)),0)+1,999),""),IF((LEN(TRIM(D96))-LEN(SUBSTITUTE(TRIM(D96),".","")))=2,IFERROR(MID(TRIM(D96),IFERROR(FIND(".",TRIM(D96)),0)+1,IFERROR(FIND(".",TRIM(D96),IFERROR(FIND(".",TRIM(D96)),0)+1),0)-IFERROR(FIND(".",TRIM(D96)),0)-1),""),"")),FALSE),IF((LEN(TRIM(D96))-LEN(SUBSTITUTE(TRIM(D96),".","")))=2,IFERROR(TEXT(--IF((LEN(TRIM(D96))-LEN(SUBSTITUTE(TRIM(D96),".","")))=2,IFERROR(MID(TRIM(D96),IFERROR(FIND(".",TRIM(D96),IFERROR(FIND(".",TRIM(D96)),0)+1),0)+1,999),""),""),"0")=IF((LEN(TRIM(D96))-LEN(SUBSTITUTE(TRIM(D96),".","")))=2,IFERROR(MID(TRIM(D96),IFERROR(FIND(".",TRIM(D96),IFERROR(FIND(".",TRIM(D96)),0)+1),0)+1,999),""),""),FALSE),TRUE)),"NONE","INVALID_VERSION"))))</ns0:f>
      </ns0:c>
    </ns0:row>
    <ns0:row r="97">
      <ns0:c r="A97" s="65"/>
      <ns0:c r="B97" s="65"/>
      <ns0:c r="C97" s="65"/>
      <ns0:c r="D97" s="65"/>
      <ns0:c r="E97" s="65"/>
      <ns0:c r="F97" s="67"/>
      <ns0:c r="G97" s="66"/>
      <ns0:c r="H97" s="66"/>
      <ns0:c r="I97" s="66"/>
      <ns0:c r="J97" s="45">
        <ns0:f>IF(A97="","",IFERROR(VLOOKUP(K97,'Controlled Vocabulary'!$AA$2:$AD$200,2,FALSE),"Record structurally complete"))</ns0:f>
      </ns0:c>
      <ns0:c r="K97" s="45">
        <ns0:f>IF(A97="","",IF(O97="","MISSING_CHANGE_EVENT_ID",IF(P97&gt;1,"DUPLICATE_LINK_ID",IF(E97="","CHANGE_ACTOR_REQUIRED",IF(OR(R97&lt;&gt;"NONE",S97&lt;&gt;"NONE"),"CHANGE_VERSION_LINK_REQUIRED",IF(G97="","MISSING_CHANGE_REASON",IF(Q97=0,"ORPHAN_CLAIM_LINK","NONE")))))))</ns0:f>
      </ns0:c>
      <ns0:c r="L97" s="45">
        <ns0:f>IF(A97="","",IFERROR(VLOOKUP(K97,'Controlled Vocabulary'!$AA$2:$AD$200,3,FALSE),"Continue"))</ns0:f>
      </ns0:c>
      <ns0:c r="M97" s="45">
        <ns0:f>IF(A97="","",IFERROR(VLOOKUP(K97,'Controlled Vocabulary'!$AA$2:$AD$200,4,FALSE),"Evaluate remaining controls."))</ns0:f>
      </ns0:c>
      <ns0:c r="N97" s="53">
        <ns0:f>IF(OR(B97="",D97=""),"",UPPER(TRIM(B97))&amp;"|"&amp;TRIM(D97))</ns0:f>
      </ns0:c>
      <ns0:c r="O97" s="53">
        <ns0:f>IF(A97="","",UPPER(TRIM(A97)))</ns0:f>
      </ns0:c>
      <ns0:c r="P97" s="53">
        <ns0:f>IF(O97="",0,COUNTIF($O$2:$O$101,O97))</ns0:f>
      </ns0:c>
      <ns0:c r="Q97" s="53">
        <ns0:f>IF(N97="",0,COUNTIF('Evidence Register'!$BN$2:$BN$101,N97))</ns0:f>
      </ns0:c>
      <ns0:c r="R97" s="53">
        <ns0:f>IF(TRIM(C97)="","MISSING_VERSION",IF(OR(NOT(OR((LEN(TRIM(C97))-LEN(SUBSTITUTE(TRIM(C97),".","")))=1,(LEN(TRIM(C97))-LEN(SUBSTITUTE(TRIM(C97),".","")))=2)),IFERROR(LEFT(TRIM(C97),IFERROR(FIND(".",TRIM(C97)),0)-1),"")="",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="",IF((LEN(TRIM(C97))-LEN(SUBSTITUTE(TRIM(C97),".","")))=2,IF((LEN(TRIM(C97))-LEN(SUBSTITUTE(TRIM(C97),".","")))=2,IFERROR(MID(TRIM(C97),IFERROR(FIND(".",TRIM(C97),IFERROR(FIND(".",TRIM(C97)),0)+1),0)+1,999),""),"")="",FALSE),NOT(IFERROR(ISNUMBER(--IFERROR(LEFT(TRIM(C97),IFERROR(FIND(".",TRIM(C97)),0)-1),"")),FALSE)),NOT(IFERROR(ISNUMBER(--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),FALSE)),IF((LEN(TRIM(C97))-LEN(SUBSTITUTE(TRIM(C97),".","")))=2,NOT(IFERROR(ISNUMBER(--IF((LEN(TRIM(C97))-LEN(SUBSTITUTE(TRIM(C97),".","")))=2,IFERROR(MID(TRIM(C97),IFERROR(FIND(".",TRIM(C97),IFERROR(FIND(".",TRIM(C97)),0)+1),0)+1,999),""),"")),FALSE)),FALSE)),"INVALID_VERSION",IF(OR(AND(LEN(IFERROR(LEFT(TRIM(C97),IFERROR(FIND(".",TRIM(C97)),0)-1),""))&gt;1,LEFT(IFERROR(LEFT(TRIM(C97),IFERROR(FIND(".",TRIM(C97)),0)-1),""),1)="0"),AND(LEN(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)&gt;1,LEFT(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,1)="0"),IF((LEN(TRIM(C97))-LEN(SUBSTITUTE(TRIM(C97),".","")))=2,AND(LEN(IF((LEN(TRIM(C97))-LEN(SUBSTITUTE(TRIM(C97),".","")))=2,IFERROR(MID(TRIM(C97),IFERROR(FIND(".",TRIM(C97),IFERROR(FIND(".",TRIM(C97)),0)+1),0)+1,999),""),""))&gt;1,LEFT(IF((LEN(TRIM(C97))-LEN(SUBSTITUTE(TRIM(C97),".","")))=2,IFERROR(MID(TRIM(C97),IFERROR(FIND(".",TRIM(C97),IFERROR(FIND(".",TRIM(C97)),0)+1),0)+1,999),""),""),1)="0"),FALSE)),"INVALID_VERSION_LEADING_ZERO",IF(AND(IFERROR(TEXT(--IFERROR(LEFT(TRIM(C97),IFERROR(FIND(".",TRIM(C97)),0)-1),""),"0")=IFERROR(LEFT(TRIM(C97),IFERROR(FIND(".",TRIM(C97)),0)-1),""),FALSE),IFERROR(TEXT(--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,"0")=IF((LEN(TRIM(C97))-LEN(SUBSTITUTE(TRIM(C97),".","")))=1,IFERROR(MID(TRIM(C97),IFERROR(FIND(".",TRIM(C97)),0)+1,999),""),IF((LEN(TRIM(C97))-LEN(SUBSTITUTE(TRIM(C97),".","")))=2,IFERROR(MID(TRIM(C97),IFERROR(FIND(".",TRIM(C97)),0)+1,IFERROR(FIND(".",TRIM(C97),IFERROR(FIND(".",TRIM(C97)),0)+1),0)-IFERROR(FIND(".",TRIM(C97)),0)-1),""),"")),FALSE),IF((LEN(TRIM(C97))-LEN(SUBSTITUTE(TRIM(C97),".","")))=2,IFERROR(TEXT(--IF((LEN(TRIM(C97))-LEN(SUBSTITUTE(TRIM(C97),".","")))=2,IFERROR(MID(TRIM(C97),IFERROR(FIND(".",TRIM(C97),IFERROR(FIND(".",TRIM(C97)),0)+1),0)+1,999),""),""),"0")=IF((LEN(TRIM(C97))-LEN(SUBSTITUTE(TRIM(C97),".","")))=2,IFERROR(MID(TRIM(C97),IFERROR(FIND(".",TRIM(C97),IFERROR(FIND(".",TRIM(C97)),0)+1),0)+1,999),""),""),FALSE),TRUE)),"NONE","INVALID_VERSION"))))</ns0:f>
      </ns0:c>
      <ns0:c r="S97" s="53">
        <ns0:f>IF(TRIM(D97)="","MISSING_VERSION",IF(OR(NOT(OR((LEN(TRIM(D97))-LEN(SUBSTITUTE(TRIM(D97),".","")))=1,(LEN(TRIM(D97))-LEN(SUBSTITUTE(TRIM(D97),".","")))=2)),IFERROR(LEFT(TRIM(D97),IFERROR(FIND(".",TRIM(D97)),0)-1),"")="",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="",IF((LEN(TRIM(D97))-LEN(SUBSTITUTE(TRIM(D97),".","")))=2,IF((LEN(TRIM(D97))-LEN(SUBSTITUTE(TRIM(D97),".","")))=2,IFERROR(MID(TRIM(D97),IFERROR(FIND(".",TRIM(D97),IFERROR(FIND(".",TRIM(D97)),0)+1),0)+1,999),""),"")="",FALSE),NOT(IFERROR(ISNUMBER(--IFERROR(LEFT(TRIM(D97),IFERROR(FIND(".",TRIM(D97)),0)-1),"")),FALSE)),NOT(IFERROR(ISNUMBER(--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),FALSE)),IF((LEN(TRIM(D97))-LEN(SUBSTITUTE(TRIM(D97),".","")))=2,NOT(IFERROR(ISNUMBER(--IF((LEN(TRIM(D97))-LEN(SUBSTITUTE(TRIM(D97),".","")))=2,IFERROR(MID(TRIM(D97),IFERROR(FIND(".",TRIM(D97),IFERROR(FIND(".",TRIM(D97)),0)+1),0)+1,999),""),"")),FALSE)),FALSE)),"INVALID_VERSION",IF(OR(AND(LEN(IFERROR(LEFT(TRIM(D97),IFERROR(FIND(".",TRIM(D97)),0)-1),""))&gt;1,LEFT(IFERROR(LEFT(TRIM(D97),IFERROR(FIND(".",TRIM(D97)),0)-1),""),1)="0"),AND(LEN(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)&gt;1,LEFT(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,1)="0"),IF((LEN(TRIM(D97))-LEN(SUBSTITUTE(TRIM(D97),".","")))=2,AND(LEN(IF((LEN(TRIM(D97))-LEN(SUBSTITUTE(TRIM(D97),".","")))=2,IFERROR(MID(TRIM(D97),IFERROR(FIND(".",TRIM(D97),IFERROR(FIND(".",TRIM(D97)),0)+1),0)+1,999),""),""))&gt;1,LEFT(IF((LEN(TRIM(D97))-LEN(SUBSTITUTE(TRIM(D97),".","")))=2,IFERROR(MID(TRIM(D97),IFERROR(FIND(".",TRIM(D97),IFERROR(FIND(".",TRIM(D97)),0)+1),0)+1,999),""),""),1)="0"),FALSE)),"INVALID_VERSION_LEADING_ZERO",IF(AND(IFERROR(TEXT(--IFERROR(LEFT(TRIM(D97),IFERROR(FIND(".",TRIM(D97)),0)-1),""),"0")=IFERROR(LEFT(TRIM(D97),IFERROR(FIND(".",TRIM(D97)),0)-1),""),FALSE),IFERROR(TEXT(--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,"0")=IF((LEN(TRIM(D97))-LEN(SUBSTITUTE(TRIM(D97),".","")))=1,IFERROR(MID(TRIM(D97),IFERROR(FIND(".",TRIM(D97)),0)+1,999),""),IF((LEN(TRIM(D97))-LEN(SUBSTITUTE(TRIM(D97),".","")))=2,IFERROR(MID(TRIM(D97),IFERROR(FIND(".",TRIM(D97)),0)+1,IFERROR(FIND(".",TRIM(D97),IFERROR(FIND(".",TRIM(D97)),0)+1),0)-IFERROR(FIND(".",TRIM(D97)),0)-1),""),"")),FALSE),IF((LEN(TRIM(D97))-LEN(SUBSTITUTE(TRIM(D97),".","")))=2,IFERROR(TEXT(--IF((LEN(TRIM(D97))-LEN(SUBSTITUTE(TRIM(D97),".","")))=2,IFERROR(MID(TRIM(D97),IFERROR(FIND(".",TRIM(D97),IFERROR(FIND(".",TRIM(D97)),0)+1),0)+1,999),""),""),"0")=IF((LEN(TRIM(D97))-LEN(SUBSTITUTE(TRIM(D97),".","")))=2,IFERROR(MID(TRIM(D97),IFERROR(FIND(".",TRIM(D97),IFERROR(FIND(".",TRIM(D97)),0)+1),0)+1,999),""),""),FALSE),TRUE)),"NONE","INVALID_VERSION"))))</ns0:f>
      </ns0:c>
    </ns0:row>
    <ns0:row r="98">
      <ns0:c r="A98" s="65"/>
      <ns0:c r="B98" s="65"/>
      <ns0:c r="C98" s="65"/>
      <ns0:c r="D98" s="65"/>
      <ns0:c r="E98" s="65"/>
      <ns0:c r="F98" s="67"/>
      <ns0:c r="G98" s="66"/>
      <ns0:c r="H98" s="66"/>
      <ns0:c r="I98" s="66"/>
      <ns0:c r="J98" s="45">
        <ns0:f>IF(A98="","",IFERROR(VLOOKUP(K98,'Controlled Vocabulary'!$AA$2:$AD$200,2,FALSE),"Record structurally complete"))</ns0:f>
      </ns0:c>
      <ns0:c r="K98" s="45">
        <ns0:f>IF(A98="","",IF(O98="","MISSING_CHANGE_EVENT_ID",IF(P98&gt;1,"DUPLICATE_LINK_ID",IF(E98="","CHANGE_ACTOR_REQUIRED",IF(OR(R98&lt;&gt;"NONE",S98&lt;&gt;"NONE"),"CHANGE_VERSION_LINK_REQUIRED",IF(G98="","MISSING_CHANGE_REASON",IF(Q98=0,"ORPHAN_CLAIM_LINK","NONE")))))))</ns0:f>
      </ns0:c>
      <ns0:c r="L98" s="45">
        <ns0:f>IF(A98="","",IFERROR(VLOOKUP(K98,'Controlled Vocabulary'!$AA$2:$AD$200,3,FALSE),"Continue"))</ns0:f>
      </ns0:c>
      <ns0:c r="M98" s="45">
        <ns0:f>IF(A98="","",IFERROR(VLOOKUP(K98,'Controlled Vocabulary'!$AA$2:$AD$200,4,FALSE),"Evaluate remaining controls."))</ns0:f>
      </ns0:c>
      <ns0:c r="N98" s="53">
        <ns0:f>IF(OR(B98="",D98=""),"",UPPER(TRIM(B98))&amp;"|"&amp;TRIM(D98))</ns0:f>
      </ns0:c>
      <ns0:c r="O98" s="53">
        <ns0:f>IF(A98="","",UPPER(TRIM(A98)))</ns0:f>
      </ns0:c>
      <ns0:c r="P98" s="53">
        <ns0:f>IF(O98="",0,COUNTIF($O$2:$O$101,O98))</ns0:f>
      </ns0:c>
      <ns0:c r="Q98" s="53">
        <ns0:f>IF(N98="",0,COUNTIF('Evidence Register'!$BN$2:$BN$101,N98))</ns0:f>
      </ns0:c>
      <ns0:c r="R98" s="53">
        <ns0:f>IF(TRIM(C98)="","MISSING_VERSION",IF(OR(NOT(OR((LEN(TRIM(C98))-LEN(SUBSTITUTE(TRIM(C98),".","")))=1,(LEN(TRIM(C98))-LEN(SUBSTITUTE(TRIM(C98),".","")))=2)),IFERROR(LEFT(TRIM(C98),IFERROR(FIND(".",TRIM(C98)),0)-1),"")="",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="",IF((LEN(TRIM(C98))-LEN(SUBSTITUTE(TRIM(C98),".","")))=2,IF((LEN(TRIM(C98))-LEN(SUBSTITUTE(TRIM(C98),".","")))=2,IFERROR(MID(TRIM(C98),IFERROR(FIND(".",TRIM(C98),IFERROR(FIND(".",TRIM(C98)),0)+1),0)+1,999),""),"")="",FALSE),NOT(IFERROR(ISNUMBER(--IFERROR(LEFT(TRIM(C98),IFERROR(FIND(".",TRIM(C98)),0)-1),"")),FALSE)),NOT(IFERROR(ISNUMBER(--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),FALSE)),IF((LEN(TRIM(C98))-LEN(SUBSTITUTE(TRIM(C98),".","")))=2,NOT(IFERROR(ISNUMBER(--IF((LEN(TRIM(C98))-LEN(SUBSTITUTE(TRIM(C98),".","")))=2,IFERROR(MID(TRIM(C98),IFERROR(FIND(".",TRIM(C98),IFERROR(FIND(".",TRIM(C98)),0)+1),0)+1,999),""),"")),FALSE)),FALSE)),"INVALID_VERSION",IF(OR(AND(LEN(IFERROR(LEFT(TRIM(C98),IFERROR(FIND(".",TRIM(C98)),0)-1),""))&gt;1,LEFT(IFERROR(LEFT(TRIM(C98),IFERROR(FIND(".",TRIM(C98)),0)-1),""),1)="0"),AND(LEN(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)&gt;1,LEFT(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,1)="0"),IF((LEN(TRIM(C98))-LEN(SUBSTITUTE(TRIM(C98),".","")))=2,AND(LEN(IF((LEN(TRIM(C98))-LEN(SUBSTITUTE(TRIM(C98),".","")))=2,IFERROR(MID(TRIM(C98),IFERROR(FIND(".",TRIM(C98),IFERROR(FIND(".",TRIM(C98)),0)+1),0)+1,999),""),""))&gt;1,LEFT(IF((LEN(TRIM(C98))-LEN(SUBSTITUTE(TRIM(C98),".","")))=2,IFERROR(MID(TRIM(C98),IFERROR(FIND(".",TRIM(C98),IFERROR(FIND(".",TRIM(C98)),0)+1),0)+1,999),""),""),1)="0"),FALSE)),"INVALID_VERSION_LEADING_ZERO",IF(AND(IFERROR(TEXT(--IFERROR(LEFT(TRIM(C98),IFERROR(FIND(".",TRIM(C98)),0)-1),""),"0")=IFERROR(LEFT(TRIM(C98),IFERROR(FIND(".",TRIM(C98)),0)-1),""),FALSE),IFERROR(TEXT(--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,"0")=IF((LEN(TRIM(C98))-LEN(SUBSTITUTE(TRIM(C98),".","")))=1,IFERROR(MID(TRIM(C98),IFERROR(FIND(".",TRIM(C98)),0)+1,999),""),IF((LEN(TRIM(C98))-LEN(SUBSTITUTE(TRIM(C98),".","")))=2,IFERROR(MID(TRIM(C98),IFERROR(FIND(".",TRIM(C98)),0)+1,IFERROR(FIND(".",TRIM(C98),IFERROR(FIND(".",TRIM(C98)),0)+1),0)-IFERROR(FIND(".",TRIM(C98)),0)-1),""),"")),FALSE),IF((LEN(TRIM(C98))-LEN(SUBSTITUTE(TRIM(C98),".","")))=2,IFERROR(TEXT(--IF((LEN(TRIM(C98))-LEN(SUBSTITUTE(TRIM(C98),".","")))=2,IFERROR(MID(TRIM(C98),IFERROR(FIND(".",TRIM(C98),IFERROR(FIND(".",TRIM(C98)),0)+1),0)+1,999),""),""),"0")=IF((LEN(TRIM(C98))-LEN(SUBSTITUTE(TRIM(C98),".","")))=2,IFERROR(MID(TRIM(C98),IFERROR(FIND(".",TRIM(C98),IFERROR(FIND(".",TRIM(C98)),0)+1),0)+1,999),""),""),FALSE),TRUE)),"NONE","INVALID_VERSION"))))</ns0:f>
      </ns0:c>
      <ns0:c r="S98" s="53">
        <ns0:f>IF(TRIM(D98)="","MISSING_VERSION",IF(OR(NOT(OR((LEN(TRIM(D98))-LEN(SUBSTITUTE(TRIM(D98),".","")))=1,(LEN(TRIM(D98))-LEN(SUBSTITUTE(TRIM(D98),".","")))=2)),IFERROR(LEFT(TRIM(D98),IFERROR(FIND(".",TRIM(D98)),0)-1),"")="",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="",IF((LEN(TRIM(D98))-LEN(SUBSTITUTE(TRIM(D98),".","")))=2,IF((LEN(TRIM(D98))-LEN(SUBSTITUTE(TRIM(D98),".","")))=2,IFERROR(MID(TRIM(D98),IFERROR(FIND(".",TRIM(D98),IFERROR(FIND(".",TRIM(D98)),0)+1),0)+1,999),""),"")="",FALSE),NOT(IFERROR(ISNUMBER(--IFERROR(LEFT(TRIM(D98),IFERROR(FIND(".",TRIM(D98)),0)-1),"")),FALSE)),NOT(IFERROR(ISNUMBER(--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),FALSE)),IF((LEN(TRIM(D98))-LEN(SUBSTITUTE(TRIM(D98),".","")))=2,NOT(IFERROR(ISNUMBER(--IF((LEN(TRIM(D98))-LEN(SUBSTITUTE(TRIM(D98),".","")))=2,IFERROR(MID(TRIM(D98),IFERROR(FIND(".",TRIM(D98),IFERROR(FIND(".",TRIM(D98)),0)+1),0)+1,999),""),"")),FALSE)),FALSE)),"INVALID_VERSION",IF(OR(AND(LEN(IFERROR(LEFT(TRIM(D98),IFERROR(FIND(".",TRIM(D98)),0)-1),""))&gt;1,LEFT(IFERROR(LEFT(TRIM(D98),IFERROR(FIND(".",TRIM(D98)),0)-1),""),1)="0"),AND(LEN(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)&gt;1,LEFT(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,1)="0"),IF((LEN(TRIM(D98))-LEN(SUBSTITUTE(TRIM(D98),".","")))=2,AND(LEN(IF((LEN(TRIM(D98))-LEN(SUBSTITUTE(TRIM(D98),".","")))=2,IFERROR(MID(TRIM(D98),IFERROR(FIND(".",TRIM(D98),IFERROR(FIND(".",TRIM(D98)),0)+1),0)+1,999),""),""))&gt;1,LEFT(IF((LEN(TRIM(D98))-LEN(SUBSTITUTE(TRIM(D98),".","")))=2,IFERROR(MID(TRIM(D98),IFERROR(FIND(".",TRIM(D98),IFERROR(FIND(".",TRIM(D98)),0)+1),0)+1,999),""),""),1)="0"),FALSE)),"INVALID_VERSION_LEADING_ZERO",IF(AND(IFERROR(TEXT(--IFERROR(LEFT(TRIM(D98),IFERROR(FIND(".",TRIM(D98)),0)-1),""),"0")=IFERROR(LEFT(TRIM(D98),IFERROR(FIND(".",TRIM(D98)),0)-1),""),FALSE),IFERROR(TEXT(--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,"0")=IF((LEN(TRIM(D98))-LEN(SUBSTITUTE(TRIM(D98),".","")))=1,IFERROR(MID(TRIM(D98),IFERROR(FIND(".",TRIM(D98)),0)+1,999),""),IF((LEN(TRIM(D98))-LEN(SUBSTITUTE(TRIM(D98),".","")))=2,IFERROR(MID(TRIM(D98),IFERROR(FIND(".",TRIM(D98)),0)+1,IFERROR(FIND(".",TRIM(D98),IFERROR(FIND(".",TRIM(D98)),0)+1),0)-IFERROR(FIND(".",TRIM(D98)),0)-1),""),"")),FALSE),IF((LEN(TRIM(D98))-LEN(SUBSTITUTE(TRIM(D98),".","")))=2,IFERROR(TEXT(--IF((LEN(TRIM(D98))-LEN(SUBSTITUTE(TRIM(D98),".","")))=2,IFERROR(MID(TRIM(D98),IFERROR(FIND(".",TRIM(D98),IFERROR(FIND(".",TRIM(D98)),0)+1),0)+1,999),""),""),"0")=IF((LEN(TRIM(D98))-LEN(SUBSTITUTE(TRIM(D98),".","")))=2,IFERROR(MID(TRIM(D98),IFERROR(FIND(".",TRIM(D98),IFERROR(FIND(".",TRIM(D98)),0)+1),0)+1,999),""),""),FALSE),TRUE)),"NONE","INVALID_VERSION"))))</ns0:f>
      </ns0:c>
    </ns0:row>
    <ns0:row r="99">
      <ns0:c r="A99" s="65"/>
      <ns0:c r="B99" s="65"/>
      <ns0:c r="C99" s="65"/>
      <ns0:c r="D99" s="65"/>
      <ns0:c r="E99" s="65"/>
      <ns0:c r="F99" s="67"/>
      <ns0:c r="G99" s="66"/>
      <ns0:c r="H99" s="66"/>
      <ns0:c r="I99" s="66"/>
      <ns0:c r="J99" s="45">
        <ns0:f>IF(A99="","",IFERROR(VLOOKUP(K99,'Controlled Vocabulary'!$AA$2:$AD$200,2,FALSE),"Record structurally complete"))</ns0:f>
      </ns0:c>
      <ns0:c r="K99" s="45">
        <ns0:f>IF(A99="","",IF(O99="","MISSING_CHANGE_EVENT_ID",IF(P99&gt;1,"DUPLICATE_LINK_ID",IF(E99="","CHANGE_ACTOR_REQUIRED",IF(OR(R99&lt;&gt;"NONE",S99&lt;&gt;"NONE"),"CHANGE_VERSION_LINK_REQUIRED",IF(G99="","MISSING_CHANGE_REASON",IF(Q99=0,"ORPHAN_CLAIM_LINK","NONE")))))))</ns0:f>
      </ns0:c>
      <ns0:c r="L99" s="45">
        <ns0:f>IF(A99="","",IFERROR(VLOOKUP(K99,'Controlled Vocabulary'!$AA$2:$AD$200,3,FALSE),"Continue"))</ns0:f>
      </ns0:c>
      <ns0:c r="M99" s="45">
        <ns0:f>IF(A99="","",IFERROR(VLOOKUP(K99,'Controlled Vocabulary'!$AA$2:$AD$200,4,FALSE),"Evaluate remaining controls."))</ns0:f>
      </ns0:c>
      <ns0:c r="N99" s="53">
        <ns0:f>IF(OR(B99="",D99=""),"",UPPER(TRIM(B99))&amp;"|"&amp;TRIM(D99))</ns0:f>
      </ns0:c>
      <ns0:c r="O99" s="53">
        <ns0:f>IF(A99="","",UPPER(TRIM(A99)))</ns0:f>
      </ns0:c>
      <ns0:c r="P99" s="53">
        <ns0:f>IF(O99="",0,COUNTIF($O$2:$O$101,O99))</ns0:f>
      </ns0:c>
      <ns0:c r="Q99" s="53">
        <ns0:f>IF(N99="",0,COUNTIF('Evidence Register'!$BN$2:$BN$101,N99))</ns0:f>
      </ns0:c>
      <ns0:c r="R99" s="53">
        <ns0:f>IF(TRIM(C99)="","MISSING_VERSION",IF(OR(NOT(OR((LEN(TRIM(C99))-LEN(SUBSTITUTE(TRIM(C99),".","")))=1,(LEN(TRIM(C99))-LEN(SUBSTITUTE(TRIM(C99),".","")))=2)),IFERROR(LEFT(TRIM(C99),IFERROR(FIND(".",TRIM(C99)),0)-1),"")="",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="",IF((LEN(TRIM(C99))-LEN(SUBSTITUTE(TRIM(C99),".","")))=2,IF((LEN(TRIM(C99))-LEN(SUBSTITUTE(TRIM(C99),".","")))=2,IFERROR(MID(TRIM(C99),IFERROR(FIND(".",TRIM(C99),IFERROR(FIND(".",TRIM(C99)),0)+1),0)+1,999),""),"")="",FALSE),NOT(IFERROR(ISNUMBER(--IFERROR(LEFT(TRIM(C99),IFERROR(FIND(".",TRIM(C99)),0)-1),"")),FALSE)),NOT(IFERROR(ISNUMBER(--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),FALSE)),IF((LEN(TRIM(C99))-LEN(SUBSTITUTE(TRIM(C99),".","")))=2,NOT(IFERROR(ISNUMBER(--IF((LEN(TRIM(C99))-LEN(SUBSTITUTE(TRIM(C99),".","")))=2,IFERROR(MID(TRIM(C99),IFERROR(FIND(".",TRIM(C99),IFERROR(FIND(".",TRIM(C99)),0)+1),0)+1,999),""),"")),FALSE)),FALSE)),"INVALID_VERSION",IF(OR(AND(LEN(IFERROR(LEFT(TRIM(C99),IFERROR(FIND(".",TRIM(C99)),0)-1),""))&gt;1,LEFT(IFERROR(LEFT(TRIM(C99),IFERROR(FIND(".",TRIM(C99)),0)-1),""),1)="0"),AND(LEN(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)&gt;1,LEFT(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,1)="0"),IF((LEN(TRIM(C99))-LEN(SUBSTITUTE(TRIM(C99),".","")))=2,AND(LEN(IF((LEN(TRIM(C99))-LEN(SUBSTITUTE(TRIM(C99),".","")))=2,IFERROR(MID(TRIM(C99),IFERROR(FIND(".",TRIM(C99),IFERROR(FIND(".",TRIM(C99)),0)+1),0)+1,999),""),""))&gt;1,LEFT(IF((LEN(TRIM(C99))-LEN(SUBSTITUTE(TRIM(C99),".","")))=2,IFERROR(MID(TRIM(C99),IFERROR(FIND(".",TRIM(C99),IFERROR(FIND(".",TRIM(C99)),0)+1),0)+1,999),""),""),1)="0"),FALSE)),"INVALID_VERSION_LEADING_ZERO",IF(AND(IFERROR(TEXT(--IFERROR(LEFT(TRIM(C99),IFERROR(FIND(".",TRIM(C99)),0)-1),""),"0")=IFERROR(LEFT(TRIM(C99),IFERROR(FIND(".",TRIM(C99)),0)-1),""),FALSE),IFERROR(TEXT(--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,"0")=IF((LEN(TRIM(C99))-LEN(SUBSTITUTE(TRIM(C99),".","")))=1,IFERROR(MID(TRIM(C99),IFERROR(FIND(".",TRIM(C99)),0)+1,999),""),IF((LEN(TRIM(C99))-LEN(SUBSTITUTE(TRIM(C99),".","")))=2,IFERROR(MID(TRIM(C99),IFERROR(FIND(".",TRIM(C99)),0)+1,IFERROR(FIND(".",TRIM(C99),IFERROR(FIND(".",TRIM(C99)),0)+1),0)-IFERROR(FIND(".",TRIM(C99)),0)-1),""),"")),FALSE),IF((LEN(TRIM(C99))-LEN(SUBSTITUTE(TRIM(C99),".","")))=2,IFERROR(TEXT(--IF((LEN(TRIM(C99))-LEN(SUBSTITUTE(TRIM(C99),".","")))=2,IFERROR(MID(TRIM(C99),IFERROR(FIND(".",TRIM(C99),IFERROR(FIND(".",TRIM(C99)),0)+1),0)+1,999),""),""),"0")=IF((LEN(TRIM(C99))-LEN(SUBSTITUTE(TRIM(C99),".","")))=2,IFERROR(MID(TRIM(C99),IFERROR(FIND(".",TRIM(C99),IFERROR(FIND(".",TRIM(C99)),0)+1),0)+1,999),""),""),FALSE),TRUE)),"NONE","INVALID_VERSION"))))</ns0:f>
      </ns0:c>
      <ns0:c r="S99" s="53">
        <ns0:f>IF(TRIM(D99)="","MISSING_VERSION",IF(OR(NOT(OR((LEN(TRIM(D99))-LEN(SUBSTITUTE(TRIM(D99),".","")))=1,(LEN(TRIM(D99))-LEN(SUBSTITUTE(TRIM(D99),".","")))=2)),IFERROR(LEFT(TRIM(D99),IFERROR(FIND(".",TRIM(D99)),0)-1),"")="",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="",IF((LEN(TRIM(D99))-LEN(SUBSTITUTE(TRIM(D99),".","")))=2,IF((LEN(TRIM(D99))-LEN(SUBSTITUTE(TRIM(D99),".","")))=2,IFERROR(MID(TRIM(D99),IFERROR(FIND(".",TRIM(D99),IFERROR(FIND(".",TRIM(D99)),0)+1),0)+1,999),""),"")="",FALSE),NOT(IFERROR(ISNUMBER(--IFERROR(LEFT(TRIM(D99),IFERROR(FIND(".",TRIM(D99)),0)-1),"")),FALSE)),NOT(IFERROR(ISNUMBER(--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),FALSE)),IF((LEN(TRIM(D99))-LEN(SUBSTITUTE(TRIM(D99),".","")))=2,NOT(IFERROR(ISNUMBER(--IF((LEN(TRIM(D99))-LEN(SUBSTITUTE(TRIM(D99),".","")))=2,IFERROR(MID(TRIM(D99),IFERROR(FIND(".",TRIM(D99),IFERROR(FIND(".",TRIM(D99)),0)+1),0)+1,999),""),"")),FALSE)),FALSE)),"INVALID_VERSION",IF(OR(AND(LEN(IFERROR(LEFT(TRIM(D99),IFERROR(FIND(".",TRIM(D99)),0)-1),""))&gt;1,LEFT(IFERROR(LEFT(TRIM(D99),IFERROR(FIND(".",TRIM(D99)),0)-1),""),1)="0"),AND(LEN(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)&gt;1,LEFT(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,1)="0"),IF((LEN(TRIM(D99))-LEN(SUBSTITUTE(TRIM(D99),".","")))=2,AND(LEN(IF((LEN(TRIM(D99))-LEN(SUBSTITUTE(TRIM(D99),".","")))=2,IFERROR(MID(TRIM(D99),IFERROR(FIND(".",TRIM(D99),IFERROR(FIND(".",TRIM(D99)),0)+1),0)+1,999),""),""))&gt;1,LEFT(IF((LEN(TRIM(D99))-LEN(SUBSTITUTE(TRIM(D99),".","")))=2,IFERROR(MID(TRIM(D99),IFERROR(FIND(".",TRIM(D99),IFERROR(FIND(".",TRIM(D99)),0)+1),0)+1,999),""),""),1)="0"),FALSE)),"INVALID_VERSION_LEADING_ZERO",IF(AND(IFERROR(TEXT(--IFERROR(LEFT(TRIM(D99),IFERROR(FIND(".",TRIM(D99)),0)-1),""),"0")=IFERROR(LEFT(TRIM(D99),IFERROR(FIND(".",TRIM(D99)),0)-1),""),FALSE),IFERROR(TEXT(--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,"0")=IF((LEN(TRIM(D99))-LEN(SUBSTITUTE(TRIM(D99),".","")))=1,IFERROR(MID(TRIM(D99),IFERROR(FIND(".",TRIM(D99)),0)+1,999),""),IF((LEN(TRIM(D99))-LEN(SUBSTITUTE(TRIM(D99),".","")))=2,IFERROR(MID(TRIM(D99),IFERROR(FIND(".",TRIM(D99)),0)+1,IFERROR(FIND(".",TRIM(D99),IFERROR(FIND(".",TRIM(D99)),0)+1),0)-IFERROR(FIND(".",TRIM(D99)),0)-1),""),"")),FALSE),IF((LEN(TRIM(D99))-LEN(SUBSTITUTE(TRIM(D99),".","")))=2,IFERROR(TEXT(--IF((LEN(TRIM(D99))-LEN(SUBSTITUTE(TRIM(D99),".","")))=2,IFERROR(MID(TRIM(D99),IFERROR(FIND(".",TRIM(D99),IFERROR(FIND(".",TRIM(D99)),0)+1),0)+1,999),""),""),"0")=IF((LEN(TRIM(D99))-LEN(SUBSTITUTE(TRIM(D99),".","")))=2,IFERROR(MID(TRIM(D99),IFERROR(FIND(".",TRIM(D99),IFERROR(FIND(".",TRIM(D99)),0)+1),0)+1,999),""),""),FALSE),TRUE)),"NONE","INVALID_VERSION"))))</ns0:f>
      </ns0:c>
    </ns0:row>
    <ns0:row r="100">
      <ns0:c r="A100" s="65"/>
      <ns0:c r="B100" s="65"/>
      <ns0:c r="C100" s="65"/>
      <ns0:c r="D100" s="65"/>
      <ns0:c r="E100" s="65"/>
      <ns0:c r="F100" s="67"/>
      <ns0:c r="G100" s="66"/>
      <ns0:c r="H100" s="66"/>
      <ns0:c r="I100" s="66"/>
      <ns0:c r="J100" s="45">
        <ns0:f>IF(A100="","",IFERROR(VLOOKUP(K100,'Controlled Vocabulary'!$AA$2:$AD$200,2,FALSE),"Record structurally complete"))</ns0:f>
      </ns0:c>
      <ns0:c r="K100" s="45">
        <ns0:f>IF(A100="","",IF(O100="","MISSING_CHANGE_EVENT_ID",IF(P100&gt;1,"DUPLICATE_LINK_ID",IF(E100="","CHANGE_ACTOR_REQUIRED",IF(OR(R100&lt;&gt;"NONE",S100&lt;&gt;"NONE"),"CHANGE_VERSION_LINK_REQUIRED",IF(G100="","MISSING_CHANGE_REASON",IF(Q100=0,"ORPHAN_CLAIM_LINK","NONE")))))))</ns0:f>
      </ns0:c>
      <ns0:c r="L100" s="45">
        <ns0:f>IF(A100="","",IFERROR(VLOOKUP(K100,'Controlled Vocabulary'!$AA$2:$AD$200,3,FALSE),"Continue"))</ns0:f>
      </ns0:c>
      <ns0:c r="M100" s="45">
        <ns0:f>IF(A100="","",IFERROR(VLOOKUP(K100,'Controlled Vocabulary'!$AA$2:$AD$200,4,FALSE),"Evaluate remaining controls."))</ns0:f>
      </ns0:c>
      <ns0:c r="N100" s="53">
        <ns0:f>IF(OR(B100="",D100=""),"",UPPER(TRIM(B100))&amp;"|"&amp;TRIM(D100))</ns0:f>
      </ns0:c>
      <ns0:c r="O100" s="53">
        <ns0:f>IF(A100="","",UPPER(TRIM(A100)))</ns0:f>
      </ns0:c>
      <ns0:c r="P100" s="53">
        <ns0:f>IF(O100="",0,COUNTIF($O$2:$O$101,O100))</ns0:f>
      </ns0:c>
      <ns0:c r="Q100" s="53">
        <ns0:f>IF(N100="",0,COUNTIF('Evidence Register'!$BN$2:$BN$101,N100))</ns0:f>
      </ns0:c>
      <ns0:c r="R100" s="53">
        <ns0:f>IF(TRIM(C100)="","MISSING_VERSION",IF(OR(NOT(OR((LEN(TRIM(C100))-LEN(SUBSTITUTE(TRIM(C100),".","")))=1,(LEN(TRIM(C100))-LEN(SUBSTITUTE(TRIM(C100),".","")))=2)),IFERROR(LEFT(TRIM(C100),IFERROR(FIND(".",TRIM(C100)),0)-1),"")="",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="",IF((LEN(TRIM(C100))-LEN(SUBSTITUTE(TRIM(C100),".","")))=2,IF((LEN(TRIM(C100))-LEN(SUBSTITUTE(TRIM(C100),".","")))=2,IFERROR(MID(TRIM(C100),IFERROR(FIND(".",TRIM(C100),IFERROR(FIND(".",TRIM(C100)),0)+1),0)+1,999),""),"")="",FALSE),NOT(IFERROR(ISNUMBER(--IFERROR(LEFT(TRIM(C100),IFERROR(FIND(".",TRIM(C100)),0)-1),"")),FALSE)),NOT(IFERROR(ISNUMBER(--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),FALSE)),IF((LEN(TRIM(C100))-LEN(SUBSTITUTE(TRIM(C100),".","")))=2,NOT(IFERROR(ISNUMBER(--IF((LEN(TRIM(C100))-LEN(SUBSTITUTE(TRIM(C100),".","")))=2,IFERROR(MID(TRIM(C100),IFERROR(FIND(".",TRIM(C100),IFERROR(FIND(".",TRIM(C100)),0)+1),0)+1,999),""),"")),FALSE)),FALSE)),"INVALID_VERSION",IF(OR(AND(LEN(IFERROR(LEFT(TRIM(C100),IFERROR(FIND(".",TRIM(C100)),0)-1),""))&gt;1,LEFT(IFERROR(LEFT(TRIM(C100),IFERROR(FIND(".",TRIM(C100)),0)-1),""),1)="0"),AND(LEN(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)&gt;1,LEFT(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,1)="0"),IF((LEN(TRIM(C100))-LEN(SUBSTITUTE(TRIM(C100),".","")))=2,AND(LEN(IF((LEN(TRIM(C100))-LEN(SUBSTITUTE(TRIM(C100),".","")))=2,IFERROR(MID(TRIM(C100),IFERROR(FIND(".",TRIM(C100),IFERROR(FIND(".",TRIM(C100)),0)+1),0)+1,999),""),""))&gt;1,LEFT(IF((LEN(TRIM(C100))-LEN(SUBSTITUTE(TRIM(C100),".","")))=2,IFERROR(MID(TRIM(C100),IFERROR(FIND(".",TRIM(C100),IFERROR(FIND(".",TRIM(C100)),0)+1),0)+1,999),""),""),1)="0"),FALSE)),"INVALID_VERSION_LEADING_ZERO",IF(AND(IFERROR(TEXT(--IFERROR(LEFT(TRIM(C100),IFERROR(FIND(".",TRIM(C100)),0)-1),""),"0")=IFERROR(LEFT(TRIM(C100),IFERROR(FIND(".",TRIM(C100)),0)-1),""),FALSE),IFERROR(TEXT(--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,"0")=IF((LEN(TRIM(C100))-LEN(SUBSTITUTE(TRIM(C100),".","")))=1,IFERROR(MID(TRIM(C100),IFERROR(FIND(".",TRIM(C100)),0)+1,999),""),IF((LEN(TRIM(C100))-LEN(SUBSTITUTE(TRIM(C100),".","")))=2,IFERROR(MID(TRIM(C100),IFERROR(FIND(".",TRIM(C100)),0)+1,IFERROR(FIND(".",TRIM(C100),IFERROR(FIND(".",TRIM(C100)),0)+1),0)-IFERROR(FIND(".",TRIM(C100)),0)-1),""),"")),FALSE),IF((LEN(TRIM(C100))-LEN(SUBSTITUTE(TRIM(C100),".","")))=2,IFERROR(TEXT(--IF((LEN(TRIM(C100))-LEN(SUBSTITUTE(TRIM(C100),".","")))=2,IFERROR(MID(TRIM(C100),IFERROR(FIND(".",TRIM(C100),IFERROR(FIND(".",TRIM(C100)),0)+1),0)+1,999),""),""),"0")=IF((LEN(TRIM(C100))-LEN(SUBSTITUTE(TRIM(C100),".","")))=2,IFERROR(MID(TRIM(C100),IFERROR(FIND(".",TRIM(C100),IFERROR(FIND(".",TRIM(C100)),0)+1),0)+1,999),""),""),FALSE),TRUE)),"NONE","INVALID_VERSION"))))</ns0:f>
      </ns0:c>
      <ns0:c r="S100" s="53">
        <ns0:f>IF(TRIM(D100)="","MISSING_VERSION",IF(OR(NOT(OR((LEN(TRIM(D100))-LEN(SUBSTITUTE(TRIM(D100),".","")))=1,(LEN(TRIM(D100))-LEN(SUBSTITUTE(TRIM(D100),".","")))=2)),IFERROR(LEFT(TRIM(D100),IFERROR(FIND(".",TRIM(D100)),0)-1),"")="",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="",IF((LEN(TRIM(D100))-LEN(SUBSTITUTE(TRIM(D100),".","")))=2,IF((LEN(TRIM(D100))-LEN(SUBSTITUTE(TRIM(D100),".","")))=2,IFERROR(MID(TRIM(D100),IFERROR(FIND(".",TRIM(D100),IFERROR(FIND(".",TRIM(D100)),0)+1),0)+1,999),""),"")="",FALSE),NOT(IFERROR(ISNUMBER(--IFERROR(LEFT(TRIM(D100),IFERROR(FIND(".",TRIM(D100)),0)-1),"")),FALSE)),NOT(IFERROR(ISNUMBER(--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),FALSE)),IF((LEN(TRIM(D100))-LEN(SUBSTITUTE(TRIM(D100),".","")))=2,NOT(IFERROR(ISNUMBER(--IF((LEN(TRIM(D100))-LEN(SUBSTITUTE(TRIM(D100),".","")))=2,IFERROR(MID(TRIM(D100),IFERROR(FIND(".",TRIM(D100),IFERROR(FIND(".",TRIM(D100)),0)+1),0)+1,999),""),"")),FALSE)),FALSE)),"INVALID_VERSION",IF(OR(AND(LEN(IFERROR(LEFT(TRIM(D100),IFERROR(FIND(".",TRIM(D100)),0)-1),""))&gt;1,LEFT(IFERROR(LEFT(TRIM(D100),IFERROR(FIND(".",TRIM(D100)),0)-1),""),1)="0"),AND(LEN(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)&gt;1,LEFT(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,1)="0"),IF((LEN(TRIM(D100))-LEN(SUBSTITUTE(TRIM(D100),".","")))=2,AND(LEN(IF((LEN(TRIM(D100))-LEN(SUBSTITUTE(TRIM(D100),".","")))=2,IFERROR(MID(TRIM(D100),IFERROR(FIND(".",TRIM(D100),IFERROR(FIND(".",TRIM(D100)),0)+1),0)+1,999),""),""))&gt;1,LEFT(IF((LEN(TRIM(D100))-LEN(SUBSTITUTE(TRIM(D100),".","")))=2,IFERROR(MID(TRIM(D100),IFERROR(FIND(".",TRIM(D100),IFERROR(FIND(".",TRIM(D100)),0)+1),0)+1,999),""),""),1)="0"),FALSE)),"INVALID_VERSION_LEADING_ZERO",IF(AND(IFERROR(TEXT(--IFERROR(LEFT(TRIM(D100),IFERROR(FIND(".",TRIM(D100)),0)-1),""),"0")=IFERROR(LEFT(TRIM(D100),IFERROR(FIND(".",TRIM(D100)),0)-1),""),FALSE),IFERROR(TEXT(--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,"0")=IF((LEN(TRIM(D100))-LEN(SUBSTITUTE(TRIM(D100),".","")))=1,IFERROR(MID(TRIM(D100),IFERROR(FIND(".",TRIM(D100)),0)+1,999),""),IF((LEN(TRIM(D100))-LEN(SUBSTITUTE(TRIM(D100),".","")))=2,IFERROR(MID(TRIM(D100),IFERROR(FIND(".",TRIM(D100)),0)+1,IFERROR(FIND(".",TRIM(D100),IFERROR(FIND(".",TRIM(D100)),0)+1),0)-IFERROR(FIND(".",TRIM(D100)),0)-1),""),"")),FALSE),IF((LEN(TRIM(D100))-LEN(SUBSTITUTE(TRIM(D100),".","")))=2,IFERROR(TEXT(--IF((LEN(TRIM(D100))-LEN(SUBSTITUTE(TRIM(D100),".","")))=2,IFERROR(MID(TRIM(D100),IFERROR(FIND(".",TRIM(D100),IFERROR(FIND(".",TRIM(D100)),0)+1),0)+1,999),""),""),"0")=IF((LEN(TRIM(D100))-LEN(SUBSTITUTE(TRIM(D100),".","")))=2,IFERROR(MID(TRIM(D100),IFERROR(FIND(".",TRIM(D100),IFERROR(FIND(".",TRIM(D100)),0)+1),0)+1,999),""),""),FALSE),TRUE)),"NONE","INVALID_VERSION"))))</ns0:f>
      </ns0:c>
    </ns0:row>
    <ns0:row r="101">
      <ns0:c r="A101" s="65"/>
      <ns0:c r="B101" s="65"/>
      <ns0:c r="C101" s="65"/>
      <ns0:c r="D101" s="65"/>
      <ns0:c r="E101" s="65"/>
      <ns0:c r="F101" s="67"/>
      <ns0:c r="G101" s="66"/>
      <ns0:c r="H101" s="66"/>
      <ns0:c r="I101" s="66"/>
      <ns0:c r="J101" s="45">
        <ns0:f>IF(A101="","",IFERROR(VLOOKUP(K101,'Controlled Vocabulary'!$AA$2:$AD$200,2,FALSE),"Record structurally complete"))</ns0:f>
      </ns0:c>
      <ns0:c r="K101" s="45">
        <ns0:f>IF(A101="","",IF(O101="","MISSING_CHANGE_EVENT_ID",IF(P101&gt;1,"DUPLICATE_LINK_ID",IF(E101="","CHANGE_ACTOR_REQUIRED",IF(OR(R101&lt;&gt;"NONE",S101&lt;&gt;"NONE"),"CHANGE_VERSION_LINK_REQUIRED",IF(G101="","MISSING_CHANGE_REASON",IF(Q101=0,"ORPHAN_CLAIM_LINK","NONE")))))))</ns0:f>
      </ns0:c>
      <ns0:c r="L101" s="45">
        <ns0:f>IF(A101="","",IFERROR(VLOOKUP(K101,'Controlled Vocabulary'!$AA$2:$AD$200,3,FALSE),"Continue"))</ns0:f>
      </ns0:c>
      <ns0:c r="M101" s="45">
        <ns0:f>IF(A101="","",IFERROR(VLOOKUP(K101,'Controlled Vocabulary'!$AA$2:$AD$200,4,FALSE),"Evaluate remaining controls."))</ns0:f>
      </ns0:c>
      <ns0:c r="N101" s="53">
        <ns0:f>IF(OR(B101="",D101=""),"",UPPER(TRIM(B101))&amp;"|"&amp;TRIM(D101))</ns0:f>
      </ns0:c>
      <ns0:c r="O101" s="53">
        <ns0:f>IF(A101="","",UPPER(TRIM(A101)))</ns0:f>
      </ns0:c>
      <ns0:c r="P101" s="53">
        <ns0:f>IF(O101="",0,COUNTIF($O$2:$O$101,O101))</ns0:f>
      </ns0:c>
      <ns0:c r="Q101" s="53">
        <ns0:f>IF(N101="",0,COUNTIF('Evidence Register'!$BN$2:$BN$101,N101))</ns0:f>
      </ns0:c>
      <ns0:c r="R101" s="53">
        <ns0:f>IF(TRIM(C101)="","MISSING_VERSION",IF(OR(NOT(OR((LEN(TRIM(C101))-LEN(SUBSTITUTE(TRIM(C101),".","")))=1,(LEN(TRIM(C101))-LEN(SUBSTITUTE(TRIM(C101),".","")))=2)),IFERROR(LEFT(TRIM(C101),IFERROR(FIND(".",TRIM(C101)),0)-1),"")="",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="",IF((LEN(TRIM(C101))-LEN(SUBSTITUTE(TRIM(C101),".","")))=2,IF((LEN(TRIM(C101))-LEN(SUBSTITUTE(TRIM(C101),".","")))=2,IFERROR(MID(TRIM(C101),IFERROR(FIND(".",TRIM(C101),IFERROR(FIND(".",TRIM(C101)),0)+1),0)+1,999),""),"")="",FALSE),NOT(IFERROR(ISNUMBER(--IFERROR(LEFT(TRIM(C101),IFERROR(FIND(".",TRIM(C101)),0)-1),"")),FALSE)),NOT(IFERROR(ISNUMBER(--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),FALSE)),IF((LEN(TRIM(C101))-LEN(SUBSTITUTE(TRIM(C101),".","")))=2,NOT(IFERROR(ISNUMBER(--IF((LEN(TRIM(C101))-LEN(SUBSTITUTE(TRIM(C101),".","")))=2,IFERROR(MID(TRIM(C101),IFERROR(FIND(".",TRIM(C101),IFERROR(FIND(".",TRIM(C101)),0)+1),0)+1,999),""),"")),FALSE)),FALSE)),"INVALID_VERSION",IF(OR(AND(LEN(IFERROR(LEFT(TRIM(C101),IFERROR(FIND(".",TRIM(C101)),0)-1),""))&gt;1,LEFT(IFERROR(LEFT(TRIM(C101),IFERROR(FIND(".",TRIM(C101)),0)-1),""),1)="0"),AND(LEN(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)&gt;1,LEFT(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,1)="0"),IF((LEN(TRIM(C101))-LEN(SUBSTITUTE(TRIM(C101),".","")))=2,AND(LEN(IF((LEN(TRIM(C101))-LEN(SUBSTITUTE(TRIM(C101),".","")))=2,IFERROR(MID(TRIM(C101),IFERROR(FIND(".",TRIM(C101),IFERROR(FIND(".",TRIM(C101)),0)+1),0)+1,999),""),""))&gt;1,LEFT(IF((LEN(TRIM(C101))-LEN(SUBSTITUTE(TRIM(C101),".","")))=2,IFERROR(MID(TRIM(C101),IFERROR(FIND(".",TRIM(C101),IFERROR(FIND(".",TRIM(C101)),0)+1),0)+1,999),""),""),1)="0"),FALSE)),"INVALID_VERSION_LEADING_ZERO",IF(AND(IFERROR(TEXT(--IFERROR(LEFT(TRIM(C101),IFERROR(FIND(".",TRIM(C101)),0)-1),""),"0")=IFERROR(LEFT(TRIM(C101),IFERROR(FIND(".",TRIM(C101)),0)-1),""),FALSE),IFERROR(TEXT(--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,"0")=IF((LEN(TRIM(C101))-LEN(SUBSTITUTE(TRIM(C101),".","")))=1,IFERROR(MID(TRIM(C101),IFERROR(FIND(".",TRIM(C101)),0)+1,999),""),IF((LEN(TRIM(C101))-LEN(SUBSTITUTE(TRIM(C101),".","")))=2,IFERROR(MID(TRIM(C101),IFERROR(FIND(".",TRIM(C101)),0)+1,IFERROR(FIND(".",TRIM(C101),IFERROR(FIND(".",TRIM(C101)),0)+1),0)-IFERROR(FIND(".",TRIM(C101)),0)-1),""),"")),FALSE),IF((LEN(TRIM(C101))-LEN(SUBSTITUTE(TRIM(C101),".","")))=2,IFERROR(TEXT(--IF((LEN(TRIM(C101))-LEN(SUBSTITUTE(TRIM(C101),".","")))=2,IFERROR(MID(TRIM(C101),IFERROR(FIND(".",TRIM(C101),IFERROR(FIND(".",TRIM(C101)),0)+1),0)+1,999),""),""),"0")=IF((LEN(TRIM(C101))-LEN(SUBSTITUTE(TRIM(C101),".","")))=2,IFERROR(MID(TRIM(C101),IFERROR(FIND(".",TRIM(C101),IFERROR(FIND(".",TRIM(C101)),0)+1),0)+1,999),""),""),FALSE),TRUE)),"NONE","INVALID_VERSION"))))</ns0:f>
      </ns0:c>
      <ns0:c r="S101" s="53">
        <ns0:f>IF(TRIM(D101)="","MISSING_VERSION",IF(OR(NOT(OR((LEN(TRIM(D101))-LEN(SUBSTITUTE(TRIM(D101),".","")))=1,(LEN(TRIM(D101))-LEN(SUBSTITUTE(TRIM(D101),".","")))=2)),IFERROR(LEFT(TRIM(D101),IFERROR(FIND(".",TRIM(D101)),0)-1),"")="",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="",IF((LEN(TRIM(D101))-LEN(SUBSTITUTE(TRIM(D101),".","")))=2,IF((LEN(TRIM(D101))-LEN(SUBSTITUTE(TRIM(D101),".","")))=2,IFERROR(MID(TRIM(D101),IFERROR(FIND(".",TRIM(D101),IFERROR(FIND(".",TRIM(D101)),0)+1),0)+1,999),""),"")="",FALSE),NOT(IFERROR(ISNUMBER(--IFERROR(LEFT(TRIM(D101),IFERROR(FIND(".",TRIM(D101)),0)-1),"")),FALSE)),NOT(IFERROR(ISNUMBER(--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),FALSE)),IF((LEN(TRIM(D101))-LEN(SUBSTITUTE(TRIM(D101),".","")))=2,NOT(IFERROR(ISNUMBER(--IF((LEN(TRIM(D101))-LEN(SUBSTITUTE(TRIM(D101),".","")))=2,IFERROR(MID(TRIM(D101),IFERROR(FIND(".",TRIM(D101),IFERROR(FIND(".",TRIM(D101)),0)+1),0)+1,999),""),"")),FALSE)),FALSE)),"INVALID_VERSION",IF(OR(AND(LEN(IFERROR(LEFT(TRIM(D101),IFERROR(FIND(".",TRIM(D101)),0)-1),""))&gt;1,LEFT(IFERROR(LEFT(TRIM(D101),IFERROR(FIND(".",TRIM(D101)),0)-1),""),1)="0"),AND(LEN(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)&gt;1,LEFT(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,1)="0"),IF((LEN(TRIM(D101))-LEN(SUBSTITUTE(TRIM(D101),".","")))=2,AND(LEN(IF((LEN(TRIM(D101))-LEN(SUBSTITUTE(TRIM(D101),".","")))=2,IFERROR(MID(TRIM(D101),IFERROR(FIND(".",TRIM(D101),IFERROR(FIND(".",TRIM(D101)),0)+1),0)+1,999),""),""))&gt;1,LEFT(IF((LEN(TRIM(D101))-LEN(SUBSTITUTE(TRIM(D101),".","")))=2,IFERROR(MID(TRIM(D101),IFERROR(FIND(".",TRIM(D101),IFERROR(FIND(".",TRIM(D101)),0)+1),0)+1,999),""),""),1)="0"),FALSE)),"INVALID_VERSION_LEADING_ZERO",IF(AND(IFERROR(TEXT(--IFERROR(LEFT(TRIM(D101),IFERROR(FIND(".",TRIM(D101)),0)-1),""),"0")=IFERROR(LEFT(TRIM(D101),IFERROR(FIND(".",TRIM(D101)),0)-1),""),FALSE),IFERROR(TEXT(--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,"0")=IF((LEN(TRIM(D101))-LEN(SUBSTITUTE(TRIM(D101),".","")))=1,IFERROR(MID(TRIM(D101),IFERROR(FIND(".",TRIM(D101)),0)+1,999),""),IF((LEN(TRIM(D101))-LEN(SUBSTITUTE(TRIM(D101),".","")))=2,IFERROR(MID(TRIM(D101),IFERROR(FIND(".",TRIM(D101)),0)+1,IFERROR(FIND(".",TRIM(D101),IFERROR(FIND(".",TRIM(D101)),0)+1),0)-IFERROR(FIND(".",TRIM(D101)),0)-1),""),"")),FALSE),IF((LEN(TRIM(D101))-LEN(SUBSTITUTE(TRIM(D101),".","")))=2,IFERROR(TEXT(--IF((LEN(TRIM(D101))-LEN(SUBSTITUTE(TRIM(D101),".","")))=2,IFERROR(MID(TRIM(D101),IFERROR(FIND(".",TRIM(D101),IFERROR(FIND(".",TRIM(D101)),0)+1),0)+1,999),""),""),"0")=IF((LEN(TRIM(D101))-LEN(SUBSTITUTE(TRIM(D101),".","")))=2,IFERROR(MID(TRIM(D101),IFERROR(FIND(".",TRIM(D101),IFERROR(FIND(".",TRIM(D101)),0)+1),0)+1,999),""),""),FALSE),TRUE)),"NONE","INVALID_VERSION"))))</ns0:f>
      </ns0:c>
    </ns0:row>
  </ns0:sheetData>
  <ns0:sheetProtection sheet="1" objects="1" scenarios="1" formatCells="1" formatColumns="1" formatRows="1" insertColumns="1" insertRows="1" insertHyperlinks="1" deleteColumns="1" deleteRows="1" selectLockedCells="1" sort="0" autoFilter="0" pivotTables="1" selectUnlockedCells="0"/>
  <ns0:conditionalFormatting sqref="J2:J101">
    <ns0:cfRule type="expression" dxfId="9" priority="1">
      <ns0:formula>J2="Controlled input invalid"</ns0:formula>
    </ns0:cfRule>
    <ns0:cfRule type="expression" dxfId="10" priority="2">
      <ns0:formula>J2="Record structurally complete"</ns0:formula>
    </ns0:cfRule>
    <ns0:cfRule type="expression" dxfId="11" priority="3">
      <ns0:formula>J2="Complete with review conditions"</ns0:formula>
    </ns0:cfRule>
  </ns0:conditionalFormatting>
  <ns0:dataValidations count="2">
    <ns0:dataValidation type="list" sqref="H2:H101">
      <ns0:formula1>'Controlled Vocabulary'!$W$2:$W$3</ns0:formula1>
    </ns0:dataValidation>
    <ns0:dataValidation type="list" sqref="I2:I101">
      <ns0:formula1>'Controlled Vocabulary'!$X$2:$X$3</ns0:formula1>
    </ns0:dataValidation>
  </ns0:dataValidations>
  <ns0:pageMargins left="0.7" right="0.7" top="0.75" bottom="0.75" header="0.3" footer="0.3"/>
  <ns0:tableParts count="1">
    <ns0:tablePart ns1:id="Rfe2d4e7495a94102"/>
  </ns0:tableParts>
</ns0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7" max="27" width="34" hidden="0" customWidth="1"/>
    <x:col min="28" max="28" width="30" hidden="0" customWidth="1"/>
    <x:col min="29" max="29" width="42" hidden="0" customWidth="1"/>
    <x:col min="30" max="30" width="60" hidden="0" customWidth="1"/>
  </x:cols>
  <x:sheetData>
    <x:row r="1">
      <x:c r="A1" s="18" t="str">
        <x:v>Record Status</x:v>
      </x:c>
      <x:c r="B1" s="18" t="str">
        <x:v>Approval Status</x:v>
      </x:c>
      <x:c r="C1" s="18" t="str">
        <x:v>Source Mutable?</x:v>
      </x:c>
      <x:c r="D1" s="18" t="str">
        <x:v>Reviewer Access</x:v>
      </x:c>
      <x:c r="E1" s="18" t="str">
        <x:v>Access Restriction</x:v>
      </x:c>
      <x:c r="F1" s="18" t="str">
        <x:v>Evidence State</x:v>
      </x:c>
      <x:c r="G1" s="18" t="str">
        <x:v>Confidence Boundary</x:v>
      </x:c>
      <x:c r="H1" s="18" t="str">
        <x:v>Contradiction Status</x:v>
      </x:c>
      <x:c r="I1" s="18" t="str">
        <x:v>Materiality</x:v>
      </x:c>
      <x:c r="J1" s="18" t="str">
        <x:v>Reversibility</x:v>
      </x:c>
      <x:c r="K1" s="18" t="str">
        <x:v>Permitted Decision Use</x:v>
      </x:c>
      <x:c r="L1" s="18" t="str">
        <x:v>Final Disposition</x:v>
      </x:c>
      <x:c r="M1" s="18" t="str">
        <x:v>Yes/No</x:v>
      </x:c>
      <x:c r="N1" s="18" t="str">
        <x:v>Yes/No/Conditional</x:v>
      </x:c>
      <x:c r="O1" s="18" t="str">
        <x:v>Relationship Role</x:v>
      </x:c>
      <x:c r="P1" s="18" t="str">
        <x:v>Active Status</x:v>
      </x:c>
      <x:c r="Q1" s="18" t="str">
        <x:v>Evidence Item Status</x:v>
      </x:c>
      <x:c r="R1" s="18" t="str">
        <x:v>Claim AI Activity</x:v>
      </x:c>
      <x:c r="S1" s="18" t="str">
        <x:v>Evidence AI Activity</x:v>
      </x:c>
      <x:c r="T1" s="18" t="str">
        <x:v>Human Verification Status</x:v>
      </x:c>
      <x:c r="U1" s="18" t="str">
        <x:v>Source Type</x:v>
      </x:c>
      <x:c r="V1" s="18" t="str">
        <x:v>Retention Status</x:v>
      </x:c>
      <x:c r="W1" s="18" t="str">
        <x:v>Reopen Trigger Met</x:v>
      </x:c>
      <x:c r="X1" s="18" t="str">
        <x:v>Superseded Version Retained</x:v>
      </x:c>
      <x:c r="AA1" s="18" t="str">
        <x:v>Reason Code</x:v>
      </x:c>
      <x:c r="AB1" s="18" t="str">
        <x:v>Canonical State</x:v>
      </x:c>
      <x:c r="AC1" s="18" t="str">
        <x:v>Eligibility / Completion</x:v>
      </x:c>
      <x:c r="AD1" s="18" t="str">
        <x:v>Required Action</x:v>
      </x:c>
    </x:row>
    <x:row r="2">
      <x:c r="A2" s="31" t="str">
        <x:v>Draft</x:v>
      </x:c>
      <x:c r="B2" s="31" t="str">
        <x:v>Not submitted</x:v>
      </x:c>
      <x:c r="C2" s="31" t="str">
        <x:v>Yes</x:v>
      </x:c>
      <x:c r="D2" s="31" t="str">
        <x:v>Yes</x:v>
      </x:c>
      <x:c r="E2" s="31" t="str">
        <x:v>Open</x:v>
      </x:c>
      <x:c r="F2" s="31" t="str">
        <x:v>Observed</x:v>
      </x:c>
      <x:c r="G2" s="31" t="str">
        <x:v>Strong eligible support</x:v>
      </x:c>
      <x:c r="H2" s="31" t="str">
        <x:v>No known contradiction</x:v>
      </x:c>
      <x:c r="I2" s="31" t="str">
        <x:v>Decision-blocking</x:v>
      </x:c>
      <x:c r="J2" s="31" t="str">
        <x:v>Reversible</x:v>
      </x:c>
      <x:c r="K2" s="31" t="str">
        <x:v>Exploratory only</x:v>
      </x:c>
      <x:c r="L2" s="31" t="str">
        <x:v>Retain</x:v>
      </x:c>
      <x:c r="M2" s="31" t="str">
        <x:v>Yes</x:v>
      </x:c>
      <x:c r="N2" s="31" t="str">
        <x:v>Yes</x:v>
      </x:c>
      <x:c r="O2" s="31" t="str">
        <x:v>Supports</x:v>
      </x:c>
      <x:c r="P2" s="31" t="str">
        <x:v>Active</x:v>
      </x:c>
      <x:c r="Q2" s="31" t="str">
        <x:v>Active</x:v>
      </x:c>
      <x:c r="R2" s="31" t="str">
        <x:v>Cross-evidence synthesis</x:v>
      </x:c>
      <x:c r="S2" s="31" t="str">
        <x:v>Capture assistance</x:v>
      </x:c>
      <x:c r="T2" s="31" t="str">
        <x:v>Not required</x:v>
      </x:c>
      <x:c r="U2" s="31" t="str">
        <x:v>Primary source</x:v>
      </x:c>
      <x:c r="V2" s="31" t="str">
        <x:v>Active</x:v>
      </x:c>
      <x:c r="W2" s="31" t="str">
        <x:v>Yes</x:v>
      </x:c>
      <x:c r="X2" s="31" t="str">
        <x:v>Yes</x:v>
      </x:c>
      <x:c r="AA2" s="38" t="str">
        <x:v>AI_ACTIVITY_TYPE_REQUIRED</x:v>
      </x:c>
      <x:c r="AB2" s="38" t="str">
        <x:v>Provenance incomplete</x:v>
      </x:c>
      <x:c r="AC2" s="38" t="str">
        <x:v>Blocked</x:v>
      </x:c>
      <x:c r="AD2" s="38" t="str">
        <x:v>Select an owner-valid AI Activity Type</x:v>
      </x:c>
    </x:row>
    <x:row r="3">
      <x:c r="A3" s="31" t="str">
        <x:v>Under review</x:v>
      </x:c>
      <x:c r="B3" s="31" t="str">
        <x:v>Pending review</x:v>
      </x:c>
      <x:c r="C3" s="31" t="str">
        <x:v>No</x:v>
      </x:c>
      <x:c r="D3" s="31" t="str">
        <x:v>No</x:v>
      </x:c>
      <x:c r="E3" s="31" t="str">
        <x:v>Internal</x:v>
      </x:c>
      <x:c r="F3" s="31" t="str">
        <x:v>Inferred</x:v>
      </x:c>
      <x:c r="G3" s="31" t="str">
        <x:v>Supported with meaningful uncertainty</x:v>
      </x:c>
      <x:c r="H3" s="31" t="str">
        <x:v>Potential contradiction</x:v>
      </x:c>
      <x:c r="I3" s="31" t="str">
        <x:v>Material</x:v>
      </x:c>
      <x:c r="J3" s="31" t="str">
        <x:v>Costly to reverse</x:v>
      </x:c>
      <x:c r="K3" s="31" t="str">
        <x:v>Supports a bounded decision</x:v>
      </x:c>
      <x:c r="L3" s="31" t="str">
        <x:v>Narrow</x:v>
      </x:c>
      <x:c r="M3" s="31" t="str">
        <x:v>No</x:v>
      </x:c>
      <x:c r="N3" s="31" t="str">
        <x:v>No</x:v>
      </x:c>
      <x:c r="O3" s="31" t="str">
        <x:v>Contradicts</x:v>
      </x:c>
      <x:c r="P3" s="31" t="str">
        <x:v>Inactive</x:v>
      </x:c>
      <x:c r="Q3" s="31" t="str">
        <x:v>Superseded</x:v>
      </x:c>
      <x:c r="R3" s="31" t="str">
        <x:v>Comparison</x:v>
      </x:c>
      <x:c r="S3" s="31" t="str">
        <x:v>Extraction</x:v>
      </x:c>
      <x:c r="T3" s="31" t="str">
        <x:v>Pending</x:v>
      </x:c>
      <x:c r="U3" s="31" t="str">
        <x:v>Secondary source</x:v>
      </x:c>
      <x:c r="V3" s="31" t="str">
        <x:v>Archived</x:v>
      </x:c>
      <x:c r="W3" s="31" t="str">
        <x:v>No</x:v>
      </x:c>
      <x:c r="X3" s="31" t="str">
        <x:v>No</x:v>
      </x:c>
      <x:c r="AA3" s="38" t="str">
        <x:v>AI_DETAILS_WITHOUT_AI_USE</x:v>
      </x:c>
      <x:c r="AB3" s="38" t="str">
        <x:v>Controlled input invalid</x:v>
      </x:c>
      <x:c r="AC3" s="38" t="str">
        <x:v>Blocked</x:v>
      </x:c>
      <x:c r="AD3" s="38" t="str">
        <x:v>Clear AI details or set AI Assistance Used?=Yes and complete them</x:v>
      </x:c>
    </x:row>
    <x:row r="4">
      <x:c r="A4" s="31" t="str">
        <x:v>Approved</x:v>
      </x:c>
      <x:c r="B4" s="31" t="str">
        <x:v>Approved</x:v>
      </x:c>
      <x:c r="C4" s="31" t="str">
        <x:v>Unknown</x:v>
      </x:c>
      <x:c r="D4" s="31" t="str">
        <x:v>Conditional</x:v>
      </x:c>
      <x:c r="E4" s="31" t="str">
        <x:v>Restricted</x:v>
      </x:c>
      <x:c r="F4" s="31" t="str">
        <x:v>Unresolved</x:v>
      </x:c>
      <x:c r="G4" s="31" t="str">
        <x:v>Eligible but fragile</x:v>
      </x:c>
      <x:c r="H4" s="31" t="str">
        <x:v>Confirmed contradiction</x:v>
      </x:c>
      <x:c r="I4" s="31" t="str">
        <x:v>Contextual</x:v>
      </x:c>
      <x:c r="J4" s="31" t="str">
        <x:v>Difficult to reverse</x:v>
      </x:c>
      <x:c r="K4" s="31" t="str">
        <x:v>Review required before use</x:v>
      </x:c>
      <x:c r="L4" s="31" t="str">
        <x:v>Supersede</x:v>
      </x:c>
      <x:c r="M4" s="31"/>
      <x:c r="N4" s="31" t="str">
        <x:v>Conditional</x:v>
      </x:c>
      <x:c r="O4" s="31" t="str">
        <x:v>Context only</x:v>
      </x:c>
      <x:c r="P4" s="31"/>
      <x:c r="Q4" s="31" t="str">
        <x:v>Retired</x:v>
      </x:c>
      <x:c r="R4" s="31" t="str">
        <x:v>Inference support</x:v>
      </x:c>
      <x:c r="S4" s="31" t="str">
        <x:v>OCR or transcription</x:v>
      </x:c>
      <x:c r="T4" s="31" t="str">
        <x:v>Verified</x:v>
      </x:c>
      <x:c r="U4" s="31" t="str">
        <x:v>First-party research</x:v>
      </x:c>
      <x:c r="V4" s="31" t="str">
        <x:v>Disposed</x:v>
      </x:c>
      <x:c r="W4" s="31"/>
      <x:c r="X4" s="31"/>
      <x:c r="AA4" s="38" t="str">
        <x:v>AI_OUTPUT_REJECTED</x:v>
      </x:c>
      <x:c r="AB4" s="38" t="str">
        <x:v>Provenance incomplete</x:v>
      </x:c>
      <x:c r="AC4" s="38" t="str">
        <x:v>Blocked</x:v>
      </x:c>
      <x:c r="AD4" s="38" t="str">
        <x:v>Remove or replace the rejected AI-assisted content and reverify</x:v>
      </x:c>
    </x:row>
    <x:row r="5">
      <x:c r="A5" s="31" t="str">
        <x:v>Approved with conditions</x:v>
      </x:c>
      <x:c r="B5" s="31" t="str">
        <x:v>Approved with conditions</x:v>
      </x:c>
      <x:c r="C5" s="31"/>
      <x:c r="D5" s="31"/>
      <x:c r="E5" s="31" t="str"/>
      <x:c r="F5" s="31"/>
      <x:c r="G5" s="31" t="str">
        <x:v>Eligibility failed</x:v>
      </x:c>
      <x:c r="H5" s="31" t="str">
        <x:v>Resolved by disposition</x:v>
      </x:c>
      <x:c r="I5" s="31"/>
      <x:c r="J5" s="31"/>
      <x:c r="K5" s="31" t="str">
        <x:v>Do not use</x:v>
      </x:c>
      <x:c r="L5" s="31" t="str">
        <x:v>Retire</x:v>
      </x:c>
      <x:c r="M5" s="31"/>
      <x:c r="N5" s="31"/>
      <x:c r="O5" s="31"/>
      <x:c r="P5" s="31"/>
      <x:c r="Q5" s="31"/>
      <x:c r="R5" s="31" t="str">
        <x:v>Claim drafting</x:v>
      </x:c>
      <x:c r="S5" s="31" t="str">
        <x:v>Translation</x:v>
      </x:c>
      <x:c r="T5" s="31" t="str">
        <x:v>Rejected</x:v>
      </x:c>
      <x:c r="U5" s="31" t="str">
        <x:v>Third-party dataset</x:v>
      </x:c>
      <x:c r="V5" s="31" t="str"/>
      <x:c r="W5" s="31"/>
      <x:c r="X5" s="31"/>
      <x:c r="AA5" s="38" t="str">
        <x:v>AI_TOOL_MODEL_REQUIRED</x:v>
      </x:c>
      <x:c r="AB5" s="38" t="str">
        <x:v>Provenance incomplete</x:v>
      </x:c>
      <x:c r="AC5" s="38" t="str">
        <x:v>Blocked</x:v>
      </x:c>
      <x:c r="AD5" s="38" t="str">
        <x:v>Record the AI Tool or Model</x:v>
      </x:c>
    </x:row>
    <x:row r="6">
      <x:c r="A6" s="31" t="str">
        <x:v>Reopened</x:v>
      </x:c>
      <x:c r="B6" s="31" t="str">
        <x:v>Rejected</x:v>
      </x:c>
      <x:c r="C6" s="31"/>
      <x:c r="D6" s="31"/>
      <x:c r="E6" s="31" t="str"/>
      <x:c r="F6" s="31"/>
      <x:c r="G6" s="31" t="str">
        <x:v>Not assessed</x:v>
      </x:c>
      <x:c r="H6" s="31" t="str">
        <x:v>Unresolved contradiction</x:v>
      </x:c>
      <x:c r="I6" s="31"/>
      <x:c r="J6" s="31"/>
      <x:c r="K6" s="31"/>
      <x:c r="L6" s="31" t="str">
        <x:v>Reopen</x:v>
      </x:c>
      <x:c r="M6" s="31"/>
      <x:c r="N6" s="31"/>
      <x:c r="O6" s="31"/>
      <x:c r="P6" s="31"/>
      <x:c r="Q6" s="31"/>
      <x:c r="R6" s="31" t="str">
        <x:v>Evidence-state classification</x:v>
      </x:c>
      <x:c r="S6" s="31" t="str">
        <x:v>Source summary</x:v>
      </x:c>
      <x:c r="T6" s="31" t="str">
        <x:v>Verification incomplete</x:v>
      </x:c>
      <x:c r="U6" s="31" t="str">
        <x:v>Internal record</x:v>
      </x:c>
      <x:c r="V6" s="31"/>
      <x:c r="W6" s="31"/>
      <x:c r="X6" s="31"/>
      <x:c r="AA6" s="38" t="str">
        <x:v>AI_VERIFICATION_INCOMPLETE</x:v>
      </x:c>
      <x:c r="AB6" s="38" t="str">
        <x:v>Complete with review conditions</x:v>
      </x:c>
      <x:c r="AC6" s="38" t="str">
        <x:v>Conditionally complete; not final-use eligible</x:v>
      </x:c>
      <x:c r="AD6" s="38" t="str">
        <x:v>Complete verification before approval or final use</x:v>
      </x:c>
    </x:row>
    <x:row r="7">
      <x:c r="A7" s="31" t="str">
        <x:v>Retired</x:v>
      </x:c>
      <x:c r="B7" s="31" t="str">
        <x:v>Reopened</x:v>
      </x:c>
      <x:c r="C7" s="31"/>
      <x:c r="D7" s="31"/>
      <x:c r="E7" s="31"/>
      <x:c r="F7" s="31"/>
      <x:c r="G7" s="31"/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 t="str">
        <x:v>Decision interpretation</x:v>
      </x:c>
      <x:c r="S7" s="31" t="str">
        <x:v>Source classification</x:v>
      </x:c>
      <x:c r="T7" s="31"/>
      <x:c r="U7" s="31" t="str">
        <x:v>Other</x:v>
      </x:c>
      <x:c r="V7" s="31"/>
      <x:c r="W7" s="31"/>
      <x:c r="X7" s="31"/>
      <x:c r="AA7" s="38" t="str">
        <x:v>AI_VERIFICATION_PENDING</x:v>
      </x:c>
      <x:c r="AB7" s="38" t="str">
        <x:v>Complete with review conditions</x:v>
      </x:c>
      <x:c r="AC7" s="38" t="str">
        <x:v>Conditionally complete only for Draft/Under review/Reopened with non-final permitted use; otherwise blocked as Provenance incomplete</x:v>
      </x:c>
      <x:c r="AD7" s="38" t="str">
        <x:v>Complete human verification before final or approved use</x:v>
      </x:c>
    </x:row>
    <x:row r="8">
      <x:c r="A8" s="31"/>
      <x:c r="B8" s="31"/>
      <x:c r="C8" s="31"/>
      <x:c r="D8" s="31"/>
      <x:c r="E8" s="31"/>
      <x:c r="F8" s="31"/>
      <x:c r="G8" s="31"/>
      <x:c r="H8" s="31"/>
      <x:c r="I8" s="31"/>
      <x:c r="J8" s="31"/>
      <x:c r="K8" s="31"/>
      <x:c r="L8" s="31"/>
      <x:c r="M8" s="31"/>
      <x:c r="N8" s="31"/>
      <x:c r="O8" s="31"/>
      <x:c r="P8" s="31"/>
      <x:c r="Q8" s="31"/>
      <x:c r="R8" s="31" t="str">
        <x:v>Limitation identification</x:v>
      </x:c>
      <x:c r="S8" s="31" t="str">
        <x:v>Metadata generation</x:v>
      </x:c>
      <x:c r="T8" s="31"/>
      <x:c r="U8" s="31"/>
      <x:c r="V8" s="31"/>
      <x:c r="W8" s="31"/>
      <x:c r="X8" s="31"/>
      <x:c r="AA8" s="38" t="str">
        <x:v>AI_VERIFICATION_REQUIRED</x:v>
      </x:c>
      <x:c r="AB8" s="38" t="str">
        <x:v>Provenance incomplete</x:v>
      </x:c>
      <x:c r="AC8" s="38" t="str">
        <x:v>Blocked</x:v>
      </x:c>
      <x:c r="AD8" s="38" t="str">
        <x:v>Complete verification or remove the AI-assisted content</x:v>
      </x:c>
    </x:row>
    <x:row r="9">
      <x:c r="A9" s="31"/>
      <x:c r="B9" s="31"/>
      <x:c r="C9" s="31"/>
      <x:c r="D9" s="31"/>
      <x:c r="E9" s="31"/>
      <x:c r="F9" s="31"/>
      <x:c r="G9" s="31"/>
      <x:c r="H9" s="31"/>
      <x:c r="I9" s="31"/>
      <x:c r="J9" s="31"/>
      <x:c r="K9" s="31"/>
      <x:c r="L9" s="31"/>
      <x:c r="M9" s="31"/>
      <x:c r="N9" s="31"/>
      <x:c r="O9" s="31"/>
      <x:c r="P9" s="31"/>
      <x:c r="Q9" s="31"/>
      <x:c r="R9" s="31" t="str">
        <x:v>Other claim-level activity</x:v>
      </x:c>
      <x:c r="S9" s="31" t="str">
        <x:v>Other source-level activity</x:v>
      </x:c>
      <x:c r="T9" s="31"/>
      <x:c r="U9" s="31"/>
      <x:c r="V9" s="31"/>
      <x:c r="W9" s="31"/>
      <x:c r="X9" s="31"/>
      <x:c r="AA9" s="38" t="str">
        <x:v>APPROVAL_CONDITIONS_REQUIRED</x:v>
      </x:c>
      <x:c r="AB9" s="38" t="str">
        <x:v>Approval incomplete</x:v>
      </x:c>
      <x:c r="AC9" s="38" t="str">
        <x:v>Blocked</x:v>
      </x:c>
      <x:c r="AD9" s="38" t="str">
        <x:v>Record the Approval Conditions</x:v>
      </x:c>
    </x:row>
    <x:row r="10">
      <x:c r="AA10" s="38" t="str">
        <x:v>APPROVAL_DATE_REQUIRED</x:v>
      </x:c>
      <x:c r="AB10" s="38" t="str">
        <x:v>Approval incomplete</x:v>
      </x:c>
      <x:c r="AC10" s="38" t="str">
        <x:v>Blocked</x:v>
      </x:c>
      <x:c r="AD10" s="38" t="str">
        <x:v>Record the Approval Date</x:v>
      </x:c>
    </x:row>
    <x:row r="11">
      <x:c r="AA11" s="38" t="str">
        <x:v>APPROVER_REQUIRED</x:v>
      </x:c>
      <x:c r="AB11" s="38" t="str">
        <x:v>Approval incomplete</x:v>
      </x:c>
      <x:c r="AC11" s="38" t="str">
        <x:v>Blocked</x:v>
      </x:c>
      <x:c r="AD11" s="38" t="str">
        <x:v>Record the Approver</x:v>
      </x:c>
    </x:row>
    <x:row r="12">
      <x:c r="AA12" s="38" t="str">
        <x:v>CHANGE_ACTOR_REQUIRED</x:v>
      </x:c>
      <x:c r="AB12" s="38" t="str">
        <x:v>Material field missing</x:v>
      </x:c>
      <x:c r="AC12" s="38" t="str">
        <x:v>Change event incomplete</x:v>
      </x:c>
      <x:c r="AD12" s="38" t="str">
        <x:v>Record Changed By</x:v>
      </x:c>
    </x:row>
    <x:row r="13">
      <x:c r="AA13" s="38" t="str">
        <x:v>CHANGE_VERSION_LINK_REQUIRED</x:v>
      </x:c>
      <x:c r="AB13" s="38" t="str">
        <x:v>Material field missing</x:v>
      </x:c>
      <x:c r="AC13" s="38" t="str">
        <x:v>Change event incomplete</x:v>
      </x:c>
      <x:c r="AD13" s="38" t="str">
        <x:v>Record valid From and To Versions</x:v>
      </x:c>
    </x:row>
    <x:row r="14">
      <x:c r="AA14" s="38" t="str">
        <x:v>COMPLETENESS_NOT_TRUTH</x:v>
      </x:c>
      <x:c r="AB14" s="38" t="str">
        <x:v>Record structurally complete</x:v>
      </x:c>
      <x:c r="AC14" s="38" t="str">
        <x:v>Structurally complete only</x:v>
      </x:c>
      <x:c r="AD14" s="38" t="str">
        <x:v>Preserve correction history; do not represent completeness as truth</x:v>
      </x:c>
    </x:row>
    <x:row r="15">
      <x:c r="AA15" s="38" t="str">
        <x:v>CONDITIONAL_EVIDENCE_ACCESS</x:v>
      </x:c>
      <x:c r="AB15" s="38" t="str">
        <x:v>Complete with review conditions</x:v>
      </x:c>
      <x:c r="AC15" s="38" t="str">
        <x:v>Conditionally complete; not unrestricted</x:v>
      </x:c>
      <x:c r="AD15" s="38" t="str">
        <x:v>Follow the handling condition before review or decision use</x:v>
      </x:c>
    </x:row>
    <x:row r="16">
      <x:c r="AA16" s="38" t="str">
        <x:v>CONSECUTIVE_HYPHENS</x:v>
      </x:c>
      <x:c r="AB16" s="38" t="str">
        <x:v>Controlled input invalid</x:v>
      </x:c>
      <x:c r="AC16" s="38" t="str">
        <x:v>Blocked</x:v>
      </x:c>
      <x:c r="AD16" s="38" t="str">
        <x:v>Replace consecutive hyphens</x:v>
      </x:c>
    </x:row>
    <x:row r="17">
      <x:c r="AA17" s="38" t="str">
        <x:v>DUPLICATED_AI_ACTIVITY</x:v>
      </x:c>
      <x:c r="AB17" s="38" t="str">
        <x:v>Controlled input invalid</x:v>
      </x:c>
      <x:c r="AC17" s="38" t="str">
        <x:v>Blocked</x:v>
      </x:c>
      <x:c r="AD17" s="38" t="str">
        <x:v>Keep the activity only on the object whose content was transformed</x:v>
      </x:c>
    </x:row>
    <x:row r="18">
      <x:c r="AA18" s="38" t="str">
        <x:v>DUPLICATE_EVIDENCE_ITEM_ID</x:v>
      </x:c>
      <x:c r="AB18" s="38" t="str">
        <x:v>Controlled input invalid</x:v>
      </x:c>
      <x:c r="AC18" s="38" t="str">
        <x:v>Evidence table invalid</x:v>
      </x:c>
      <x:c r="AD18" s="38" t="str">
        <x:v>Assign unique Evidence Item IDs</x:v>
      </x:c>
    </x:row>
    <x:row r="19">
      <x:c r="AA19" s="38" t="str">
        <x:v>DUPLICATE_LINK_ID</x:v>
      </x:c>
      <x:c r="AB19" s="38" t="str">
        <x:v>Controlled input invalid</x:v>
      </x:c>
      <x:c r="AC19" s="38" t="str">
        <x:v>Link table invalid</x:v>
      </x:c>
      <x:c r="AD19" s="38" t="str">
        <x:v>Assign unique Link IDs</x:v>
      </x:c>
    </x:row>
    <x:row r="20">
      <x:c r="AA20" s="38" t="str">
        <x:v>DUPLICATE_RECORD_VERSION</x:v>
      </x:c>
      <x:c r="AB20" s="38" t="str">
        <x:v>Controlled input invalid</x:v>
      </x:c>
      <x:c r="AC20" s="38" t="str">
        <x:v>Blocked</x:v>
      </x:c>
      <x:c r="AD20" s="38" t="str">
        <x:v>Create a different valid Version or correct the duplicate row</x:v>
      </x:c>
    </x:row>
    <x:row r="21">
      <x:c r="AA21" s="38" t="str">
        <x:v>HANDLING_CONDITION_REQUIRED</x:v>
      </x:c>
      <x:c r="AB21" s="38" t="str">
        <x:v>Provenance incomplete</x:v>
      </x:c>
      <x:c r="AC21" s="38" t="str">
        <x:v>Blocked</x:v>
      </x:c>
      <x:c r="AD21" s="38" t="str">
        <x:v>Record the handling condition</x:v>
      </x:c>
    </x:row>
    <x:row r="22">
      <x:c r="AA22" s="38" t="str">
        <x:v>HUMAN_VERIFICATION_DATE_REQUIRED</x:v>
      </x:c>
      <x:c r="AB22" s="38" t="str">
        <x:v>Provenance incomplete</x:v>
      </x:c>
      <x:c r="AC22" s="38" t="str">
        <x:v>Blocked</x:v>
      </x:c>
      <x:c r="AD22" s="38" t="str">
        <x:v>Record the Human Verification Date</x:v>
      </x:c>
    </x:row>
    <x:row r="23">
      <x:c r="AA23" s="38" t="str">
        <x:v>HUMAN_VERIFIER_REQUIRED</x:v>
      </x:c>
      <x:c r="AB23" s="38" t="str">
        <x:v>Provenance incomplete</x:v>
      </x:c>
      <x:c r="AC23" s="38" t="str">
        <x:v>Blocked</x:v>
      </x:c>
      <x:c r="AD23" s="38" t="str">
        <x:v>Record the Human Verifier</x:v>
      </x:c>
    </x:row>
    <x:row r="24">
      <x:c r="AA24" s="38" t="str">
        <x:v>INVALID_ACTIVE_STATUS</x:v>
      </x:c>
      <x:c r="AB24" s="38" t="str">
        <x:v>Controlled input invalid</x:v>
      </x:c>
      <x:c r="AC24" s="38" t="str">
        <x:v>Blocked</x:v>
      </x:c>
      <x:c r="AD24" s="38" t="str">
        <x:v>Use Active or Inactive.</x:v>
      </x:c>
    </x:row>
    <x:row r="25">
      <x:c r="AA25" s="38" t="str">
        <x:v>INVALID_AI_ACTIVITY_TYPE</x:v>
      </x:c>
      <x:c r="AB25" s="38" t="str">
        <x:v>Controlled input invalid</x:v>
      </x:c>
      <x:c r="AC25" s="38" t="str">
        <x:v>Blocked</x:v>
      </x:c>
      <x:c r="AD25" s="38" t="str">
        <x:v>Use a source-level activity or move the event to Claim Record</x:v>
      </x:c>
    </x:row>
    <x:row r="26">
      <x:c r="AA26" s="38" t="str">
        <x:v>INVALID_APPROVAL_STATUS</x:v>
      </x:c>
      <x:c r="AB26" s="38" t="str">
        <x:v>Controlled input invalid</x:v>
      </x:c>
      <x:c r="AC26" s="38" t="str">
        <x:v>Blocked</x:v>
      </x:c>
      <x:c r="AD26" s="38" t="str">
        <x:v>Use the exact Approval Status vocabulary.</x:v>
      </x:c>
    </x:row>
    <x:row r="27">
      <x:c r="AA27" s="38" t="str">
        <x:v>INVALID_EVIDENCE_ITEM_ID</x:v>
      </x:c>
      <x:c r="AB27" s="38" t="str">
        <x:v>Controlled input invalid</x:v>
      </x:c>
      <x:c r="AC27" s="38" t="str">
        <x:v>Blocked</x:v>
      </x:c>
      <x:c r="AD27" s="38" t="str">
        <x:v>Use a unique evidence item identifier.</x:v>
      </x:c>
    </x:row>
    <x:row r="28">
      <x:c r="AA28" s="38" t="str">
        <x:v>INVALID_EVIDENCE_STATUS</x:v>
      </x:c>
      <x:c r="AB28" s="38" t="str">
        <x:v>Controlled input invalid</x:v>
      </x:c>
      <x:c r="AC28" s="38" t="str">
        <x:v>Blocked</x:v>
      </x:c>
      <x:c r="AD28" s="38" t="str">
        <x:v>Use Active, Superseded or Retired.</x:v>
      </x:c>
    </x:row>
    <x:row r="29">
      <x:c r="AA29" s="38" t="str">
        <x:v>INVALID_RECORD_ID</x:v>
      </x:c>
      <x:c r="AB29" s="38" t="str">
        <x:v>Controlled input invalid</x:v>
      </x:c>
      <x:c r="AC29" s="38" t="str">
        <x:v>Blocked</x:v>
      </x:c>
      <x:c r="AD29" s="38" t="str">
        <x:v>Use 3–64 A–Z/0–9/hyphen characters, alphanumeric ends and no consecutive hyphens</x:v>
      </x:c>
    </x:row>
    <x:row r="30">
      <x:c r="AA30" s="38" t="str">
        <x:v>INVALID_RECORD_ID_BOUNDARY</x:v>
      </x:c>
      <x:c r="AB30" s="38" t="str">
        <x:v>Controlled input invalid</x:v>
      </x:c>
      <x:c r="AC30" s="38" t="str">
        <x:v>Blocked</x:v>
      </x:c>
      <x:c r="AD30" s="38" t="str">
        <x:v>Begin and end with a letter or digit</x:v>
      </x:c>
    </x:row>
    <x:row r="31">
      <x:c r="AA31" s="38" t="str">
        <x:v>INVALID_RECORD_ID_CHARACTER</x:v>
      </x:c>
      <x:c r="AB31" s="38" t="str">
        <x:v>Controlled input invalid</x:v>
      </x:c>
      <x:c r="AC31" s="38" t="str">
        <x:v>Blocked</x:v>
      </x:c>
      <x:c r="AD31" s="38" t="str">
        <x:v>Use only A–Z, 0–9 and single hyphens</x:v>
      </x:c>
    </x:row>
    <x:row r="32">
      <x:c r="AA32" s="38" t="str">
        <x:v>INVALID_RECORD_ID_LENGTH</x:v>
      </x:c>
      <x:c r="AB32" s="38" t="str">
        <x:v>Controlled input invalid</x:v>
      </x:c>
      <x:c r="AC32" s="38" t="str">
        <x:v>Blocked</x:v>
      </x:c>
      <x:c r="AD32" s="38" t="str">
        <x:v>Use at least 3 characters</x:v>
      </x:c>
    </x:row>
    <x:row r="33">
      <x:c r="AA33" s="38" t="str">
        <x:v>INVALID_RECORD_STATUS</x:v>
      </x:c>
      <x:c r="AB33" s="38" t="str">
        <x:v>Controlled input invalid</x:v>
      </x:c>
      <x:c r="AC33" s="38" t="str">
        <x:v>Blocked</x:v>
      </x:c>
      <x:c r="AD33" s="38" t="str">
        <x:v>Use Draft, Under review, Approved, Approved with conditions, Reopened or Retired</x:v>
      </x:c>
    </x:row>
    <x:row r="34">
      <x:c r="AA34" s="38" t="str">
        <x:v>INVALID_RELATIONSHIP_ROLE</x:v>
      </x:c>
      <x:c r="AB34" s="38" t="str">
        <x:v>Controlled input invalid</x:v>
      </x:c>
      <x:c r="AC34" s="38" t="str">
        <x:v>Blocked</x:v>
      </x:c>
      <x:c r="AD34" s="38" t="str">
        <x:v>Use Supports, Contradicts or Context only.</x:v>
      </x:c>
    </x:row>
    <x:row r="35">
      <x:c r="AA35" s="38" t="str">
        <x:v>INVALID_VERSION</x:v>
      </x:c>
      <x:c r="AB35" s="38" t="str">
        <x:v>Controlled input invalid</x:v>
      </x:c>
      <x:c r="AC35" s="38" t="str">
        <x:v>Blocked</x:v>
      </x:c>
      <x:c r="AD35" s="38" t="str">
        <x:v>Use major.minor or major.minor.patch</x:v>
      </x:c>
    </x:row>
    <x:row r="36">
      <x:c r="AA36" s="38" t="str">
        <x:v>INVALID_VERSION_LEADING_ZERO</x:v>
      </x:c>
      <x:c r="AB36" s="38" t="str">
        <x:v>Controlled input invalid</x:v>
      </x:c>
      <x:c r="AC36" s="38" t="str">
        <x:v>Blocked</x:v>
      </x:c>
      <x:c r="AD36" s="38" t="str">
        <x:v>Remove leading zeros except component 0</x:v>
      </x:c>
    </x:row>
    <x:row r="37">
      <x:c r="AA37" s="38" t="str">
        <x:v>MISSING_ACCESS_DATE</x:v>
      </x:c>
      <x:c r="AB37" s="38" t="str">
        <x:v>Provenance incomplete</x:v>
      </x:c>
      <x:c r="AC37" s="38" t="str">
        <x:v>Blocked</x:v>
      </x:c>
      <x:c r="AD37" s="38" t="str">
        <x:v>Record the Access Date.</x:v>
      </x:c>
    </x:row>
    <x:row r="38">
      <x:c r="AA38" s="38" t="str">
        <x:v>MISSING_AFFECTED_DECISION</x:v>
      </x:c>
      <x:c r="AB38" s="38" t="str">
        <x:v>Material field missing</x:v>
      </x:c>
      <x:c r="AC38" s="38" t="str">
        <x:v>Blocked</x:v>
      </x:c>
      <x:c r="AD38" s="38" t="str">
        <x:v>Record the Affected Decision.</x:v>
      </x:c>
    </x:row>
    <x:row r="39">
      <x:c r="AA39" s="38" t="str">
        <x:v>MISSING_ASSUMPTIONS</x:v>
      </x:c>
      <x:c r="AB39" s="38" t="str">
        <x:v>Decision-use boundary missing</x:v>
      </x:c>
      <x:c r="AC39" s="38" t="str">
        <x:v>Blocked</x:v>
      </x:c>
      <x:c r="AD39" s="38" t="str">
        <x:v>Record assumptions or explicitly state None.</x:v>
      </x:c>
    </x:row>
    <x:row r="40">
      <x:c r="AA40" s="38" t="str">
        <x:v>MISSING_CHANGE_EVENT_ID</x:v>
      </x:c>
      <x:c r="AB40" s="38" t="str">
        <x:v>Material field missing</x:v>
      </x:c>
      <x:c r="AC40" s="38" t="str">
        <x:v>Blocked</x:v>
      </x:c>
      <x:c r="AD40" s="38" t="str">
        <x:v>Enter a Change Event ID.</x:v>
      </x:c>
    </x:row>
    <x:row r="41">
      <x:c r="AA41" s="38" t="str">
        <x:v>MISSING_CHANGE_REASON</x:v>
      </x:c>
      <x:c r="AB41" s="38" t="str">
        <x:v>Material field missing</x:v>
      </x:c>
      <x:c r="AC41" s="38" t="str">
        <x:v>Blocked</x:v>
      </x:c>
      <x:c r="AD41" s="38" t="str">
        <x:v>Record the Change Reason.</x:v>
      </x:c>
    </x:row>
    <x:row r="42">
      <x:c r="AA42" s="38" t="str">
        <x:v>MISSING_CONFIDENCE_BOUNDARY</x:v>
      </x:c>
      <x:c r="AB42" s="38" t="str">
        <x:v>Decision-use boundary missing</x:v>
      </x:c>
      <x:c r="AC42" s="38" t="str">
        <x:v>Blocked</x:v>
      </x:c>
      <x:c r="AD42" s="38" t="str">
        <x:v>Select a Confidence Boundary.</x:v>
      </x:c>
    </x:row>
    <x:row r="43">
      <x:c r="AA43" s="38" t="str">
        <x:v>MISSING_CONTRADICTION_STATUS</x:v>
      </x:c>
      <x:c r="AB43" s="38" t="str">
        <x:v>Decision-use boundary missing</x:v>
      </x:c>
      <x:c r="AC43" s="38" t="str">
        <x:v>Blocked</x:v>
      </x:c>
      <x:c r="AD43" s="38" t="str">
        <x:v>Select a Contradiction Status.</x:v>
      </x:c>
    </x:row>
    <x:row r="44">
      <x:c r="AA44" s="38" t="str">
        <x:v>MISSING_EVIDENCE_ITEM_ID</x:v>
      </x:c>
      <x:c r="AB44" s="38" t="str">
        <x:v>Material field missing</x:v>
      </x:c>
      <x:c r="AC44" s="38" t="str">
        <x:v>Blocked</x:v>
      </x:c>
      <x:c r="AD44" s="38" t="str">
        <x:v>Enter an Evidence Item ID.</x:v>
      </x:c>
    </x:row>
    <x:row r="45">
      <x:c r="AA45" s="38" t="str">
        <x:v>MISSING_EVIDENCE_LOCATION</x:v>
      </x:c>
      <x:c r="AB45" s="38" t="str">
        <x:v>Provenance incomplete</x:v>
      </x:c>
      <x:c r="AC45" s="38" t="str">
        <x:v>Blocked</x:v>
      </x:c>
      <x:c r="AD45" s="38" t="str">
        <x:v>Record the Source Location.</x:v>
      </x:c>
    </x:row>
    <x:row r="46">
      <x:c r="AA46" s="38" t="str">
        <x:v>MISSING_EVIDENCE_RELATIONSHIP</x:v>
      </x:c>
      <x:c r="AB46" s="38" t="str">
        <x:v>Material field missing</x:v>
      </x:c>
      <x:c r="AC46" s="38" t="str">
        <x:v>Blocked</x:v>
      </x:c>
      <x:c r="AD46" s="38" t="str">
        <x:v>Create at least one active Claim–Evidence Link.</x:v>
      </x:c>
    </x:row>
    <x:row r="47">
      <x:c r="AA47" s="38" t="str">
        <x:v>MISSING_EVIDENCE_STATE</x:v>
      </x:c>
      <x:c r="AB47" s="38" t="str">
        <x:v>Decision-use boundary missing</x:v>
      </x:c>
      <x:c r="AC47" s="38" t="str">
        <x:v>Blocked</x:v>
      </x:c>
      <x:c r="AD47" s="38" t="str">
        <x:v>Select an Evidence State.</x:v>
      </x:c>
    </x:row>
    <x:row r="48">
      <x:c r="AA48" s="38" t="str">
        <x:v>MISSING_EXACT_CLAIM</x:v>
      </x:c>
      <x:c r="AB48" s="38" t="str">
        <x:v>Material field missing</x:v>
      </x:c>
      <x:c r="AC48" s="38" t="str">
        <x:v>Blocked</x:v>
      </x:c>
      <x:c r="AD48" s="38" t="str">
        <x:v>Record one bounded Exact Claim.</x:v>
      </x:c>
    </x:row>
    <x:row r="49">
      <x:c r="AA49" s="38" t="str">
        <x:v>MISSING_FINAL_DISPOSITION</x:v>
      </x:c>
      <x:c r="AB49" s="38" t="str">
        <x:v>Decision-use boundary missing</x:v>
      </x:c>
      <x:c r="AC49" s="38" t="str">
        <x:v>Blocked</x:v>
      </x:c>
      <x:c r="AD49" s="38" t="str">
        <x:v>Select Final Disposition.</x:v>
      </x:c>
    </x:row>
    <x:row r="50">
      <x:c r="AA50" s="38" t="str">
        <x:v>MISSING_INTERPRETATION</x:v>
      </x:c>
      <x:c r="AB50" s="38" t="str">
        <x:v>Decision-use boundary missing</x:v>
      </x:c>
      <x:c r="AC50" s="38" t="str">
        <x:v>Blocked</x:v>
      </x:c>
      <x:c r="AD50" s="38" t="str">
        <x:v>Record the interpretation or explicitly state none.</x:v>
      </x:c>
    </x:row>
    <x:row r="51">
      <x:c r="AA51" s="38" t="str">
        <x:v>MISSING_LIMITATIONS</x:v>
      </x:c>
      <x:c r="AB51" s="38" t="str">
        <x:v>Decision-use boundary missing</x:v>
      </x:c>
      <x:c r="AC51" s="38" t="str">
        <x:v>Blocked</x:v>
      </x:c>
      <x:c r="AD51" s="38" t="str">
        <x:v>Record limitations.</x:v>
      </x:c>
    </x:row>
    <x:row r="52">
      <x:c r="AA52" s="38" t="str">
        <x:v>MISSING_LINK_ID</x:v>
      </x:c>
      <x:c r="AB52" s="38" t="str">
        <x:v>Material field missing</x:v>
      </x:c>
      <x:c r="AC52" s="38" t="str">
        <x:v>Blocked</x:v>
      </x:c>
      <x:c r="AD52" s="38" t="str">
        <x:v>Enter a unique Link ID.</x:v>
      </x:c>
    </x:row>
    <x:row r="53">
      <x:c r="AA53" s="38" t="str">
        <x:v>MISSING_MATERIALITY</x:v>
      </x:c>
      <x:c r="AB53" s="38" t="str">
        <x:v>Decision-use boundary missing</x:v>
      </x:c>
      <x:c r="AC53" s="38" t="str">
        <x:v>Blocked</x:v>
      </x:c>
      <x:c r="AD53" s="38" t="str">
        <x:v>Select Materiality.</x:v>
      </x:c>
    </x:row>
    <x:row r="54">
      <x:c r="AA54" s="38" t="str">
        <x:v>MISSING_OBSERVATION</x:v>
      </x:c>
      <x:c r="AB54" s="38" t="str">
        <x:v>Material field missing</x:v>
      </x:c>
      <x:c r="AC54" s="38" t="str">
        <x:v>Blocked</x:v>
      </x:c>
      <x:c r="AD54" s="38" t="str">
        <x:v>Record the exact Observation Summary.</x:v>
      </x:c>
    </x:row>
    <x:row r="55">
      <x:c r="AA55" s="38" t="str">
        <x:v>MISSING_OBSERVED_DATE</x:v>
      </x:c>
      <x:c r="AB55" s="38" t="str">
        <x:v>Provenance incomplete</x:v>
      </x:c>
      <x:c r="AC55" s="38" t="str">
        <x:v>Blocked</x:v>
      </x:c>
      <x:c r="AD55" s="38" t="str">
        <x:v>Record the Observed Date or represented period.</x:v>
      </x:c>
    </x:row>
    <x:row r="56">
      <x:c r="AA56" s="38" t="str">
        <x:v>MISSING_OWNER</x:v>
      </x:c>
      <x:c r="AB56" s="38" t="str">
        <x:v>Approval incomplete</x:v>
      </x:c>
      <x:c r="AC56" s="38" t="str">
        <x:v>Blocked</x:v>
      </x:c>
      <x:c r="AD56" s="38" t="str">
        <x:v>Record the Record Owner.</x:v>
      </x:c>
    </x:row>
    <x:row r="57">
      <x:c r="AA57" s="38" t="str">
        <x:v>MISSING_PERMITTED_USE</x:v>
      </x:c>
      <x:c r="AB57" s="38" t="str">
        <x:v>Decision-use boundary missing</x:v>
      </x:c>
      <x:c r="AC57" s="38" t="str">
        <x:v>Blocked</x:v>
      </x:c>
      <x:c r="AD57" s="38" t="str">
        <x:v>Select Permitted Decision Use.</x:v>
      </x:c>
    </x:row>
    <x:row r="58">
      <x:c r="AA58" s="38" t="str">
        <x:v>MISSING_PROVENANCE</x:v>
      </x:c>
      <x:c r="AB58" s="38" t="str">
        <x:v>Provenance incomplete</x:v>
      </x:c>
      <x:c r="AC58" s="38" t="str">
        <x:v>Blocked</x:v>
      </x:c>
      <x:c r="AD58" s="38" t="str">
        <x:v>Complete provenance or capture method.</x:v>
      </x:c>
    </x:row>
    <x:row r="59">
      <x:c r="AA59" s="38" t="str">
        <x:v>MISSING_RECORD_ID</x:v>
      </x:c>
      <x:c r="AB59" s="38" t="str">
        <x:v>Material field missing</x:v>
      </x:c>
      <x:c r="AC59" s="38" t="str">
        <x:v>Blocked</x:v>
      </x:c>
      <x:c r="AD59" s="38" t="str">
        <x:v>Enter a valid Record ID</x:v>
      </x:c>
    </x:row>
    <x:row r="60">
      <x:c r="AA60" s="38" t="str">
        <x:v>MISSING_RECORD_STATUS</x:v>
      </x:c>
      <x:c r="AB60" s="38" t="str">
        <x:v>Material field missing</x:v>
      </x:c>
      <x:c r="AC60" s="38" t="str">
        <x:v>Blocked</x:v>
      </x:c>
      <x:c r="AD60" s="38" t="str">
        <x:v>Select a valid Record Status</x:v>
      </x:c>
    </x:row>
    <x:row r="61">
      <x:c r="AA61" s="38" t="str">
        <x:v>MISSING_REVERSIBILITY</x:v>
      </x:c>
      <x:c r="AB61" s="38" t="str">
        <x:v>Decision-use boundary missing</x:v>
      </x:c>
      <x:c r="AC61" s="38" t="str">
        <x:v>Blocked</x:v>
      </x:c>
      <x:c r="AD61" s="38" t="str">
        <x:v>Select Reversibility.</x:v>
      </x:c>
    </x:row>
    <x:row r="62">
      <x:c r="AA62" s="38" t="str">
        <x:v>MISSING_REVIEWER</x:v>
      </x:c>
      <x:c r="AB62" s="38" t="str">
        <x:v>Approval incomplete</x:v>
      </x:c>
      <x:c r="AC62" s="38" t="str">
        <x:v>Blocked</x:v>
      </x:c>
      <x:c r="AD62" s="38" t="str">
        <x:v>Record the Reviewer.</x:v>
      </x:c>
    </x:row>
    <x:row r="63">
      <x:c r="AA63" s="38" t="str">
        <x:v>MISSING_REVIEW_DATE</x:v>
      </x:c>
      <x:c r="AB63" s="38" t="str">
        <x:v>Approval incomplete</x:v>
      </x:c>
      <x:c r="AC63" s="38" t="str">
        <x:v>Blocked</x:v>
      </x:c>
      <x:c r="AD63" s="38" t="str">
        <x:v>Record the Review Date.</x:v>
      </x:c>
    </x:row>
    <x:row r="64">
      <x:c r="AA64" s="38" t="str">
        <x:v>MISSING_SCOPE_BOUNDARY</x:v>
      </x:c>
      <x:c r="AB64" s="38" t="str">
        <x:v>Material field missing</x:v>
      </x:c>
      <x:c r="AC64" s="38" t="str">
        <x:v>Blocked</x:v>
      </x:c>
      <x:c r="AD64" s="38" t="str">
        <x:v>Complete the entity and scope boundary.</x:v>
      </x:c>
    </x:row>
    <x:row r="65">
      <x:c r="AA65" s="38" t="str">
        <x:v>MISSING_SOURCE_IDENTITY</x:v>
      </x:c>
      <x:c r="AB65" s="38" t="str">
        <x:v>Provenance incomplete</x:v>
      </x:c>
      <x:c r="AC65" s="38" t="str">
        <x:v>Blocked</x:v>
      </x:c>
      <x:c r="AD65" s="38" t="str">
        <x:v>Complete the source identity.</x:v>
      </x:c>
    </x:row>
    <x:row r="66">
      <x:c r="AA66" s="38" t="str">
        <x:v>MISSING_SOURCE_LOCATION</x:v>
      </x:c>
      <x:c r="AB66" s="38" t="str">
        <x:v>Provenance incomplete</x:v>
      </x:c>
      <x:c r="AC66" s="38" t="str">
        <x:v>Blocked</x:v>
      </x:c>
      <x:c r="AD66" s="38" t="str">
        <x:v>Complete the source location.</x:v>
      </x:c>
    </x:row>
    <x:row r="67">
      <x:c r="AA67" s="38" t="str">
        <x:v>MISSING_SOURCE_OWNER</x:v>
      </x:c>
      <x:c r="AB67" s="38" t="str">
        <x:v>Provenance incomplete</x:v>
      </x:c>
      <x:c r="AC67" s="38" t="str">
        <x:v>Blocked</x:v>
      </x:c>
      <x:c r="AD67" s="38" t="str">
        <x:v>Record Source Owner or Publisher.</x:v>
      </x:c>
    </x:row>
    <x:row r="68">
      <x:c r="AA68" s="38" t="str">
        <x:v>MISSING_VERSION</x:v>
      </x:c>
      <x:c r="AB68" s="38" t="str">
        <x:v>Material field missing</x:v>
      </x:c>
      <x:c r="AC68" s="38" t="str">
        <x:v>Blocked</x:v>
      </x:c>
      <x:c r="AD68" s="38" t="str">
        <x:v>Enter a valid Version</x:v>
      </x:c>
    </x:row>
    <x:row r="69">
      <x:c r="AA69" s="38" t="str">
        <x:v>MUTABLE_SOURCE_CAPTURE_REQUIRED</x:v>
      </x:c>
      <x:c r="AB69" s="38" t="str">
        <x:v>Provenance incomplete</x:v>
      </x:c>
      <x:c r="AC69" s="38" t="str">
        <x:v>Blocked</x:v>
      </x:c>
      <x:c r="AD69" s="38" t="str">
        <x:v>Record source version/period or capture identity/location</x:v>
      </x:c>
    </x:row>
    <x:row r="70">
      <x:c r="AA70" s="38" t="str">
        <x:v>NONE</x:v>
      </x:c>
      <x:c r="AB70" s="38" t="str">
        <x:v>Record structurally complete</x:v>
      </x:c>
      <x:c r="AC70" s="38" t="str">
        <x:v>Continue</x:v>
      </x:c>
      <x:c r="AD70" s="38" t="str">
        <x:v>Evaluate remaining controls.</x:v>
      </x:c>
    </x:row>
    <x:row r="71">
      <x:c r="AA71" s="38" t="str">
        <x:v>ORPHAN_CLAIM_LINK</x:v>
      </x:c>
      <x:c r="AB71" s="38" t="str">
        <x:v>Controlled input invalid</x:v>
      </x:c>
      <x:c r="AC71" s="38" t="str">
        <x:v>Link invalid</x:v>
      </x:c>
      <x:c r="AD71" s="38" t="str">
        <x:v>Correct or remove the orphan link</x:v>
      </x:c>
    </x:row>
    <x:row r="72">
      <x:c r="AA72" s="38" t="str">
        <x:v>ORPHAN_EVIDENCE_LINK</x:v>
      </x:c>
      <x:c r="AB72" s="38" t="str">
        <x:v>Controlled input invalid</x:v>
      </x:c>
      <x:c r="AC72" s="38" t="str">
        <x:v>Link invalid</x:v>
      </x:c>
      <x:c r="AD72" s="38" t="str">
        <x:v>Correct or remove the orphan link</x:v>
      </x:c>
    </x:row>
    <x:row r="73">
      <x:c r="AA73" s="38" t="str">
        <x:v>REOPENED_APPROVAL_CONFLICT</x:v>
      </x:c>
      <x:c r="AB73" s="38" t="str">
        <x:v>Controlled input invalid</x:v>
      </x:c>
      <x:c r="AC73" s="38" t="str">
        <x:v>Blocked</x:v>
      </x:c>
      <x:c r="AD73" s="38" t="str">
        <x:v>Set Approval Status to Reopened and record the Change History event</x:v>
      </x:c>
    </x:row>
    <x:row r="74">
      <x:c r="AA74" s="38" t="str">
        <x:v>REOPEN_EVENT_REQUIRED</x:v>
      </x:c>
      <x:c r="AB74" s="38" t="str">
        <x:v>Reopen condition missing</x:v>
      </x:c>
      <x:c r="AC74" s="38" t="str">
        <x:v>Blocked</x:v>
      </x:c>
      <x:c r="AD74" s="38" t="str">
        <x:v>Add a matching Change History event</x:v>
      </x:c>
    </x:row>
    <x:row r="75">
      <x:c r="AA75" s="38" t="str">
        <x:v>REOPEN_TRIGGER_REQUIRED</x:v>
      </x:c>
      <x:c r="AB75" s="38" t="str">
        <x:v>Reopen condition missing</x:v>
      </x:c>
      <x:c r="AC75" s="38" t="str">
        <x:v>Blocked</x:v>
      </x:c>
      <x:c r="AD75" s="38" t="str">
        <x:v>Record an observable Reopen Trigger.</x:v>
      </x:c>
    </x:row>
    <x:row r="76">
      <x:c r="AA76" s="38" t="str">
        <x:v>REVIEWER_ACCESS_REQUIRED</x:v>
      </x:c>
      <x:c r="AB76" s="38" t="str">
        <x:v>Provenance incomplete</x:v>
      </x:c>
      <x:c r="AC76" s="38" t="str">
        <x:v>Blocked</x:v>
      </x:c>
      <x:c r="AD76" s="38" t="str">
        <x:v>Provide authorised access or constrain the record and handoff</x:v>
      </x:c>
    </x:row>
    <x:row r="77">
      <x:c r="AA77" s="38" t="str">
        <x:v>SOURCE_MUTABILITY_UNRESOLVED</x:v>
      </x:c>
      <x:c r="AB77" s="38" t="str">
        <x:v>Provenance incomplete</x:v>
      </x:c>
      <x:c r="AC77" s="38" t="str">
        <x:v>Blocked</x:v>
      </x:c>
      <x:c r="AD77" s="38" t="str">
        <x:v>Record capture/version or explain and constrain the limitation</x:v>
      </x:c>
    </x:row>
    <x:row r="78">
      <x:c r="AA78" s="38" t="str">
        <x:v>STATUS_APPROVED</x:v>
      </x:c>
      <x:c r="AB78" s="38" t="str">
        <x:v>Record structurally complete</x:v>
      </x:c>
      <x:c r="AC78" s="38" t="str">
        <x:v>Eligible only for recorded Permitted Decision Use</x:v>
      </x:c>
      <x:c r="AD78" s="38" t="str">
        <x:v>Use within the recorded boundary.</x:v>
      </x:c>
    </x:row>
    <x:row r="79">
      <x:c r="AA79" s="38" t="str">
        <x:v>STATUS_APPROVED_WITH_CONDITIONS</x:v>
      </x:c>
      <x:c r="AB79" s="38" t="str">
        <x:v>Record structurally complete</x:v>
      </x:c>
      <x:c r="AC79" s="38" t="str">
        <x:v>Eligible only under recorded conditions</x:v>
      </x:c>
      <x:c r="AD79" s="38" t="str">
        <x:v>Apply the conditions and permitted-use boundary.</x:v>
      </x:c>
    </x:row>
    <x:row r="80">
      <x:c r="AA80" s="38" t="str">
        <x:v>STATUS_DRAFT</x:v>
      </x:c>
      <x:c r="AB80" s="38" t="str">
        <x:v>Complete with review conditions</x:v>
      </x:c>
      <x:c r="AC80" s="38" t="str">
        <x:v>Not eligible for final decision use</x:v>
      </x:c>
      <x:c r="AD80" s="38" t="str">
        <x:v>Complete review and approval before final use</x:v>
      </x:c>
    </x:row>
    <x:row r="81">
      <x:c r="AA81" s="38" t="str">
        <x:v>STATUS_REOPENED</x:v>
      </x:c>
      <x:c r="AB81" s="38" t="str">
        <x:v>Complete with review conditions</x:v>
      </x:c>
      <x:c r="AC81" s="38" t="str">
        <x:v>Not eligible for final decision use</x:v>
      </x:c>
      <x:c r="AD81" s="38" t="str">
        <x:v>Complete reopened review and issue a governed next version</x:v>
      </x:c>
    </x:row>
    <x:row r="82">
      <x:c r="AA82" s="38" t="str">
        <x:v>STATUS_RETIRED</x:v>
      </x:c>
      <x:c r="AB82" s="38" t="str">
        <x:v>Record structurally complete</x:v>
      </x:c>
      <x:c r="AC82" s="38" t="str">
        <x:v>Historical only; not eligible for new decision use</x:v>
      </x:c>
      <x:c r="AD82" s="38" t="str">
        <x:v>Retain for history and use a current governed version for new decisions.</x:v>
      </x:c>
    </x:row>
    <x:row r="83">
      <x:c r="AA83" s="38" t="str">
        <x:v>STATUS_UNDER_REVIEW</x:v>
      </x:c>
      <x:c r="AB83" s="38" t="str">
        <x:v>Complete with review conditions</x:v>
      </x:c>
      <x:c r="AC83" s="38" t="str">
        <x:v>Not eligible for final decision use</x:v>
      </x:c>
      <x:c r="AD83" s="38" t="str">
        <x:v>Complete review and approval</x:v>
      </x:c>
    </x:row>
    <x:row r="84">
      <x:c r="AA84" s="38" t="str">
        <x:v>UNRESOLVED_USE_BOUNDED</x:v>
      </x:c>
      <x:c r="AB84" s="38" t="str">
        <x:v>Record structurally complete</x:v>
      </x:c>
      <x:c r="AC84" s="38" t="str">
        <x:v>Structurally complete but not truth proof</x:v>
      </x:c>
      <x:c r="AD84" s="38" t="str">
        <x:v>Use only within the recorded boundary and reopen on trigger</x:v>
      </x:c>
    </x:row>
    <x:row r="85">
      <x:c r="AA85" s="38" t="str">
        <x:v>VERSION_REQUIRED_FOR_APPROVAL_CHANGE</x:v>
      </x:c>
      <x:c r="AB85" s="38" t="str">
        <x:v>Controlled input invalid</x:v>
      </x:c>
      <x:c r="AC85" s="38" t="str">
        <x:v>Blocked</x:v>
      </x:c>
      <x:c r="AD85" s="38" t="str">
        <x:v>Create a new Version and Change History event</x:v>
      </x:c>
    </x:row>
    <x:row r="86">
      <x:c r="AA86" s="38" t="str">
        <x:v>VERSION_REQUIRED_FOR_CLAIM_CHANGE</x:v>
      </x:c>
      <x:c r="AB86" s="38" t="str">
        <x:v>Controlled input invalid</x:v>
      </x:c>
      <x:c r="AC86" s="38" t="str">
        <x:v>Blocked</x:v>
      </x:c>
      <x:c r="AD86" s="38" t="str">
        <x:v>Create a new Version and Change History event</x:v>
      </x:c>
    </x:row>
    <x:row r="87">
      <x:c r="AA87" s="38" t="str">
        <x:v>VERSION_REQUIRED_FOR_USE_CHANGE</x:v>
      </x:c>
      <x:c r="AB87" s="38" t="str">
        <x:v>Controlled input invalid</x:v>
      </x:c>
      <x:c r="AC87" s="38" t="str">
        <x:v>Blocked</x:v>
      </x:c>
      <x:c r="AD87" s="38" t="str">
        <x:v>Create a new valid Version and Change History event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4" hidden="0" customWidth="1"/>
    <x:col min="4" max="4" width="46" hidden="0" customWidth="1"/>
    <x:col min="5" max="5" width="36" hidden="0" customWidth="1"/>
    <x:col min="6" max="6" width="46" hidden="0" customWidth="1"/>
  </x:cols>
  <x:sheetData>
    <x:row r="1">
      <x:c r="A1" s="4" t="str">
        <x:v>Worked Examples — Reconstructable Relationships and Change Control</x:v>
      </x:c>
      <x:c r="B1" s="4"/>
      <x:c r="C1" s="4"/>
      <x:c r="D1" s="4"/>
      <x:c r="E1" s="4"/>
      <x:c r="F1" s="4"/>
    </x:row>
    <x:row r="3">
      <x:c r="A3" s="18" t="str">
        <x:v>Example</x:v>
      </x:c>
      <x:c r="B3" s="18" t="str">
        <x:v>Object</x:v>
      </x:c>
      <x:c r="C3" s="18" t="str">
        <x:v>Identity</x:v>
      </x:c>
      <x:c r="D3" s="18" t="str">
        <x:v>What it demonstrates</x:v>
      </x:c>
      <x:c r="E3" s="18" t="str">
        <x:v>Where to inspect</x:v>
      </x:c>
      <x:c r="F3" s="18" t="str">
        <x:v>Truth boundary</x:v>
      </x:c>
    </x:row>
    <x:row r="4">
      <x:c r="A4" s="38" t="str">
        <x:v>1</x:v>
      </x:c>
      <x:c r="B4" s="38" t="str">
        <x:v>Claim Record</x:v>
      </x:c>
      <x:c r="C4" s="38" t="str">
        <x:v>ACE-2026-014 | 1.0</x:v>
      </x:c>
      <x:c r="D4" s="38" t="str">
        <x:v>Approved record linked to two distinct Evidence Items.</x:v>
      </x:c>
      <x:c r="E4" s="38" t="str">
        <x:v>Evidence Register row 2; Links rows 2–3</x:v>
      </x:c>
      <x:c r="F4" s="38" t="str">
        <x:v>Structural completion does not prove the onboarding claim true.</x:v>
      </x:c>
    </x:row>
    <x:row r="5">
      <x:c r="A5" s="38" t="str">
        <x:v>2</x:v>
      </x:c>
      <x:c r="B5" s="38" t="str">
        <x:v>Evidence Item</x:v>
      </x:c>
      <x:c r="C5" s="38" t="str">
        <x:v>EVI-001</x:v>
      </x:c>
      <x:c r="D5" s="38" t="str">
        <x:v>One mutable-source capture reused by two Claim Records without duplication.</x:v>
      </x:c>
      <x:c r="E5" s="38" t="str">
        <x:v>Evidence Items row 2; Links rows 2 and 4</x:v>
      </x:c>
      <x:c r="F5" s="38" t="str">
        <x:v>The capture still requires reliability and scope review.</x:v>
      </x:c>
    </x:row>
    <x:row r="6">
      <x:c r="A6" s="38" t="str">
        <x:v>3</x:v>
      </x:c>
      <x:c r="B6" s="38" t="str">
        <x:v>Claim Record</x:v>
      </x:c>
      <x:c r="C6" s="38" t="str">
        <x:v>ACE-2026-015 | 1.0</x:v>
      </x:c>
      <x:c r="D6" s="38" t="str">
        <x:v>Under-review record with conditional reviewer access.</x:v>
      </x:c>
      <x:c r="E6" s="38" t="str">
        <x:v>Evidence Register row 3</x:v>
      </x:c>
      <x:c r="F6" s="38" t="str">
        <x:v>Conditional access restricts use until handling requirements are met.</x:v>
      </x:c>
    </x:row>
    <x:row r="7">
      <x:c r="A7" s="38" t="str">
        <x:v>4</x:v>
      </x:c>
      <x:c r="B7" s="38" t="str">
        <x:v>Change event</x:v>
      </x:c>
      <x:c r="C7" s="38" t="str">
        <x:v>CHG-001</x:v>
      </x:c>
      <x:c r="D7" s="38" t="str">
        <x:v>Reopening from version 1.0 to 1.1 while retaining the prior version.</x:v>
      </x:c>
      <x:c r="E7" s="38" t="str">
        <x:v>Change History row 2</x:v>
      </x:c>
      <x:c r="F7" s="38" t="str">
        <x:v>A version transition preserves history; it does not resolve the contradiction.</x:v>
      </x:c>
    </x:row>
    <x:row r="8">
      <x:c r="A8" s="38" t="str">
        <x:v>5</x:v>
      </x:c>
      <x:c r="B8" s="38" t="str">
        <x:v>Evidence Item</x:v>
      </x:c>
      <x:c r="C8" s="38" t="str">
        <x:v>EVI-003</x:v>
      </x:c>
      <x:c r="D8" s="38" t="str">
        <x:v>Newer capture supersedes EVI-001 without deleting it.</x:v>
      </x:c>
      <x:c r="E8" s="38" t="str">
        <x:v>Evidence Items row 4</x:v>
      </x:c>
      <x:c r="F8" s="38" t="str">
        <x:v>A newer capture may still be incomplete or wrong.</x:v>
      </x:c>
    </x:row>
    <x:row r="9">
      <x:c r="A9" s="38" t="str">
        <x:v>6</x:v>
      </x:c>
      <x:c r="B9" s="38" t="str">
        <x:v>AI event</x:v>
      </x:c>
      <x:c r="C9" s="38" t="str">
        <x:v>AIRUN-20260731-01</x:v>
      </x:c>
      <x:c r="D9" s="38" t="str">
        <x:v>Source-level extraction owned by EVI-001 and verified on the same object.</x:v>
      </x:c>
      <x:c r="E9" s="38" t="str">
        <x:v>Evidence Items row 2</x:v>
      </x:c>
      <x:c r="F9" s="38" t="str">
        <x:v>Verified extraction does not validate the source claim.</x:v>
      </x:c>
    </x:row>
  </x:sheetData>
  <x:mergeCells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70" hidden="0" customWidth="1"/>
    <x:col min="4" max="4" width="30" hidden="0" customWidth="1"/>
    <x:col min="5" max="5" width="34" hidden="0" customWidth="1"/>
    <x:col min="6" max="6" width="48" hidden="0" customWidth="1"/>
    <x:col min="7" max="7" width="56" hidden="0" customWidth="1"/>
    <x:col min="8" max="8" width="32" hidden="0" customWidth="1"/>
    <x:col min="9" max="9" width="26" hidden="0" customWidth="1"/>
    <x:col min="10" max="10" width="28" hidden="0" customWidth="1"/>
  </x:cols>
  <x:sheetData>
    <x:row r="1">
      <x:c r="A1" s="4" t="str">
        <x:v>Canonical Fixture Authority — Same-Version Record-Integrity Closure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3">
      <x:c r="A3" s="18" t="str">
        <x:v>Fixture ID</x:v>
      </x:c>
      <x:c r="B3" s="18" t="str">
        <x:v>Scenario</x:v>
      </x:c>
      <x:c r="C3" s="18" t="str">
        <x:v>Exact input</x:v>
      </x:c>
      <x:c r="D3" s="18" t="str">
        <x:v>Expected canonical state</x:v>
      </x:c>
      <x:c r="E3" s="18" t="str">
        <x:v>Expected reason code</x:v>
      </x:c>
      <x:c r="F3" s="18" t="str">
        <x:v>Expected eligibility / result</x:v>
      </x:c>
      <x:c r="G3" s="18" t="str">
        <x:v>Expected action</x:v>
      </x:c>
      <x:c r="H3" s="18" t="str">
        <x:v>Affected surface</x:v>
      </x:c>
      <x:c r="I3" s="18" t="str">
        <x:v>Applies to</x:v>
      </x:c>
      <x:c r="J3" s="18" t="str">
        <x:v>Static package validation</x:v>
      </x:c>
    </x:row>
    <x:row r="4">
      <x:c r="A4" s="38" t="str">
        <x:v>F30</x:v>
      </x:c>
      <x:c r="B4" s="38" t="str">
        <x:v>Missing Record ID</x:v>
      </x:c>
      <x:c r="C4" s="38" t="str">
        <x:v>All other applicable controls valid; Record ID blank</x:v>
      </x:c>
      <x:c r="D4" s="38" t="str">
        <x:v>Material field missing</x:v>
      </x:c>
      <x:c r="E4" s="38" t="str">
        <x:v>MISSING_RECORD_ID</x:v>
      </x:c>
      <x:c r="F4" s="38" t="str">
        <x:v>Blocked</x:v>
      </x:c>
      <x:c r="G4" s="38" t="str">
        <x:v>Enter a valid Record ID</x:v>
      </x:c>
      <x:c r="H4" s="38" t="str">
        <x:v>Claim Record identity</x:v>
      </x:c>
      <x:c r="I4" s="38" t="str">
        <x:v>JavaScript and workbook</x:v>
      </x:c>
      <x:c r="J4" s="38" t="str">
        <x:v>PASS — canonical evaluator</x:v>
      </x:c>
    </x:row>
    <x:row r="5">
      <x:c r="A5" s="38" t="str">
        <x:v>F31</x:v>
      </x:c>
      <x:c r="B5" s="38" t="str">
        <x:v>Missing Version</x:v>
      </x:c>
      <x:c r="C5" s="38" t="str">
        <x:v>Valid Record ID; Version blank</x:v>
      </x:c>
      <x:c r="D5" s="38" t="str">
        <x:v>Material field missing</x:v>
      </x:c>
      <x:c r="E5" s="38" t="str">
        <x:v>MISSING_VERSION</x:v>
      </x:c>
      <x:c r="F5" s="38" t="str">
        <x:v>Blocked</x:v>
      </x:c>
      <x:c r="G5" s="38" t="str">
        <x:v>Enter a valid Version</x:v>
      </x:c>
      <x:c r="H5" s="38" t="str">
        <x:v>Claim Record identity</x:v>
      </x:c>
      <x:c r="I5" s="38" t="str">
        <x:v>JavaScript and workbook</x:v>
      </x:c>
      <x:c r="J5" s="38" t="str">
        <x:v>PASS — canonical evaluator</x:v>
      </x:c>
    </x:row>
    <x:row r="6">
      <x:c r="A6" s="38" t="str">
        <x:v>F32</x:v>
      </x:c>
      <x:c r="B6" s="38" t="str">
        <x:v>Duplicate Record ID + Version</x:v>
      </x:c>
      <x:c r="C6" s="38" t="str">
        <x:v>Record ID=" ace-2026-014 "; Version=" 1.0 "; another row normalizes to ACE-2026-014 + 1.0</x:v>
      </x:c>
      <x:c r="D6" s="38" t="str">
        <x:v>Controlled input invalid</x:v>
      </x:c>
      <x:c r="E6" s="38" t="str">
        <x:v>DUPLICATE_RECORD_VERSION</x:v>
      </x:c>
      <x:c r="F6" s="38" t="str">
        <x:v>Blocked</x:v>
      </x:c>
      <x:c r="G6" s="38" t="str">
        <x:v>Create a different valid Version or correct the duplicate row</x:v>
      </x:c>
      <x:c r="H6" s="38" t="str">
        <x:v>Claim Record identity</x:v>
      </x:c>
      <x:c r="I6" s="38" t="str">
        <x:v>JavaScript confirmation and workbook</x:v>
      </x:c>
      <x:c r="J6" s="38" t="str">
        <x:v>PASS — canonical evaluator</x:v>
      </x:c>
    </x:row>
    <x:row r="7">
      <x:c r="A7" s="38" t="str">
        <x:v>F33</x:v>
      </x:c>
      <x:c r="B7" s="38" t="str">
        <x:v>Invalid Record ID format</x:v>
      </x:c>
      <x:c r="C7" s="38" t="str">
        <x:v>Record ID is any rejected example: AB; -ACE-001; ACE-001-; ACE--001; ACE 001; ACE_001; ACE.001; ACE/001; or 65 characters</x:v>
      </x:c>
      <x:c r="D7" s="38" t="str">
        <x:v>Controlled input invalid</x:v>
      </x:c>
      <x:c r="E7" s="38" t="str">
        <x:v>INVALID_RECORD_ID</x:v>
      </x:c>
      <x:c r="F7" s="38" t="str">
        <x:v>Blocked</x:v>
      </x:c>
      <x:c r="G7" s="38" t="str">
        <x:v>Use 3–64 A–Z/0–9/hyphen characters, alphanumeric ends and no consecutive hyphens</x:v>
      </x:c>
      <x:c r="H7" s="38" t="str">
        <x:v>Claim Record identity</x:v>
      </x:c>
      <x:c r="I7" s="38" t="str">
        <x:v>JavaScript and workbook</x:v>
      </x:c>
      <x:c r="J7" s="38" t="str">
        <x:v>PASS — canonical evaluator</x:v>
      </x:c>
    </x:row>
    <x:row r="8">
      <x:c r="A8" s="38" t="str">
        <x:v>F34</x:v>
      </x:c>
      <x:c r="B8" s="38" t="str">
        <x:v>Mutable source without capture</x:v>
      </x:c>
      <x:c r="C8" s="38" t="str">
        <x:v>Source Mutable?=Yes; Source Version/Represented Period blank; Capture ID/Location blank</x:v>
      </x:c>
      <x:c r="D8" s="38" t="str">
        <x:v>Provenance incomplete</x:v>
      </x:c>
      <x:c r="E8" s="38" t="str">
        <x:v>MUTABLE_SOURCE_CAPTURE_REQUIRED</x:v>
      </x:c>
      <x:c r="F8" s="38" t="str">
        <x:v>Blocked</x:v>
      </x:c>
      <x:c r="G8" s="38" t="str">
        <x:v>Record source version/period or capture identity/location</x:v>
      </x:c>
      <x:c r="H8" s="38" t="str">
        <x:v>Evidence Item provenance</x:v>
      </x:c>
      <x:c r="I8" s="38" t="str">
        <x:v>JavaScript and workbook</x:v>
      </x:c>
      <x:c r="J8" s="38" t="str">
        <x:v>PASS — canonical evaluator</x:v>
      </x:c>
    </x:row>
    <x:row r="9">
      <x:c r="A9" s="38" t="str">
        <x:v>F35</x:v>
      </x:c>
      <x:c r="B9" s="38" t="str">
        <x:v>Mutable source with complete capture</x:v>
      </x:c>
      <x:c r="C9" s="38" t="str">
        <x:v>Source Mutable?=Yes; capture/version reference and capture date/location present</x:v>
      </x:c>
      <x:c r="D9" s="38" t="str">
        <x:v>Continue evaluation</x:v>
      </x:c>
      <x:c r="E9" s="38" t="str">
        <x:v>NONE</x:v>
      </x:c>
      <x:c r="F9" s="38" t="str">
        <x:v>Continue</x:v>
      </x:c>
      <x:c r="G9" s="38" t="str">
        <x:v>Evaluate remaining controls</x:v>
      </x:c>
      <x:c r="H9" s="38" t="str">
        <x:v>Evidence Item provenance</x:v>
      </x:c>
      <x:c r="I9" s="38" t="str">
        <x:v>JavaScript and workbook</x:v>
      </x:c>
      <x:c r="J9" s="38" t="str">
        <x:v>PASS — canonical evaluator</x:v>
      </x:c>
    </x:row>
    <x:row r="10">
      <x:c r="A10" s="38" t="str">
        <x:v>F36</x:v>
      </x:c>
      <x:c r="B10" s="38" t="str">
        <x:v>Stable source without capture</x:v>
      </x:c>
      <x:c r="C10" s="38" t="str">
        <x:v>Source Mutable?=No; capture fields blank; stable directly retrievable source identified</x:v>
      </x:c>
      <x:c r="D10" s="38" t="str">
        <x:v>Continue evaluation</x:v>
      </x:c>
      <x:c r="E10" s="38" t="str">
        <x:v>NONE</x:v>
      </x:c>
      <x:c r="F10" s="38" t="str">
        <x:v>Continue</x:v>
      </x:c>
      <x:c r="G10" s="38" t="str">
        <x:v>Evaluate remaining controls</x:v>
      </x:c>
      <x:c r="H10" s="38" t="str">
        <x:v>Evidence Item provenance</x:v>
      </x:c>
      <x:c r="I10" s="38" t="str">
        <x:v>JavaScript and workbook</x:v>
      </x:c>
      <x:c r="J10" s="38" t="str">
        <x:v>PASS — canonical evaluator</x:v>
      </x:c>
    </x:row>
    <x:row r="11">
      <x:c r="A11" s="38" t="str">
        <x:v>F37</x:v>
      </x:c>
      <x:c r="B11" s="38" t="str">
        <x:v>Source mutability unknown</x:v>
      </x:c>
      <x:c r="C11" s="38" t="str">
        <x:v>Source Mutable?=Unknown; no capture/version and no limitation</x:v>
      </x:c>
      <x:c r="D11" s="38" t="str">
        <x:v>Provenance incomplete</x:v>
      </x:c>
      <x:c r="E11" s="38" t="str">
        <x:v>SOURCE_MUTABILITY_UNRESOLVED</x:v>
      </x:c>
      <x:c r="F11" s="38" t="str">
        <x:v>Blocked</x:v>
      </x:c>
      <x:c r="G11" s="38" t="str">
        <x:v>Record capture/version or explain and constrain the limitation</x:v>
      </x:c>
      <x:c r="H11" s="38" t="str">
        <x:v>Evidence Item provenance</x:v>
      </x:c>
      <x:c r="I11" s="38" t="str">
        <x:v>JavaScript and workbook</x:v>
      </x:c>
      <x:c r="J11" s="38" t="str">
        <x:v>PASS — canonical evaluator</x:v>
      </x:c>
    </x:row>
    <x:row r="12">
      <x:c r="A12" s="38" t="str">
        <x:v>F38</x:v>
      </x:c>
      <x:c r="B12" s="38" t="str">
        <x:v>Restricted evidence without handling</x:v>
      </x:c>
      <x:c r="C12" s="38" t="str">
        <x:v>Access Restriction=Restricted; Handling Condition blank</x:v>
      </x:c>
      <x:c r="D12" s="38" t="str">
        <x:v>Provenance incomplete</x:v>
      </x:c>
      <x:c r="E12" s="38" t="str">
        <x:v>HANDLING_CONDITION_REQUIRED</x:v>
      </x:c>
      <x:c r="F12" s="38" t="str">
        <x:v>Blocked</x:v>
      </x:c>
      <x:c r="G12" s="38" t="str">
        <x:v>Record the handling condition</x:v>
      </x:c>
      <x:c r="H12" s="38" t="str">
        <x:v>Evidence Item access</x:v>
      </x:c>
      <x:c r="I12" s="38" t="str">
        <x:v>JavaScript and workbook</x:v>
      </x:c>
      <x:c r="J12" s="38" t="str">
        <x:v>PASS — canonical evaluator</x:v>
      </x:c>
    </x:row>
    <x:row r="13">
      <x:c r="A13" s="38" t="str">
        <x:v>F39</x:v>
      </x:c>
      <x:c r="B13" s="38" t="str">
        <x:v>Reviewer cannot access evidence</x:v>
      </x:c>
      <x:c r="C13" s="38" t="str">
        <x:v>Reviewer Access=No; no remediation or limitation</x:v>
      </x:c>
      <x:c r="D13" s="38" t="str">
        <x:v>Provenance incomplete</x:v>
      </x:c>
      <x:c r="E13" s="38" t="str">
        <x:v>REVIEWER_ACCESS_REQUIRED</x:v>
      </x:c>
      <x:c r="F13" s="38" t="str">
        <x:v>Blocked</x:v>
      </x:c>
      <x:c r="G13" s="38" t="str">
        <x:v>Provide authorised access or constrain the record and handoff</x:v>
      </x:c>
      <x:c r="H13" s="38" t="str">
        <x:v>Claim/evidence access</x:v>
      </x:c>
      <x:c r="I13" s="38" t="str">
        <x:v>JavaScript and workbook</x:v>
      </x:c>
      <x:c r="J13" s="38" t="str">
        <x:v>PASS — canonical evaluator</x:v>
      </x:c>
    </x:row>
    <x:row r="14">
      <x:c r="A14" s="38" t="str">
        <x:v>F40</x:v>
      </x:c>
      <x:c r="B14" s="38" t="str">
        <x:v>Conditional access documented</x:v>
      </x:c>
      <x:c r="C14" s="38" t="str">
        <x:v>Reviewer Access=Conditional; handling and limitation complete; no higher-priority gap</x:v>
      </x:c>
      <x:c r="D14" s="38" t="str">
        <x:v>Complete with review conditions</x:v>
      </x:c>
      <x:c r="E14" s="38" t="str">
        <x:v>CONDITIONAL_EVIDENCE_ACCESS</x:v>
      </x:c>
      <x:c r="F14" s="38" t="str">
        <x:v>Conditionally complete; not unrestricted</x:v>
      </x:c>
      <x:c r="G14" s="38" t="str">
        <x:v>Follow the handling condition before review or decision use</x:v>
      </x:c>
      <x:c r="H14" s="38" t="str">
        <x:v>Claim/evidence access</x:v>
      </x:c>
      <x:c r="I14" s="38" t="str">
        <x:v>JavaScript and workbook</x:v>
      </x:c>
      <x:c r="J14" s="38" t="str">
        <x:v>PASS — canonical evaluator</x:v>
      </x:c>
    </x:row>
    <x:row r="15">
      <x:c r="A15" s="38" t="str">
        <x:v>F41</x:v>
      </x:c>
      <x:c r="B15" s="38" t="str">
        <x:v>AI used without activity type</x:v>
      </x:c>
      <x:c r="C15" s="38" t="str">
        <x:v>AI Assistance Used?=Yes; AI Activity Type blank</x:v>
      </x:c>
      <x:c r="D15" s="38" t="str">
        <x:v>Provenance incomplete</x:v>
      </x:c>
      <x:c r="E15" s="38" t="str">
        <x:v>AI_ACTIVITY_TYPE_REQUIRED</x:v>
      </x:c>
      <x:c r="F15" s="38" t="str">
        <x:v>Blocked</x:v>
      </x:c>
      <x:c r="G15" s="38" t="str">
        <x:v>Select an owner-valid AI Activity Type</x:v>
      </x:c>
      <x:c r="H15" s="38" t="str">
        <x:v>AI provenance</x:v>
      </x:c>
      <x:c r="I15" s="38" t="str">
        <x:v>JavaScript and workbook</x:v>
      </x:c>
      <x:c r="J15" s="38" t="str">
        <x:v>PASS — canonical evaluator</x:v>
      </x:c>
    </x:row>
    <x:row r="16">
      <x:c r="A16" s="38" t="str">
        <x:v>F42</x:v>
      </x:c>
      <x:c r="B16" s="38" t="str">
        <x:v>AI used without tool/model</x:v>
      </x:c>
      <x:c r="C16" s="38" t="str">
        <x:v>AI Assistance Used?=Yes; Activity Type valid; AI Tool or Model blank</x:v>
      </x:c>
      <x:c r="D16" s="38" t="str">
        <x:v>Provenance incomplete</x:v>
      </x:c>
      <x:c r="E16" s="38" t="str">
        <x:v>AI_TOOL_MODEL_REQUIRED</x:v>
      </x:c>
      <x:c r="F16" s="38" t="str">
        <x:v>Blocked</x:v>
      </x:c>
      <x:c r="G16" s="38" t="str">
        <x:v>Record the AI Tool or Model</x:v>
      </x:c>
      <x:c r="H16" s="38" t="str">
        <x:v>AI provenance</x:v>
      </x:c>
      <x:c r="I16" s="38" t="str">
        <x:v>JavaScript and workbook</x:v>
      </x:c>
      <x:c r="J16" s="38" t="str">
        <x:v>PASS — canonical evaluator</x:v>
      </x:c>
    </x:row>
    <x:row r="17">
      <x:c r="A17" s="38" t="str">
        <x:v>F43</x:v>
      </x:c>
      <x:c r="B17" s="38" t="str">
        <x:v>AI verification pending</x:v>
      </x:c>
      <x:c r="C17" s="38" t="str">
        <x:v>AI Assistance Used?=Yes; Human Verification Status=Pending</x:v>
      </x:c>
      <x:c r="D17" s="38" t="str">
        <x:v>Complete with review conditions</x:v>
      </x:c>
      <x:c r="E17" s="38" t="str">
        <x:v>AI_VERIFICATION_PENDING</x:v>
      </x:c>
      <x:c r="F17" s="38" t="str">
        <x:v>Conditionally complete only for Draft/Under review/Reopened with non-final permitted use; otherwise blocked as Provenance incomplete</x:v>
      </x:c>
      <x:c r="G17" s="38" t="str">
        <x:v>Complete human verification before final or approved use</x:v>
      </x:c>
      <x:c r="H17" s="38" t="str">
        <x:v>AI verification</x:v>
      </x:c>
      <x:c r="I17" s="38" t="str">
        <x:v>JavaScript and workbook</x:v>
      </x:c>
      <x:c r="J17" s="38" t="str">
        <x:v>PASS — canonical evaluator</x:v>
      </x:c>
    </x:row>
    <x:row r="18">
      <x:c r="A18" s="38" t="str">
        <x:v>F44</x:v>
      </x:c>
      <x:c r="B18" s="38" t="str">
        <x:v>AI verification rejected</x:v>
      </x:c>
      <x:c r="C18" s="38" t="str">
        <x:v>AI Assistance Used?=Yes; Human Verification Status=Rejected</x:v>
      </x:c>
      <x:c r="D18" s="38" t="str">
        <x:v>Provenance incomplete</x:v>
      </x:c>
      <x:c r="E18" s="38" t="str">
        <x:v>AI_OUTPUT_REJECTED</x:v>
      </x:c>
      <x:c r="F18" s="38" t="str">
        <x:v>Blocked</x:v>
      </x:c>
      <x:c r="G18" s="38" t="str">
        <x:v>Remove or replace the rejected AI-assisted content and reverify</x:v>
      </x:c>
      <x:c r="H18" s="38" t="str">
        <x:v>AI verification</x:v>
      </x:c>
      <x:c r="I18" s="38" t="str">
        <x:v>JavaScript and workbook</x:v>
      </x:c>
      <x:c r="J18" s="38" t="str">
        <x:v>PASS — canonical evaluator</x:v>
      </x:c>
    </x:row>
    <x:row r="19">
      <x:c r="A19" s="38" t="str">
        <x:v>F45</x:v>
      </x:c>
      <x:c r="B19" s="38" t="str">
        <x:v>AI verified</x:v>
      </x:c>
      <x:c r="C19" s="38" t="str">
        <x:v>AI fields valid; Human Verification Status=Verified; verifier and verification date present</x:v>
      </x:c>
      <x:c r="D19" s="38" t="str">
        <x:v>Continue evaluation</x:v>
      </x:c>
      <x:c r="E19" s="38" t="str">
        <x:v>NONE</x:v>
      </x:c>
      <x:c r="F19" s="38" t="str">
        <x:v>Continue</x:v>
      </x:c>
      <x:c r="G19" s="38" t="str">
        <x:v>Evaluate remaining controls</x:v>
      </x:c>
      <x:c r="H19" s="38" t="str">
        <x:v>AI verification</x:v>
      </x:c>
      <x:c r="I19" s="38" t="str">
        <x:v>JavaScript and workbook</x:v>
      </x:c>
      <x:c r="J19" s="38" t="str">
        <x:v>PASS — canonical evaluator</x:v>
      </x:c>
    </x:row>
    <x:row r="20">
      <x:c r="A20" s="38" t="str">
        <x:v>F46</x:v>
      </x:c>
      <x:c r="B20" s="38" t="str">
        <x:v>No AI used</x:v>
      </x:c>
      <x:c r="C20" s="38" t="str">
        <x:v>AI Assistance Used?=No; all AI detail and verification fields blank</x:v>
      </x:c>
      <x:c r="D20" s="38" t="str">
        <x:v>Continue evaluation</x:v>
      </x:c>
      <x:c r="E20" s="38" t="str">
        <x:v>NONE</x:v>
      </x:c>
      <x:c r="F20" s="38" t="str">
        <x:v>Continue</x:v>
      </x:c>
      <x:c r="G20" s="38" t="str">
        <x:v>Evaluate remaining controls</x:v>
      </x:c>
      <x:c r="H20" s="38" t="str">
        <x:v>AI provenance</x:v>
      </x:c>
      <x:c r="I20" s="38" t="str">
        <x:v>JavaScript and workbook</x:v>
      </x:c>
      <x:c r="J20" s="38" t="str">
        <x:v>PASS — canonical evaluator</x:v>
      </x:c>
    </x:row>
    <x:row r="21">
      <x:c r="A21" s="38" t="str">
        <x:v>F47</x:v>
      </x:c>
      <x:c r="B21" s="38" t="str">
        <x:v>Approved without Approver</x:v>
      </x:c>
      <x:c r="C21" s="38" t="str">
        <x:v>Approval Status=Approved; Approver blank; Approval Date present</x:v>
      </x:c>
      <x:c r="D21" s="38" t="str">
        <x:v>Approval incomplete</x:v>
      </x:c>
      <x:c r="E21" s="38" t="str">
        <x:v>APPROVER_REQUIRED</x:v>
      </x:c>
      <x:c r="F21" s="38" t="str">
        <x:v>Blocked</x:v>
      </x:c>
      <x:c r="G21" s="38" t="str">
        <x:v>Record the Approver</x:v>
      </x:c>
      <x:c r="H21" s="38" t="str">
        <x:v>Approval</x:v>
      </x:c>
      <x:c r="I21" s="38" t="str">
        <x:v>JavaScript and workbook</x:v>
      </x:c>
      <x:c r="J21" s="38" t="str">
        <x:v>PASS — canonical evaluator</x:v>
      </x:c>
    </x:row>
    <x:row r="22">
      <x:c r="A22" s="38" t="str">
        <x:v>F48</x:v>
      </x:c>
      <x:c r="B22" s="38" t="str">
        <x:v>Approved without Approval Date</x:v>
      </x:c>
      <x:c r="C22" s="38" t="str">
        <x:v>Approval Status=Approved; Approver present; Approval Date blank</x:v>
      </x:c>
      <x:c r="D22" s="38" t="str">
        <x:v>Approval incomplete</x:v>
      </x:c>
      <x:c r="E22" s="38" t="str">
        <x:v>APPROVAL_DATE_REQUIRED</x:v>
      </x:c>
      <x:c r="F22" s="38" t="str">
        <x:v>Blocked</x:v>
      </x:c>
      <x:c r="G22" s="38" t="str">
        <x:v>Record the Approval Date</x:v>
      </x:c>
      <x:c r="H22" s="38" t="str">
        <x:v>Approval</x:v>
      </x:c>
      <x:c r="I22" s="38" t="str">
        <x:v>JavaScript and workbook</x:v>
      </x:c>
      <x:c r="J22" s="38" t="str">
        <x:v>PASS — canonical evaluator</x:v>
      </x:c>
    </x:row>
    <x:row r="23">
      <x:c r="A23" s="38" t="str">
        <x:v>F49</x:v>
      </x:c>
      <x:c r="B23" s="38" t="str">
        <x:v>Approved with conditions without conditions</x:v>
      </x:c>
      <x:c r="C23" s="38" t="str">
        <x:v>Approval Status=Approved with conditions; Approver/date present; Approval Conditions blank</x:v>
      </x:c>
      <x:c r="D23" s="38" t="str">
        <x:v>Approval incomplete</x:v>
      </x:c>
      <x:c r="E23" s="38" t="str">
        <x:v>APPROVAL_CONDITIONS_REQUIRED</x:v>
      </x:c>
      <x:c r="F23" s="38" t="str">
        <x:v>Blocked</x:v>
      </x:c>
      <x:c r="G23" s="38" t="str">
        <x:v>Record the Approval Conditions</x:v>
      </x:c>
      <x:c r="H23" s="38" t="str">
        <x:v>Approval</x:v>
      </x:c>
      <x:c r="I23" s="38" t="str">
        <x:v>JavaScript and workbook</x:v>
      </x:c>
      <x:c r="J23" s="38" t="str">
        <x:v>PASS — canonical evaluator</x:v>
      </x:c>
    </x:row>
    <x:row r="24">
      <x:c r="A24" s="38" t="str">
        <x:v>F50</x:v>
      </x:c>
      <x:c r="B24" s="38" t="str">
        <x:v>Approval complete</x:v>
      </x:c>
      <x:c r="C24" s="38" t="str">
        <x:v>Approval Status=Approved; Approver/date present; or Approved with conditions with approver/date/conditions</x:v>
      </x:c>
      <x:c r="D24" s="38" t="str">
        <x:v>Continue evaluation</x:v>
      </x:c>
      <x:c r="E24" s="38" t="str">
        <x:v>NONE</x:v>
      </x:c>
      <x:c r="F24" s="38" t="str">
        <x:v>Continue</x:v>
      </x:c>
      <x:c r="G24" s="38" t="str">
        <x:v>Evaluate remaining controls</x:v>
      </x:c>
      <x:c r="H24" s="38" t="str">
        <x:v>Approval</x:v>
      </x:c>
      <x:c r="I24" s="38" t="str">
        <x:v>JavaScript and workbook</x:v>
      </x:c>
      <x:c r="J24" s="38" t="str">
        <x:v>PASS — canonical evaluator</x:v>
      </x:c>
    </x:row>
    <x:row r="25">
      <x:c r="A25" s="38" t="str">
        <x:v>F51</x:v>
      </x:c>
      <x:c r="B25" s="38" t="str">
        <x:v>Unresolved but governed</x:v>
      </x:c>
      <x:c r="C25" s="38" t="str">
        <x:v>Evidence State=Unresolved; all structure valid; Permitted Decision Use and Final Disposition prevent overclaiming</x:v>
      </x:c>
      <x:c r="D25" s="38" t="str">
        <x:v>Record structurally complete</x:v>
      </x:c>
      <x:c r="E25" s="38" t="str">
        <x:v>UNRESOLVED_USE_BOUNDED</x:v>
      </x:c>
      <x:c r="F25" s="38" t="str">
        <x:v>Structurally complete but not truth proof</x:v>
      </x:c>
      <x:c r="G25" s="38" t="str">
        <x:v>Use only within the recorded boundary and reopen on trigger</x:v>
      </x:c>
      <x:c r="H25" s="38" t="str">
        <x:v>Claim governance</x:v>
      </x:c>
      <x:c r="I25" s="38" t="str">
        <x:v>JavaScript and workbook</x:v>
      </x:c>
      <x:c r="J25" s="38" t="str">
        <x:v>PASS — canonical evaluator</x:v>
      </x:c>
    </x:row>
    <x:row r="26">
      <x:c r="A26" s="38" t="str">
        <x:v>F52</x:v>
      </x:c>
      <x:c r="B26" s="38" t="str">
        <x:v>Permitted use changed without new Version</x:v>
      </x:c>
      <x:c r="C26" s="38" t="str">
        <x:v>Same evidence; broader Permitted Decision Use; unchanged Version</x:v>
      </x:c>
      <x:c r="D26" s="38" t="str">
        <x:v>Controlled input invalid</x:v>
      </x:c>
      <x:c r="E26" s="38" t="str">
        <x:v>VERSION_REQUIRED_FOR_USE_CHANGE</x:v>
      </x:c>
      <x:c r="F26" s="38" t="str">
        <x:v>Blocked</x:v>
      </x:c>
      <x:c r="G26" s="38" t="str">
        <x:v>Create a new valid Version and Change History event</x:v>
      </x:c>
      <x:c r="H26" s="38" t="str">
        <x:v>Change control</x:v>
      </x:c>
      <x:c r="I26" s="38" t="str">
        <x:v>Workbook</x:v>
      </x:c>
      <x:c r="J26" s="38" t="str">
        <x:v>PASS — canonical evaluator</x:v>
      </x:c>
    </x:row>
    <x:row r="27">
      <x:c r="A27" s="38" t="str">
        <x:v>F53</x:v>
      </x:c>
      <x:c r="B27" s="38" t="str">
        <x:v>Permitted use changed with new Version</x:v>
      </x:c>
      <x:c r="C27" s="38" t="str">
        <x:v>New valid Version; matching Change History event; prior version retained</x:v>
      </x:c>
      <x:c r="D27" s="38" t="str">
        <x:v>Continue evaluation</x:v>
      </x:c>
      <x:c r="E27" s="38" t="str">
        <x:v>NONE</x:v>
      </x:c>
      <x:c r="F27" s="38" t="str">
        <x:v>Continue</x:v>
      </x:c>
      <x:c r="G27" s="38" t="str">
        <x:v>Evaluate current version</x:v>
      </x:c>
      <x:c r="H27" s="38" t="str">
        <x:v>Change control</x:v>
      </x:c>
      <x:c r="I27" s="38" t="str">
        <x:v>Workbook</x:v>
      </x:c>
      <x:c r="J27" s="38" t="str">
        <x:v>PASS — canonical evaluator</x:v>
      </x:c>
    </x:row>
    <x:row r="28">
      <x:c r="A28" s="38" t="str">
        <x:v>F54</x:v>
      </x:c>
      <x:c r="B28" s="38" t="str">
        <x:v>Reopened twice</x:v>
      </x:c>
      <x:c r="C28" s="38" t="str">
        <x:v>Two sequential Change History events; each From/To Version resolves; prior versions retained</x:v>
      </x:c>
      <x:c r="D28" s="38" t="str">
        <x:v>Continue evaluation</x:v>
      </x:c>
      <x:c r="E28" s="38" t="str">
        <x:v>NONE</x:v>
      </x:c>
      <x:c r="F28" s="38" t="str">
        <x:v>Latest version evaluated; history valid</x:v>
      </x:c>
      <x:c r="G28" s="38" t="str">
        <x:v>Retain both events and evaluate the latest version</x:v>
      </x:c>
      <x:c r="H28" s="38" t="str">
        <x:v>Change control</x:v>
      </x:c>
      <x:c r="I28" s="38" t="str">
        <x:v>Workbook</x:v>
      </x:c>
      <x:c r="J28" s="38" t="str">
        <x:v>PASS — canonical evaluator</x:v>
      </x:c>
    </x:row>
    <x:row r="29">
      <x:c r="A29" s="38" t="str">
        <x:v>F55</x:v>
      </x:c>
      <x:c r="B29" s="38" t="str">
        <x:v>Complete record still not truth proof</x:v>
      </x:c>
      <x:c r="C29" s="38" t="str">
        <x:v>All structural controls pass; later evidence shows claim wrong</x:v>
      </x:c>
      <x:c r="D29" s="38" t="str">
        <x:v>Record structurally complete</x:v>
      </x:c>
      <x:c r="E29" s="38" t="str">
        <x:v>COMPLETENESS_NOT_TRUTH</x:v>
      </x:c>
      <x:c r="F29" s="38" t="str">
        <x:v>Structurally complete only</x:v>
      </x:c>
      <x:c r="G29" s="38" t="str">
        <x:v>Preserve correction history; do not represent completeness as truth</x:v>
      </x:c>
      <x:c r="H29" s="38" t="str">
        <x:v>All surfaces</x:v>
      </x:c>
      <x:c r="I29" s="38" t="str">
        <x:v>JavaScript and workbook</x:v>
      </x:c>
      <x:c r="J29" s="38" t="str">
        <x:v>PASS — canonical evaluator</x:v>
      </x:c>
    </x:row>
    <x:row r="30">
      <x:c r="A30" s="38" t="str">
        <x:v>F56</x:v>
      </x:c>
      <x:c r="B30" s="38" t="str">
        <x:v>Missing Record Status</x:v>
      </x:c>
      <x:c r="C30" s="38" t="str">
        <x:v>All other applicable controls valid; Record Status blank</x:v>
      </x:c>
      <x:c r="D30" s="38" t="str">
        <x:v>Material field missing</x:v>
      </x:c>
      <x:c r="E30" s="38" t="str">
        <x:v>MISSING_RECORD_STATUS</x:v>
      </x:c>
      <x:c r="F30" s="38" t="str">
        <x:v>Blocked</x:v>
      </x:c>
      <x:c r="G30" s="38" t="str">
        <x:v>Select a valid Record Status</x:v>
      </x:c>
      <x:c r="H30" s="38" t="str">
        <x:v>Claim Record status</x:v>
      </x:c>
      <x:c r="I30" s="38" t="str">
        <x:v>JavaScript and workbook</x:v>
      </x:c>
      <x:c r="J30" s="38" t="str">
        <x:v>PASS — canonical evaluator</x:v>
      </x:c>
    </x:row>
    <x:row r="31">
      <x:c r="A31" s="38" t="str">
        <x:v>F57</x:v>
      </x:c>
      <x:c r="B31" s="38" t="str">
        <x:v>Invalid Record Status</x:v>
      </x:c>
      <x:c r="C31" s="38" t="str">
        <x:v>Record Status=Finalised</x:v>
      </x:c>
      <x:c r="D31" s="38" t="str">
        <x:v>Controlled input invalid</x:v>
      </x:c>
      <x:c r="E31" s="38" t="str">
        <x:v>INVALID_RECORD_STATUS</x:v>
      </x:c>
      <x:c r="F31" s="38" t="str">
        <x:v>Blocked</x:v>
      </x:c>
      <x:c r="G31" s="38" t="str">
        <x:v>Use Draft, Under review, Approved, Approved with conditions, Reopened or Retired</x:v>
      </x:c>
      <x:c r="H31" s="38" t="str">
        <x:v>Claim Record status</x:v>
      </x:c>
      <x:c r="I31" s="38" t="str">
        <x:v>JavaScript and workbook</x:v>
      </x:c>
      <x:c r="J31" s="38" t="str">
        <x:v>PASS — canonical evaluator</x:v>
      </x:c>
    </x:row>
    <x:row r="32">
      <x:c r="A32" s="38" t="str">
        <x:v>F58</x:v>
      </x:c>
      <x:c r="B32" s="38" t="str">
        <x:v>Valid Draft status</x:v>
      </x:c>
      <x:c r="C32" s="38" t="str">
        <x:v>Record Status=Draft; Approval Status=Not submitted; no higher gap</x:v>
      </x:c>
      <x:c r="D32" s="38" t="str">
        <x:v>Complete with review conditions</x:v>
      </x:c>
      <x:c r="E32" s="38" t="str">
        <x:v>STATUS_DRAFT</x:v>
      </x:c>
      <x:c r="F32" s="38" t="str">
        <x:v>Not eligible for final decision use</x:v>
      </x:c>
      <x:c r="G32" s="38" t="str">
        <x:v>Complete review and approval before final use</x:v>
      </x:c>
      <x:c r="H32" s="38" t="str">
        <x:v>Claim Record status</x:v>
      </x:c>
      <x:c r="I32" s="38" t="str">
        <x:v>JavaScript and workbook</x:v>
      </x:c>
      <x:c r="J32" s="38" t="str">
        <x:v>PASS — canonical evaluator</x:v>
      </x:c>
    </x:row>
    <x:row r="33">
      <x:c r="A33" s="38" t="str">
        <x:v>F59</x:v>
      </x:c>
      <x:c r="B33" s="38" t="str">
        <x:v>Valid Under review status</x:v>
      </x:c>
      <x:c r="C33" s="38" t="str">
        <x:v>Record Status=Under review; Approval Status=Pending review; no higher gap</x:v>
      </x:c>
      <x:c r="D33" s="38" t="str">
        <x:v>Complete with review conditions</x:v>
      </x:c>
      <x:c r="E33" s="38" t="str">
        <x:v>STATUS_UNDER_REVIEW</x:v>
      </x:c>
      <x:c r="F33" s="38" t="str">
        <x:v>Not eligible for final decision use</x:v>
      </x:c>
      <x:c r="G33" s="38" t="str">
        <x:v>Complete review and approval</x:v>
      </x:c>
      <x:c r="H33" s="38" t="str">
        <x:v>Claim Record status</x:v>
      </x:c>
      <x:c r="I33" s="38" t="str">
        <x:v>JavaScript and workbook</x:v>
      </x:c>
      <x:c r="J33" s="38" t="str">
        <x:v>PASS — canonical evaluator</x:v>
      </x:c>
    </x:row>
    <x:row r="34">
      <x:c r="A34" s="38" t="str">
        <x:v>F60</x:v>
      </x:c>
      <x:c r="B34" s="38" t="str">
        <x:v>Valid Approved status</x:v>
      </x:c>
      <x:c r="C34" s="38" t="str">
        <x:v>Record Status=Approved; Approval Status=Approved; approver/date complete; no other gap</x:v>
      </x:c>
      <x:c r="D34" s="38" t="str">
        <x:v>Record structurally complete</x:v>
      </x:c>
      <x:c r="E34" s="38" t="str">
        <x:v>STATUS_APPROVED</x:v>
      </x:c>
      <x:c r="F34" s="38" t="str">
        <x:v>Eligible only for recorded Permitted Decision Use</x:v>
      </x:c>
      <x:c r="G34" s="38" t="str">
        <x:v>Use within the recorded boundary</x:v>
      </x:c>
      <x:c r="H34" s="38" t="str">
        <x:v>Claim Record status</x:v>
      </x:c>
      <x:c r="I34" s="38" t="str">
        <x:v>JavaScript and workbook</x:v>
      </x:c>
      <x:c r="J34" s="38" t="str">
        <x:v>PASS — canonical evaluator</x:v>
      </x:c>
    </x:row>
    <x:row r="35">
      <x:c r="A35" s="38" t="str">
        <x:v>F61</x:v>
      </x:c>
      <x:c r="B35" s="38" t="str">
        <x:v>Valid Approved with conditions status</x:v>
      </x:c>
      <x:c r="C35" s="38" t="str">
        <x:v>Record Status=Approved with conditions; matching Approval Status; approver/date/conditions complete</x:v>
      </x:c>
      <x:c r="D35" s="38" t="str">
        <x:v>Record structurally complete</x:v>
      </x:c>
      <x:c r="E35" s="38" t="str">
        <x:v>STATUS_APPROVED_WITH_CONDITIONS</x:v>
      </x:c>
      <x:c r="F35" s="38" t="str">
        <x:v>Eligible only under recorded conditions</x:v>
      </x:c>
      <x:c r="G35" s="38" t="str">
        <x:v>Apply the conditions and permitted-use boundary</x:v>
      </x:c>
      <x:c r="H35" s="38" t="str">
        <x:v>Claim Record status</x:v>
      </x:c>
      <x:c r="I35" s="38" t="str">
        <x:v>JavaScript and workbook</x:v>
      </x:c>
      <x:c r="J35" s="38" t="str">
        <x:v>PASS — canonical evaluator</x:v>
      </x:c>
    </x:row>
    <x:row r="36">
      <x:c r="A36" s="38" t="str">
        <x:v>F62</x:v>
      </x:c>
      <x:c r="B36" s="38" t="str">
        <x:v>Valid Reopened status</x:v>
      </x:c>
      <x:c r="C36" s="38" t="str">
        <x:v>Record Status=Reopened; Approval Status=Reopened; matching Change History event; non-final permitted use</x:v>
      </x:c>
      <x:c r="D36" s="38" t="str">
        <x:v>Complete with review conditions</x:v>
      </x:c>
      <x:c r="E36" s="38" t="str">
        <x:v>STATUS_REOPENED</x:v>
      </x:c>
      <x:c r="F36" s="38" t="str">
        <x:v>Not eligible for final decision use</x:v>
      </x:c>
      <x:c r="G36" s="38" t="str">
        <x:v>Complete reopened review and issue a governed next version</x:v>
      </x:c>
      <x:c r="H36" s="38" t="str">
        <x:v>Claim Record status</x:v>
      </x:c>
      <x:c r="I36" s="38" t="str">
        <x:v>JavaScript and workbook</x:v>
      </x:c>
      <x:c r="J36" s="38" t="str">
        <x:v>PASS — canonical evaluator</x:v>
      </x:c>
    </x:row>
    <x:row r="37">
      <x:c r="A37" s="38" t="str">
        <x:v>F63</x:v>
      </x:c>
      <x:c r="B37" s="38" t="str">
        <x:v>Valid Retired status</x:v>
      </x:c>
      <x:c r="C37" s="38" t="str">
        <x:v>Record Status=Retired; no higher gap</x:v>
      </x:c>
      <x:c r="D37" s="38" t="str">
        <x:v>Record structurally complete</x:v>
      </x:c>
      <x:c r="E37" s="38" t="str">
        <x:v>STATUS_RETIRED</x:v>
      </x:c>
      <x:c r="F37" s="38" t="str">
        <x:v>Historical only; not eligible for new decision use</x:v>
      </x:c>
      <x:c r="G37" s="38" t="str">
        <x:v>Retain for history and use a current governed version for new decisions</x:v>
      </x:c>
      <x:c r="H37" s="38" t="str">
        <x:v>Claim Record status</x:v>
      </x:c>
      <x:c r="I37" s="38" t="str">
        <x:v>JavaScript and workbook</x:v>
      </x:c>
      <x:c r="J37" s="38" t="str">
        <x:v>PASS — canonical evaluator</x:v>
      </x:c>
    </x:row>
    <x:row r="38">
      <x:c r="A38" s="38" t="str">
        <x:v>F64</x:v>
      </x:c>
      <x:c r="B38" s="38" t="str">
        <x:v>Reopened while approval remains active</x:v>
      </x:c>
      <x:c r="C38" s="38" t="str">
        <x:v>Record Status=Reopened; Approval Status=Approved or Approved with conditions</x:v>
      </x:c>
      <x:c r="D38" s="38" t="str">
        <x:v>Controlled input invalid</x:v>
      </x:c>
      <x:c r="E38" s="38" t="str">
        <x:v>REOPENED_APPROVAL_CONFLICT</x:v>
      </x:c>
      <x:c r="F38" s="38" t="str">
        <x:v>Blocked</x:v>
      </x:c>
      <x:c r="G38" s="38" t="str">
        <x:v>Set Approval Status to Reopened and record the Change History event</x:v>
      </x:c>
      <x:c r="H38" s="38" t="str">
        <x:v>Status/approval consistency</x:v>
      </x:c>
      <x:c r="I38" s="38" t="str">
        <x:v>JavaScript and workbook</x:v>
      </x:c>
      <x:c r="J38" s="38" t="str">
        <x:v>PASS — canonical evaluator</x:v>
      </x:c>
    </x:row>
    <x:row r="39">
      <x:c r="A39" s="38" t="str">
        <x:v>F65</x:v>
      </x:c>
      <x:c r="B39" s="38" t="str">
        <x:v>Record ID normalization accepted</x:v>
      </x:c>
      <x:c r="C39" s="38" t="str">
        <x:v>Record ID="  ace-2026-014  "</x:v>
      </x:c>
      <x:c r="D39" s="38" t="str">
        <x:v>Continue evaluation</x:v>
      </x:c>
      <x:c r="E39" s="38" t="str">
        <x:v>NONE</x:v>
      </x:c>
      <x:c r="F39" s="38" t="str">
        <x:v>Continue with normalized ID ACE-2026-014</x:v>
      </x:c>
      <x:c r="G39" s="38" t="str">
        <x:v>Store and compare the normalized value</x:v>
      </x:c>
      <x:c r="H39" s="38" t="str">
        <x:v>Record ID</x:v>
      </x:c>
      <x:c r="I39" s="38" t="str">
        <x:v>JavaScript and workbook</x:v>
      </x:c>
      <x:c r="J39" s="38" t="str">
        <x:v>PASS — canonical evaluator</x:v>
      </x:c>
    </x:row>
    <x:row r="40">
      <x:c r="A40" s="38" t="str">
        <x:v>F66</x:v>
      </x:c>
      <x:c r="B40" s="38" t="str">
        <x:v>Record ID minimum accepted</x:v>
      </x:c>
      <x:c r="C40" s="38" t="str">
        <x:v>Record ID=A28</x:v>
      </x:c>
      <x:c r="D40" s="38" t="str">
        <x:v>Continue evaluation</x:v>
      </x:c>
      <x:c r="E40" s="38" t="str">
        <x:v>NONE</x:v>
      </x:c>
      <x:c r="F40" s="38" t="str">
        <x:v>Continue</x:v>
      </x:c>
      <x:c r="G40" s="38" t="str">
        <x:v>Evaluate remaining controls</x:v>
      </x:c>
      <x:c r="H40" s="38" t="str">
        <x:v>Record ID</x:v>
      </x:c>
      <x:c r="I40" s="38" t="str">
        <x:v>JavaScript and workbook</x:v>
      </x:c>
      <x:c r="J40" s="38" t="str">
        <x:v>PASS — canonical evaluator</x:v>
      </x:c>
    </x:row>
    <x:row r="41">
      <x:c r="A41" s="38" t="str">
        <x:v>F67</x:v>
      </x:c>
      <x:c r="B41" s="38" t="str">
        <x:v>Record ID too short</x:v>
      </x:c>
      <x:c r="C41" s="38" t="str">
        <x:v>Record ID=AB</x:v>
      </x:c>
      <x:c r="D41" s="38" t="str">
        <x:v>Controlled input invalid</x:v>
      </x:c>
      <x:c r="E41" s="38" t="str">
        <x:v>INVALID_RECORD_ID_LENGTH</x:v>
      </x:c>
      <x:c r="F41" s="38" t="str">
        <x:v>Blocked</x:v>
      </x:c>
      <x:c r="G41" s="38" t="str">
        <x:v>Use at least 3 characters</x:v>
      </x:c>
      <x:c r="H41" s="38" t="str">
        <x:v>Record ID</x:v>
      </x:c>
      <x:c r="I41" s="38" t="str">
        <x:v>JavaScript and workbook</x:v>
      </x:c>
      <x:c r="J41" s="38" t="str">
        <x:v>PASS — canonical evaluator</x:v>
      </x:c>
    </x:row>
    <x:row r="42">
      <x:c r="A42" s="38" t="str">
        <x:v>F68</x:v>
      </x:c>
      <x:c r="B42" s="38" t="str">
        <x:v>Record ID too long</x:v>
      </x:c>
      <x:c r="C42" s="38" t="str">
        <x:v>Record ID contains 65 allowed characters</x:v>
      </x:c>
      <x:c r="D42" s="38" t="str">
        <x:v>Controlled input invalid</x:v>
      </x:c>
      <x:c r="E42" s="38" t="str">
        <x:v>INVALID_RECORD_ID_LENGTH</x:v>
      </x:c>
      <x:c r="F42" s="38" t="str">
        <x:v>Blocked</x:v>
      </x:c>
      <x:c r="G42" s="38" t="str">
        <x:v>Use no more than 64 characters</x:v>
      </x:c>
      <x:c r="H42" s="38" t="str">
        <x:v>Record ID</x:v>
      </x:c>
      <x:c r="I42" s="38" t="str">
        <x:v>JavaScript and workbook</x:v>
      </x:c>
      <x:c r="J42" s="38" t="str">
        <x:v>PASS — canonical evaluator</x:v>
      </x:c>
    </x:row>
    <x:row r="43">
      <x:c r="A43" s="38" t="str">
        <x:v>F69</x:v>
      </x:c>
      <x:c r="B43" s="38" t="str">
        <x:v>Record ID invalid boundary hyphen</x:v>
      </x:c>
      <x:c r="C43" s="38" t="str">
        <x:v>Record ID=-ACE-001 or ACE-001-</x:v>
      </x:c>
      <x:c r="D43" s="38" t="str">
        <x:v>Controlled input invalid</x:v>
      </x:c>
      <x:c r="E43" s="38" t="str">
        <x:v>INVALID_RECORD_ID_BOUNDARY</x:v>
      </x:c>
      <x:c r="F43" s="38" t="str">
        <x:v>Blocked</x:v>
      </x:c>
      <x:c r="G43" s="38" t="str">
        <x:v>Begin and end with a letter or digit</x:v>
      </x:c>
      <x:c r="H43" s="38" t="str">
        <x:v>Record ID</x:v>
      </x:c>
      <x:c r="I43" s="38" t="str">
        <x:v>JavaScript and workbook</x:v>
      </x:c>
      <x:c r="J43" s="38" t="str">
        <x:v>PASS — canonical evaluator</x:v>
      </x:c>
    </x:row>
    <x:row r="44">
      <x:c r="A44" s="38" t="str">
        <x:v>F70</x:v>
      </x:c>
      <x:c r="B44" s="38" t="str">
        <x:v>Record ID consecutive hyphens</x:v>
      </x:c>
      <x:c r="C44" s="38" t="str">
        <x:v>Record ID=ACE--001</x:v>
      </x:c>
      <x:c r="D44" s="38" t="str">
        <x:v>Controlled input invalid</x:v>
      </x:c>
      <x:c r="E44" s="38" t="str">
        <x:v>CONSECUTIVE_HYPHENS</x:v>
      </x:c>
      <x:c r="F44" s="38" t="str">
        <x:v>Blocked</x:v>
      </x:c>
      <x:c r="G44" s="38" t="str">
        <x:v>Replace consecutive hyphens</x:v>
      </x:c>
      <x:c r="H44" s="38" t="str">
        <x:v>Record ID</x:v>
      </x:c>
      <x:c r="I44" s="38" t="str">
        <x:v>JavaScript and workbook</x:v>
      </x:c>
      <x:c r="J44" s="38" t="str">
        <x:v>PASS — canonical evaluator</x:v>
      </x:c>
    </x:row>
    <x:row r="45">
      <x:c r="A45" s="38" t="str">
        <x:v>F71</x:v>
      </x:c>
      <x:c r="B45" s="38" t="str">
        <x:v>Record ID disallowed separator</x:v>
      </x:c>
      <x:c r="C45" s="38" t="str">
        <x:v>Record ID is ACE 001, ACE_001, ACE.001 or ACE/001</x:v>
      </x:c>
      <x:c r="D45" s="38" t="str">
        <x:v>Controlled input invalid</x:v>
      </x:c>
      <x:c r="E45" s="38" t="str">
        <x:v>INVALID_RECORD_ID_CHARACTER</x:v>
      </x:c>
      <x:c r="F45" s="38" t="str">
        <x:v>Blocked</x:v>
      </x:c>
      <x:c r="G45" s="38" t="str">
        <x:v>Use only A–Z, 0–9 and single hyphens</x:v>
      </x:c>
      <x:c r="H45" s="38" t="str">
        <x:v>Record ID</x:v>
      </x:c>
      <x:c r="I45" s="38" t="str">
        <x:v>JavaScript and workbook</x:v>
      </x:c>
      <x:c r="J45" s="38" t="str">
        <x:v>PASS — canonical evaluator</x:v>
      </x:c>
    </x:row>
    <x:row r="46">
      <x:c r="A46" s="38" t="str">
        <x:v>F72</x:v>
      </x:c>
      <x:c r="B46" s="38" t="str">
        <x:v>Valid two-component Version</x:v>
      </x:c>
      <x:c r="C46" s="38" t="str">
        <x:v>Version is 0.1, 1.0 or 1.2</x:v>
      </x:c>
      <x:c r="D46" s="38" t="str">
        <x:v>Continue evaluation</x:v>
      </x:c>
      <x:c r="E46" s="38" t="str">
        <x:v>NONE</x:v>
      </x:c>
      <x:c r="F46" s="38" t="str">
        <x:v>Continue</x:v>
      </x:c>
      <x:c r="G46" s="38" t="str">
        <x:v>Evaluate remaining controls</x:v>
      </x:c>
      <x:c r="H46" s="38" t="str">
        <x:v>Version</x:v>
      </x:c>
      <x:c r="I46" s="38" t="str">
        <x:v>JavaScript and workbook</x:v>
      </x:c>
      <x:c r="J46" s="38" t="str">
        <x:v>PASS — canonical evaluator</x:v>
      </x:c>
    </x:row>
    <x:row r="47">
      <x:c r="A47" s="38" t="str">
        <x:v>F73</x:v>
      </x:c>
      <x:c r="B47" s="38" t="str">
        <x:v>Valid three-component Version</x:v>
      </x:c>
      <x:c r="C47" s="38" t="str">
        <x:v>Version is 1.0.0 or 12.4.7</x:v>
      </x:c>
      <x:c r="D47" s="38" t="str">
        <x:v>Continue evaluation</x:v>
      </x:c>
      <x:c r="E47" s="38" t="str">
        <x:v>NONE</x:v>
      </x:c>
      <x:c r="F47" s="38" t="str">
        <x:v>Continue</x:v>
      </x:c>
      <x:c r="G47" s="38" t="str">
        <x:v>Evaluate remaining controls</x:v>
      </x:c>
      <x:c r="H47" s="38" t="str">
        <x:v>Version</x:v>
      </x:c>
      <x:c r="I47" s="38" t="str">
        <x:v>JavaScript and workbook</x:v>
      </x:c>
      <x:c r="J47" s="38" t="str">
        <x:v>PASS — canonical evaluator</x:v>
      </x:c>
    </x:row>
    <x:row r="48">
      <x:c r="A48" s="38" t="str">
        <x:v>F74</x:v>
      </x:c>
      <x:c r="B48" s="38" t="str">
        <x:v>Invalid Version prefix or component count</x:v>
      </x:c>
      <x:c r="C48" s="38" t="str">
        <x:v>Version is V1.0, 1, 1., 1.2., or 1.2.3.4</x:v>
      </x:c>
      <x:c r="D48" s="38" t="str">
        <x:v>Controlled input invalid</x:v>
      </x:c>
      <x:c r="E48" s="38" t="str">
        <x:v>INVALID_VERSION</x:v>
      </x:c>
      <x:c r="F48" s="38" t="str">
        <x:v>Blocked</x:v>
      </x:c>
      <x:c r="G48" s="38" t="str">
        <x:v>Use major.minor or major.minor.patch</x:v>
      </x:c>
      <x:c r="H48" s="38" t="str">
        <x:v>Version</x:v>
      </x:c>
      <x:c r="I48" s="38" t="str">
        <x:v>JavaScript and workbook</x:v>
      </x:c>
      <x:c r="J48" s="38" t="str">
        <x:v>PASS — canonical evaluator</x:v>
      </x:c>
    </x:row>
    <x:row r="49">
      <x:c r="A49" s="38" t="str">
        <x:v>F75</x:v>
      </x:c>
      <x:c r="B49" s="38" t="str">
        <x:v>Invalid Version leading zero</x:v>
      </x:c>
      <x:c r="C49" s="38" t="str">
        <x:v>Version is 01.2 or 1.02</x:v>
      </x:c>
      <x:c r="D49" s="38" t="str">
        <x:v>Controlled input invalid</x:v>
      </x:c>
      <x:c r="E49" s="38" t="str">
        <x:v>INVALID_VERSION_LEADING_ZERO</x:v>
      </x:c>
      <x:c r="F49" s="38" t="str">
        <x:v>Blocked</x:v>
      </x:c>
      <x:c r="G49" s="38" t="str">
        <x:v>Remove leading zeros except component 0</x:v>
      </x:c>
      <x:c r="H49" s="38" t="str">
        <x:v>Version</x:v>
      </x:c>
      <x:c r="I49" s="38" t="str">
        <x:v>JavaScript and workbook</x:v>
      </x:c>
      <x:c r="J49" s="38" t="str">
        <x:v>PASS — canonical evaluator</x:v>
      </x:c>
    </x:row>
    <x:row r="50">
      <x:c r="A50" s="38" t="str">
        <x:v>F76</x:v>
      </x:c>
      <x:c r="B50" s="38" t="str">
        <x:v>Invalid Version suffix or separator</x:v>
      </x:c>
      <x:c r="C50" s="38" t="str">
        <x:v>Version is 1.2-beta, 1_2 or 1 2</x:v>
      </x:c>
      <x:c r="D50" s="38" t="str">
        <x:v>Controlled input invalid</x:v>
      </x:c>
      <x:c r="E50" s="38" t="str">
        <x:v>INVALID_VERSION</x:v>
      </x:c>
      <x:c r="F50" s="38" t="str">
        <x:v>Blocked</x:v>
      </x:c>
      <x:c r="G50" s="38" t="str">
        <x:v>Use numeric dot-separated components only</x:v>
      </x:c>
      <x:c r="H50" s="38" t="str">
        <x:v>Version</x:v>
      </x:c>
      <x:c r="I50" s="38" t="str">
        <x:v>JavaScript and workbook</x:v>
      </x:c>
      <x:c r="J50" s="38" t="str">
        <x:v>PASS — canonical evaluator</x:v>
      </x:c>
    </x:row>
    <x:row r="51">
      <x:c r="A51" s="38" t="str">
        <x:v>F77</x:v>
      </x:c>
      <x:c r="B51" s="38" t="str">
        <x:v>Same Record ID different Version</x:v>
      </x:c>
      <x:c r="C51" s="38" t="str">
        <x:v>Existing ACE-2026-014 + 1.0; new normalized pair ACE-2026-014 + 1.1</x:v>
      </x:c>
      <x:c r="D51" s="38" t="str">
        <x:v>Continue evaluation</x:v>
      </x:c>
      <x:c r="E51" s="38" t="str">
        <x:v>NONE</x:v>
      </x:c>
      <x:c r="F51" s="38" t="str">
        <x:v>Permitted distinct version</x:v>
      </x:c>
      <x:c r="G51" s="38" t="str">
        <x:v>Evaluate change history and remaining controls</x:v>
      </x:c>
      <x:c r="H51" s="38" t="str">
        <x:v>Duplicate identity</x:v>
      </x:c>
      <x:c r="I51" s="38" t="str">
        <x:v>JavaScript confirmation and workbook</x:v>
      </x:c>
      <x:c r="J51" s="38" t="str">
        <x:v>PASS — canonical evaluator</x:v>
      </x:c>
    </x:row>
    <x:row r="52">
      <x:c r="A52" s="38" t="str">
        <x:v>F78</x:v>
      </x:c>
      <x:c r="B52" s="38" t="str">
        <x:v>Valid Not submitted approval</x:v>
      </x:c>
      <x:c r="C52" s="38" t="str">
        <x:v>Approval Status=Not submitted; approval fields blank</x:v>
      </x:c>
      <x:c r="D52" s="38" t="str">
        <x:v>Continue evaluation</x:v>
      </x:c>
      <x:c r="E52" s="38" t="str">
        <x:v>NONE</x:v>
      </x:c>
      <x:c r="F52" s="38" t="str">
        <x:v>Continue subject to Record Status and remaining controls</x:v>
      </x:c>
      <x:c r="G52" s="38" t="str">
        <x:v>Evaluate remaining controls</x:v>
      </x:c>
      <x:c r="H52" s="38" t="str">
        <x:v>Approval</x:v>
      </x:c>
      <x:c r="I52" s="38" t="str">
        <x:v>JavaScript and workbook</x:v>
      </x:c>
      <x:c r="J52" s="38" t="str">
        <x:v>PASS — canonical evaluator</x:v>
      </x:c>
    </x:row>
    <x:row r="53">
      <x:c r="A53" s="38" t="str">
        <x:v>F79</x:v>
      </x:c>
      <x:c r="B53" s="38" t="str">
        <x:v>Valid Pending review approval</x:v>
      </x:c>
      <x:c r="C53" s="38" t="str">
        <x:v>Approval Status=Pending review; approver/date blank</x:v>
      </x:c>
      <x:c r="D53" s="38" t="str">
        <x:v>Continue evaluation</x:v>
      </x:c>
      <x:c r="E53" s="38" t="str">
        <x:v>NONE</x:v>
      </x:c>
      <x:c r="F53" s="38" t="str">
        <x:v>Continue subject to Under review status</x:v>
      </x:c>
      <x:c r="G53" s="38" t="str">
        <x:v>Complete review before approval</x:v>
      </x:c>
      <x:c r="H53" s="38" t="str">
        <x:v>Approval</x:v>
      </x:c>
      <x:c r="I53" s="38" t="str">
        <x:v>JavaScript and workbook</x:v>
      </x:c>
      <x:c r="J53" s="38" t="str">
        <x:v>PASS — canonical evaluator</x:v>
      </x:c>
    </x:row>
    <x:row r="54">
      <x:c r="A54" s="38" t="str">
        <x:v>F80</x:v>
      </x:c>
      <x:c r="B54" s="38" t="str">
        <x:v>Rejected without Approver</x:v>
      </x:c>
      <x:c r="C54" s="38" t="str">
        <x:v>Approval Status=Rejected; Approver blank</x:v>
      </x:c>
      <x:c r="D54" s="38" t="str">
        <x:v>Approval incomplete</x:v>
      </x:c>
      <x:c r="E54" s="38" t="str">
        <x:v>APPROVER_REQUIRED</x:v>
      </x:c>
      <x:c r="F54" s="38" t="str">
        <x:v>Blocked</x:v>
      </x:c>
      <x:c r="G54" s="38" t="str">
        <x:v>Record the Approver</x:v>
      </x:c>
      <x:c r="H54" s="38" t="str">
        <x:v>Approval</x:v>
      </x:c>
      <x:c r="I54" s="38" t="str">
        <x:v>JavaScript and workbook</x:v>
      </x:c>
      <x:c r="J54" s="38" t="str">
        <x:v>PASS — canonical evaluator</x:v>
      </x:c>
    </x:row>
    <x:row r="55">
      <x:c r="A55" s="38" t="str">
        <x:v>F81</x:v>
      </x:c>
      <x:c r="B55" s="38" t="str">
        <x:v>Rejected without Approval Date</x:v>
      </x:c>
      <x:c r="C55" s="38" t="str">
        <x:v>Approval Status=Rejected; Approver present; Approval Date blank</x:v>
      </x:c>
      <x:c r="D55" s="38" t="str">
        <x:v>Approval incomplete</x:v>
      </x:c>
      <x:c r="E55" s="38" t="str">
        <x:v>APPROVAL_DATE_REQUIRED</x:v>
      </x:c>
      <x:c r="F55" s="38" t="str">
        <x:v>Blocked</x:v>
      </x:c>
      <x:c r="G55" s="38" t="str">
        <x:v>Record the Approval Date</x:v>
      </x:c>
      <x:c r="H55" s="38" t="str">
        <x:v>Approval</x:v>
      </x:c>
      <x:c r="I55" s="38" t="str">
        <x:v>JavaScript and workbook</x:v>
      </x:c>
      <x:c r="J55" s="38" t="str">
        <x:v>PASS — canonical evaluator</x:v>
      </x:c>
    </x:row>
    <x:row r="56">
      <x:c r="A56" s="38" t="str">
        <x:v>F82</x:v>
      </x:c>
      <x:c r="B56" s="38" t="str">
        <x:v>Valid Rejected approval</x:v>
      </x:c>
      <x:c r="C56" s="38" t="str">
        <x:v>Approval Status=Rejected; Approver/date present</x:v>
      </x:c>
      <x:c r="D56" s="38" t="str">
        <x:v>Continue evaluation</x:v>
      </x:c>
      <x:c r="E56" s="38" t="str">
        <x:v>NONE</x:v>
      </x:c>
      <x:c r="F56" s="38" t="str">
        <x:v>Not eligible for approved use</x:v>
      </x:c>
      <x:c r="G56" s="38" t="str">
        <x:v>Preserve rejection reason or conditions if useful</x:v>
      </x:c>
      <x:c r="H56" s="38" t="str">
        <x:v>Approval</x:v>
      </x:c>
      <x:c r="I56" s="38" t="str">
        <x:v>JavaScript and workbook</x:v>
      </x:c>
      <x:c r="J56" s="38" t="str">
        <x:v>PASS — canonical evaluator</x:v>
      </x:c>
    </x:row>
    <x:row r="57">
      <x:c r="A57" s="38" t="str">
        <x:v>F83</x:v>
      </x:c>
      <x:c r="B57" s="38" t="str">
        <x:v>Reopened with no Change History event</x:v>
      </x:c>
      <x:c r="C57" s="38" t="str">
        <x:v>Record Status=Reopened; Approval Status=Reopened; no matching Record ID + To Version event</x:v>
      </x:c>
      <x:c r="D57" s="38" t="str">
        <x:v>Reopen condition missing</x:v>
      </x:c>
      <x:c r="E57" s="38" t="str">
        <x:v>REOPEN_EVENT_REQUIRED</x:v>
      </x:c>
      <x:c r="F57" s="38" t="str">
        <x:v>Blocked</x:v>
      </x:c>
      <x:c r="G57" s="38" t="str">
        <x:v>Add a matching Change History event</x:v>
      </x:c>
      <x:c r="H57" s="38" t="str">
        <x:v>Reopening</x:v>
      </x:c>
      <x:c r="I57" s="38" t="str">
        <x:v>JavaScript confirmation and workbook</x:v>
      </x:c>
      <x:c r="J57" s="38" t="str">
        <x:v>PASS — canonical evaluator</x:v>
      </x:c>
    </x:row>
    <x:row r="58">
      <x:c r="A58" s="38" t="str">
        <x:v>F84</x:v>
      </x:c>
      <x:c r="B58" s="38" t="str">
        <x:v>Valid Pending review record</x:v>
      </x:c>
      <x:c r="C58" s="38" t="str">
        <x:v>Record Status=Under review; Approval Status=Pending review; no higher gap</x:v>
      </x:c>
      <x:c r="D58" s="38" t="str">
        <x:v>Complete with review conditions</x:v>
      </x:c>
      <x:c r="E58" s="38" t="str">
        <x:v>STATUS_UNDER_REVIEW</x:v>
      </x:c>
      <x:c r="F58" s="38" t="str">
        <x:v>Not final-use eligible</x:v>
      </x:c>
      <x:c r="G58" s="38" t="str">
        <x:v>Complete review</x:v>
      </x:c>
      <x:c r="H58" s="38" t="str">
        <x:v>Approval/status</x:v>
      </x:c>
      <x:c r="I58" s="38" t="str">
        <x:v>JavaScript and workbook</x:v>
      </x:c>
      <x:c r="J58" s="38" t="str">
        <x:v>PASS — canonical evaluator</x:v>
      </x:c>
    </x:row>
    <x:row r="59">
      <x:c r="A59" s="38" t="str">
        <x:v>F85</x:v>
      </x:c>
      <x:c r="B59" s="38" t="str">
        <x:v>Source-level AI extraction on Evidence Item only</x:v>
      </x:c>
      <x:c r="C59" s="38" t="str">
        <x:v>Evidence Item AI=Yes; Activity=Extraction; tool/model and Verified fields complete; Claim Record has no duplicated event</x:v>
      </x:c>
      <x:c r="D59" s="38" t="str">
        <x:v>Continue evaluation</x:v>
      </x:c>
      <x:c r="E59" s="38" t="str">
        <x:v>NONE</x:v>
      </x:c>
      <x:c r="F59" s="38" t="str">
        <x:v>Continue</x:v>
      </x:c>
      <x:c r="G59" s="38" t="str">
        <x:v>Evaluate remaining controls</x:v>
      </x:c>
      <x:c r="H59" s="38" t="str">
        <x:v>Evidence Item AI</x:v>
      </x:c>
      <x:c r="I59" s="38" t="str">
        <x:v>JavaScript and workbook</x:v>
      </x:c>
      <x:c r="J59" s="38" t="str">
        <x:v>PASS — canonical evaluator</x:v>
      </x:c>
    </x:row>
    <x:row r="60">
      <x:c r="A60" s="38" t="str">
        <x:v>F86</x:v>
      </x:c>
      <x:c r="B60" s="38" t="str">
        <x:v>Claim-level cross-evidence synthesis only</x:v>
      </x:c>
      <x:c r="C60" s="38" t="str">
        <x:v>Claim Record AI=Yes; Activity=Cross-evidence synthesis; tool/model and Verified fields complete; no duplicated Evidence Item event</x:v>
      </x:c>
      <x:c r="D60" s="38" t="str">
        <x:v>Continue evaluation</x:v>
      </x:c>
      <x:c r="E60" s="38" t="str">
        <x:v>NONE</x:v>
      </x:c>
      <x:c r="F60" s="38" t="str">
        <x:v>Continue</x:v>
      </x:c>
      <x:c r="G60" s="38" t="str">
        <x:v>Evaluate remaining controls</x:v>
      </x:c>
      <x:c r="H60" s="38" t="str">
        <x:v>Claim Record AI</x:v>
      </x:c>
      <x:c r="I60" s="38" t="str">
        <x:v>JavaScript and workbook</x:v>
      </x:c>
      <x:c r="J60" s="38" t="str">
        <x:v>PASS — canonical evaluator</x:v>
      </x:c>
    </x:row>
    <x:row r="61">
      <x:c r="A61" s="38" t="str">
        <x:v>F87</x:v>
      </x:c>
      <x:c r="B61" s="38" t="str">
        <x:v>Duplicated AI event on both objects</x:v>
      </x:c>
      <x:c r="C61" s="38" t="str">
        <x:v>Same AI Run Reference and same transformed activity/content recorded on Evidence Item and Claim Record</x:v>
      </x:c>
      <x:c r="D61" s="38" t="str">
        <x:v>Controlled input invalid</x:v>
      </x:c>
      <x:c r="E61" s="38" t="str">
        <x:v>DUPLICATED_AI_ACTIVITY</x:v>
      </x:c>
      <x:c r="F61" s="38" t="str">
        <x:v>Blocked</x:v>
      </x:c>
      <x:c r="G61" s="38" t="str">
        <x:v>Keep the activity only on the object whose content was transformed</x:v>
      </x:c>
      <x:c r="H61" s="38" t="str">
        <x:v>AI ownership</x:v>
      </x:c>
      <x:c r="I61" s="38" t="str">
        <x:v>JavaScript and workbook</x:v>
      </x:c>
      <x:c r="J61" s="38" t="str">
        <x:v>PASS — canonical evaluator</x:v>
      </x:c>
    </x:row>
    <x:row r="62">
      <x:c r="A62" s="38" t="str">
        <x:v>F88</x:v>
      </x:c>
      <x:c r="B62" s="38" t="str">
        <x:v>Shared AI Run Reference across several records</x:v>
      </x:c>
      <x:c r="C62" s="38" t="str">
        <x:v>Same run reference linked to several affected objects; each has distinct owner-valid activity relationship</x:v>
      </x:c>
      <x:c r="D62" s="38" t="str">
        <x:v>Continue evaluation</x:v>
      </x:c>
      <x:c r="E62" s="38" t="str">
        <x:v>NONE</x:v>
      </x:c>
      <x:c r="F62" s="38" t="str">
        <x:v>Continue</x:v>
      </x:c>
      <x:c r="G62" s="38" t="str">
        <x:v>Retain the shared run reference and object-specific relationships</x:v>
      </x:c>
      <x:c r="H62" s="38" t="str">
        <x:v>AI ownership</x:v>
      </x:c>
      <x:c r="I62" s="38" t="str">
        <x:v>Workbook</x:v>
      </x:c>
      <x:c r="J62" s="38" t="str">
        <x:v>PASS — canonical evaluator</x:v>
      </x:c>
    </x:row>
    <x:row r="63">
      <x:c r="A63" s="38" t="str">
        <x:v>F89</x:v>
      </x:c>
      <x:c r="B63" s="38" t="str">
        <x:v>Wrong-owner AI activity on Evidence Item</x:v>
      </x:c>
      <x:c r="C63" s="38" t="str">
        <x:v>Evidence Item Activity Type=Cross-evidence synthesis</x:v>
      </x:c>
      <x:c r="D63" s="38" t="str">
        <x:v>Controlled input invalid</x:v>
      </x:c>
      <x:c r="E63" s="38" t="str">
        <x:v>INVALID_AI_ACTIVITY_TYPE</x:v>
      </x:c>
      <x:c r="F63" s="38" t="str">
        <x:v>Blocked</x:v>
      </x:c>
      <x:c r="G63" s="38" t="str">
        <x:v>Use a source-level activity or move the event to Claim Record</x:v>
      </x:c>
      <x:c r="H63" s="38" t="str">
        <x:v>AI ownership</x:v>
      </x:c>
      <x:c r="I63" s="38" t="str">
        <x:v>JavaScript and workbook</x:v>
      </x:c>
      <x:c r="J63" s="38" t="str">
        <x:v>PASS — canonical evaluator</x:v>
      </x:c>
    </x:row>
    <x:row r="64">
      <x:c r="A64" s="38" t="str">
        <x:v>F90</x:v>
      </x:c>
      <x:c r="B64" s="38" t="str">
        <x:v>Wrong-owner AI activity on Claim Record</x:v>
      </x:c>
      <x:c r="C64" s="38" t="str">
        <x:v>Claim Record Activity Type=Extraction</x:v>
      </x:c>
      <x:c r="D64" s="38" t="str">
        <x:v>Controlled input invalid</x:v>
      </x:c>
      <x:c r="E64" s="38" t="str">
        <x:v>INVALID_AI_ACTIVITY_TYPE</x:v>
      </x:c>
      <x:c r="F64" s="38" t="str">
        <x:v>Blocked</x:v>
      </x:c>
      <x:c r="G64" s="38" t="str">
        <x:v>Use a claim-level activity or move the event to Evidence Item</x:v>
      </x:c>
      <x:c r="H64" s="38" t="str">
        <x:v>AI ownership</x:v>
      </x:c>
      <x:c r="I64" s="38" t="str">
        <x:v>JavaScript and workbook</x:v>
      </x:c>
      <x:c r="J64" s="38" t="str">
        <x:v>PASS — canonical evaluator</x:v>
      </x:c>
    </x:row>
    <x:row r="65">
      <x:c r="A65" s="38" t="str">
        <x:v>F91</x:v>
      </x:c>
      <x:c r="B65" s="38" t="str">
        <x:v>Verified without verifier</x:v>
      </x:c>
      <x:c r="C65" s="38" t="str">
        <x:v>Human Verification Status=Verified; Human Verifier blank</x:v>
      </x:c>
      <x:c r="D65" s="38" t="str">
        <x:v>Provenance incomplete</x:v>
      </x:c>
      <x:c r="E65" s="38" t="str">
        <x:v>HUMAN_VERIFIER_REQUIRED</x:v>
      </x:c>
      <x:c r="F65" s="38" t="str">
        <x:v>Blocked</x:v>
      </x:c>
      <x:c r="G65" s="38" t="str">
        <x:v>Record the Human Verifier</x:v>
      </x:c>
      <x:c r="H65" s="38" t="str">
        <x:v>AI verification</x:v>
      </x:c>
      <x:c r="I65" s="38" t="str">
        <x:v>JavaScript and workbook</x:v>
      </x:c>
      <x:c r="J65" s="38" t="str">
        <x:v>PASS — canonical evaluator</x:v>
      </x:c>
    </x:row>
    <x:row r="66">
      <x:c r="A66" s="38" t="str">
        <x:v>F92</x:v>
      </x:c>
      <x:c r="B66" s="38" t="str">
        <x:v>Verified without verification date</x:v>
      </x:c>
      <x:c r="C66" s="38" t="str">
        <x:v>Human Verification Status=Verified; verifier present; date blank</x:v>
      </x:c>
      <x:c r="D66" s="38" t="str">
        <x:v>Provenance incomplete</x:v>
      </x:c>
      <x:c r="E66" s="38" t="str">
        <x:v>HUMAN_VERIFICATION_DATE_REQUIRED</x:v>
      </x:c>
      <x:c r="F66" s="38" t="str">
        <x:v>Blocked</x:v>
      </x:c>
      <x:c r="G66" s="38" t="str">
        <x:v>Record the Human Verification Date</x:v>
      </x:c>
      <x:c r="H66" s="38" t="str">
        <x:v>AI verification</x:v>
      </x:c>
      <x:c r="I66" s="38" t="str">
        <x:v>JavaScript and workbook</x:v>
      </x:c>
      <x:c r="J66" s="38" t="str">
        <x:v>PASS — canonical evaluator</x:v>
      </x:c>
    </x:row>
    <x:row r="67">
      <x:c r="A67" s="38" t="str">
        <x:v>F93</x:v>
      </x:c>
      <x:c r="B67" s="38" t="str">
        <x:v>Verification incomplete in non-final record</x:v>
      </x:c>
      <x:c r="C67" s="38" t="str">
        <x:v>AI=Yes; Human Verification Status=Verification incomplete; Record Status=Under review; permitted use excludes final reliance</x:v>
      </x:c>
      <x:c r="D67" s="38" t="str">
        <x:v>Complete with review conditions</x:v>
      </x:c>
      <x:c r="E67" s="38" t="str">
        <x:v>AI_VERIFICATION_INCOMPLETE</x:v>
      </x:c>
      <x:c r="F67" s="38" t="str">
        <x:v>Conditionally complete; not final-use eligible</x:v>
      </x:c>
      <x:c r="G67" s="38" t="str">
        <x:v>Complete verification before approval or final use</x:v>
      </x:c>
      <x:c r="H67" s="38" t="str">
        <x:v>AI verification</x:v>
      </x:c>
      <x:c r="I67" s="38" t="str">
        <x:v>JavaScript and workbook</x:v>
      </x:c>
      <x:c r="J67" s="38" t="str">
        <x:v>PASS — canonical evaluator</x:v>
      </x:c>
    </x:row>
    <x:row r="68">
      <x:c r="A68" s="38" t="str">
        <x:v>F94</x:v>
      </x:c>
      <x:c r="B68" s="38" t="str">
        <x:v>Verification incomplete in approved/final record</x:v>
      </x:c>
      <x:c r="C68" s="38" t="str">
        <x:v>AI=Yes; Human Verification Status=Verification incomplete; Record Status=Approved or final permitted use</x:v>
      </x:c>
      <x:c r="D68" s="38" t="str">
        <x:v>Provenance incomplete</x:v>
      </x:c>
      <x:c r="E68" s="38" t="str">
        <x:v>AI_VERIFICATION_REQUIRED</x:v>
      </x:c>
      <x:c r="F68" s="38" t="str">
        <x:v>Blocked</x:v>
      </x:c>
      <x:c r="G68" s="38" t="str">
        <x:v>Complete verification or remove the AI-assisted content</x:v>
      </x:c>
      <x:c r="H68" s="38" t="str">
        <x:v>AI verification</x:v>
      </x:c>
      <x:c r="I68" s="38" t="str">
        <x:v>JavaScript and workbook</x:v>
      </x:c>
      <x:c r="J68" s="38" t="str">
        <x:v>PASS — canonical evaluator</x:v>
      </x:c>
    </x:row>
    <x:row r="69">
      <x:c r="A69" s="38" t="str">
        <x:v>F95</x:v>
      </x:c>
      <x:c r="B69" s="38" t="str">
        <x:v>AI details supplied when AI=No</x:v>
      </x:c>
      <x:c r="C69" s="38" t="str">
        <x:v>AI Assistance Used?=No; activity/tool/model or verification details populated</x:v>
      </x:c>
      <x:c r="D69" s="38" t="str">
        <x:v>Controlled input invalid</x:v>
      </x:c>
      <x:c r="E69" s="38" t="str">
        <x:v>AI_DETAILS_WITHOUT_AI_USE</x:v>
      </x:c>
      <x:c r="F69" s="38" t="str">
        <x:v>Blocked</x:v>
      </x:c>
      <x:c r="G69" s="38" t="str">
        <x:v>Clear AI details or set AI Assistance Used?=Yes and complete them</x:v>
      </x:c>
      <x:c r="H69" s="38" t="str">
        <x:v>AI provenance</x:v>
      </x:c>
      <x:c r="I69" s="38" t="str">
        <x:v>JavaScript and workbook</x:v>
      </x:c>
      <x:c r="J69" s="38" t="str">
        <x:v>PASS — canonical evaluator</x:v>
      </x:c>
    </x:row>
    <x:row r="70">
      <x:c r="A70" s="38" t="str">
        <x:v>W01</x:v>
      </x:c>
      <x:c r="B70" s="38" t="str">
        <x:v>One Evidence Item supports two Claim Records</x:v>
      </x:c>
      <x:c r="C70" s="38" t="str">
        <x:v>One Evidence Item row; two active Link rows to different valid Record ID + Version pairs</x:v>
      </x:c>
      <x:c r="D70" s="38" t="str">
        <x:v>Workbook relationship valid</x:v>
      </x:c>
      <x:c r="E70" s="38" t="str">
        <x:v>NONE</x:v>
      </x:c>
      <x:c r="F70" s="38" t="str">
        <x:v>Valid reusable evidence relationship</x:v>
      </x:c>
      <x:c r="G70" s="38" t="str">
        <x:v>Retain one Evidence Item and two links</x:v>
      </x:c>
      <x:c r="H70" s="38" t="str">
        <x:v>Claim–Evidence Links</x:v>
      </x:c>
      <x:c r="I70" s="38" t="str">
        <x:v>Workbook</x:v>
      </x:c>
      <x:c r="J70" s="38" t="str">
        <x:v>PASS — canonical evaluator</x:v>
      </x:c>
    </x:row>
    <x:row r="71">
      <x:c r="A71" s="38" t="str">
        <x:v>W02</x:v>
      </x:c>
      <x:c r="B71" s="38" t="str">
        <x:v>One Claim Record uses three Evidence Items</x:v>
      </x:c>
      <x:c r="C71" s="38" t="str">
        <x:v>Three valid Link rows tied to the same Record ID + Version</x:v>
      </x:c>
      <x:c r="D71" s="38" t="str">
        <x:v>Workbook relationship valid</x:v>
      </x:c>
      <x:c r="E71" s="38" t="str">
        <x:v>NONE</x:v>
      </x:c>
      <x:c r="F71" s="38" t="str">
        <x:v>Valid multi-evidence claim</x:v>
      </x:c>
      <x:c r="G71" s="38" t="str">
        <x:v>Retain each Evidence Item and relationship role</x:v>
      </x:c>
      <x:c r="H71" s="38" t="str">
        <x:v>Claim–Evidence Links</x:v>
      </x:c>
      <x:c r="I71" s="38" t="str">
        <x:v>Workbook</x:v>
      </x:c>
      <x:c r="J71" s="38" t="str">
        <x:v>PASS — canonical evaluator</x:v>
      </x:c>
    </x:row>
    <x:row r="72">
      <x:c r="A72" s="38" t="str">
        <x:v>W03</x:v>
      </x:c>
      <x:c r="B72" s="38" t="str">
        <x:v>Supporting and contradicting evidence retained</x:v>
      </x:c>
      <x:c r="C72" s="38" t="str">
        <x:v>Link roles include Supports and Contradicts; both Evidence Items remain</x:v>
      </x:c>
      <x:c r="D72" s="38" t="str">
        <x:v>Workbook relationship valid</x:v>
      </x:c>
      <x:c r="E72" s="38" t="str">
        <x:v>NONE</x:v>
      </x:c>
      <x:c r="F72" s="38" t="str">
        <x:v>Valid non-destructive contradiction record</x:v>
      </x:c>
      <x:c r="G72" s="38" t="str">
        <x:v>Retain both items and roles</x:v>
      </x:c>
      <x:c r="H72" s="38" t="str">
        <x:v>Claim–Evidence Links</x:v>
      </x:c>
      <x:c r="I72" s="38" t="str">
        <x:v>Workbook</x:v>
      </x:c>
      <x:c r="J72" s="38" t="str">
        <x:v>PASS — canonical evaluator</x:v>
      </x:c>
    </x:row>
    <x:row r="73">
      <x:c r="A73" s="38" t="str">
        <x:v>W04</x:v>
      </x:c>
      <x:c r="B73" s="38" t="str">
        <x:v>Orphan Claim–Evidence Link</x:v>
      </x:c>
      <x:c r="C73" s="38" t="str">
        <x:v>Link Record ID + Version does not resolve to Evidence Register</x:v>
      </x:c>
      <x:c r="D73" s="38" t="str">
        <x:v>Controlled input invalid</x:v>
      </x:c>
      <x:c r="E73" s="38" t="str">
        <x:v>ORPHAN_CLAIM_LINK</x:v>
      </x:c>
      <x:c r="F73" s="38" t="str">
        <x:v>Link invalid</x:v>
      </x:c>
      <x:c r="G73" s="38" t="str">
        <x:v>Correct or remove the orphan link</x:v>
      </x:c>
      <x:c r="H73" s="38" t="str">
        <x:v>Claim–Evidence Links</x:v>
      </x:c>
      <x:c r="I73" s="38" t="str">
        <x:v>Workbook</x:v>
      </x:c>
      <x:c r="J73" s="38" t="str">
        <x:v>PASS — canonical evaluator</x:v>
      </x:c>
    </x:row>
    <x:row r="74">
      <x:c r="A74" s="38" t="str">
        <x:v>W05</x:v>
      </x:c>
      <x:c r="B74" s="38" t="str">
        <x:v>Orphan Evidence Item link</x:v>
      </x:c>
      <x:c r="C74" s="38" t="str">
        <x:v>Link Evidence Item ID does not resolve to Evidence Items</x:v>
      </x:c>
      <x:c r="D74" s="38" t="str">
        <x:v>Controlled input invalid</x:v>
      </x:c>
      <x:c r="E74" s="38" t="str">
        <x:v>ORPHAN_EVIDENCE_LINK</x:v>
      </x:c>
      <x:c r="F74" s="38" t="str">
        <x:v>Link invalid</x:v>
      </x:c>
      <x:c r="G74" s="38" t="str">
        <x:v>Correct or remove the orphan link</x:v>
      </x:c>
      <x:c r="H74" s="38" t="str">
        <x:v>Claim–Evidence Links</x:v>
      </x:c>
      <x:c r="I74" s="38" t="str">
        <x:v>Workbook</x:v>
      </x:c>
      <x:c r="J74" s="38" t="str">
        <x:v>PASS — canonical evaluator</x:v>
      </x:c>
    </x:row>
    <x:row r="75">
      <x:c r="A75" s="38" t="str">
        <x:v>W06</x:v>
      </x:c>
      <x:c r="B75" s="38" t="str">
        <x:v>Duplicate Link ID</x:v>
      </x:c>
      <x:c r="C75" s="38" t="str">
        <x:v>Two Link rows share one Link ID</x:v>
      </x:c>
      <x:c r="D75" s="38" t="str">
        <x:v>Controlled input invalid</x:v>
      </x:c>
      <x:c r="E75" s="38" t="str">
        <x:v>DUPLICATE_LINK_ID</x:v>
      </x:c>
      <x:c r="F75" s="38" t="str">
        <x:v>Link table invalid</x:v>
      </x:c>
      <x:c r="G75" s="38" t="str">
        <x:v>Assign unique Link IDs</x:v>
      </x:c>
      <x:c r="H75" s="38" t="str">
        <x:v>Claim–Evidence Links</x:v>
      </x:c>
      <x:c r="I75" s="38" t="str">
        <x:v>Workbook</x:v>
      </x:c>
      <x:c r="J75" s="38" t="str">
        <x:v>PASS — canonical evaluator</x:v>
      </x:c>
    </x:row>
    <x:row r="76">
      <x:c r="A76" s="38" t="str">
        <x:v>W07</x:v>
      </x:c>
      <x:c r="B76" s="38" t="str">
        <x:v>Duplicate Evidence Item ID</x:v>
      </x:c>
      <x:c r="C76" s="38" t="str">
        <x:v>Two Evidence Item rows share one Evidence Item ID</x:v>
      </x:c>
      <x:c r="D76" s="38" t="str">
        <x:v>Controlled input invalid</x:v>
      </x:c>
      <x:c r="E76" s="38" t="str">
        <x:v>DUPLICATE_EVIDENCE_ITEM_ID</x:v>
      </x:c>
      <x:c r="F76" s="38" t="str">
        <x:v>Evidence table invalid</x:v>
      </x:c>
      <x:c r="G76" s="38" t="str">
        <x:v>Assign unique Evidence Item IDs</x:v>
      </x:c>
      <x:c r="H76" s="38" t="str">
        <x:v>Evidence Items</x:v>
      </x:c>
      <x:c r="I76" s="38" t="str">
        <x:v>Workbook</x:v>
      </x:c>
      <x:c r="J76" s="38" t="str">
        <x:v>PASS — canonical evaluator</x:v>
      </x:c>
    </x:row>
    <x:row r="77">
      <x:c r="A77" s="38" t="str">
        <x:v>W08</x:v>
      </x:c>
      <x:c r="B77" s="38" t="str">
        <x:v>New capture supersedes old Evidence Item</x:v>
      </x:c>
      <x:c r="C77" s="38" t="str">
        <x:v>New Evidence Item links Supersedes Evidence Item ID; old row retained</x:v>
      </x:c>
      <x:c r="D77" s="38" t="str">
        <x:v>Workbook relationship valid</x:v>
      </x:c>
      <x:c r="E77" s="38" t="str">
        <x:v>NONE</x:v>
      </x:c>
      <x:c r="F77" s="38" t="str">
        <x:v>Valid supersession</x:v>
      </x:c>
      <x:c r="G77" s="38" t="str">
        <x:v>Retain both rows and link</x:v>
      </x:c>
      <x:c r="H77" s="38" t="str">
        <x:v>Evidence Items</x:v>
      </x:c>
      <x:c r="I77" s="38" t="str">
        <x:v>Workbook</x:v>
      </x:c>
      <x:c r="J77" s="38" t="str">
        <x:v>PASS — canonical evaluator</x:v>
      </x:c>
    </x:row>
    <x:row r="78">
      <x:c r="A78" s="38" t="str">
        <x:v>W09</x:v>
      </x:c>
      <x:c r="B78" s="38" t="str">
        <x:v>Stable URL changed content</x:v>
      </x:c>
      <x:c r="C78" s="38" t="str">
        <x:v>Two Evidence Items share URL but have separate IDs, capture dates and references</x:v>
      </x:c>
      <x:c r="D78" s="38" t="str">
        <x:v>Workbook relationship valid</x:v>
      </x:c>
      <x:c r="E78" s="38" t="str">
        <x:v>NONE</x:v>
      </x:c>
      <x:c r="F78" s="38" t="str">
        <x:v>Valid changed-source history</x:v>
      </x:c>
      <x:c r="G78" s="38" t="str">
        <x:v>Retain both inspected states</x:v>
      </x:c>
      <x:c r="H78" s="38" t="str">
        <x:v>Evidence Items</x:v>
      </x:c>
      <x:c r="I78" s="38" t="str">
        <x:v>Workbook</x:v>
      </x:c>
      <x:c r="J78" s="38" t="str">
        <x:v>PASS — canonical evaluator</x:v>
      </x:c>
    </x:row>
    <x:row r="79">
      <x:c r="A79" s="38" t="str">
        <x:v>W10</x:v>
      </x:c>
      <x:c r="B79" s="38" t="str">
        <x:v>Record version supersession</x:v>
      </x:c>
      <x:c r="C79" s="38" t="str">
        <x:v>V1 retained; V2 points to V1; normalized pairs unique</x:v>
      </x:c>
      <x:c r="D79" s="38" t="str">
        <x:v>Workbook relationship valid</x:v>
      </x:c>
      <x:c r="E79" s="38" t="str">
        <x:v>NONE</x:v>
      </x:c>
      <x:c r="F79" s="38" t="str">
        <x:v>Latest version evaluable; history retained</x:v>
      </x:c>
      <x:c r="G79" s="38" t="str">
        <x:v>Evaluate V2 and retain V1</x:v>
      </x:c>
      <x:c r="H79" s="38" t="str">
        <x:v>Evidence Register</x:v>
      </x:c>
      <x:c r="I79" s="38" t="str">
        <x:v>Workbook</x:v>
      </x:c>
      <x:c r="J79" s="38" t="str">
        <x:v>PASS — canonical evaluator</x:v>
      </x:c>
    </x:row>
    <x:row r="80">
      <x:c r="A80" s="38" t="str">
        <x:v>W11</x:v>
      </x:c>
      <x:c r="B80" s="38" t="str">
        <x:v>Change event missing actor</x:v>
      </x:c>
      <x:c r="C80" s="38" t="str">
        <x:v>Changed By blank</x:v>
      </x:c>
      <x:c r="D80" s="38" t="str">
        <x:v>Material field missing</x:v>
      </x:c>
      <x:c r="E80" s="38" t="str">
        <x:v>CHANGE_ACTOR_REQUIRED</x:v>
      </x:c>
      <x:c r="F80" s="38" t="str">
        <x:v>Change event incomplete</x:v>
      </x:c>
      <x:c r="G80" s="38" t="str">
        <x:v>Record Changed By</x:v>
      </x:c>
      <x:c r="H80" s="38" t="str">
        <x:v>Change History</x:v>
      </x:c>
      <x:c r="I80" s="38" t="str">
        <x:v>Workbook</x:v>
      </x:c>
      <x:c r="J80" s="38" t="str">
        <x:v>PASS — canonical evaluator</x:v>
      </x:c>
    </x:row>
    <x:row r="81">
      <x:c r="A81" s="38" t="str">
        <x:v>W12</x:v>
      </x:c>
      <x:c r="B81" s="38" t="str">
        <x:v>Change event missing From/To Version</x:v>
      </x:c>
      <x:c r="C81" s="38" t="str">
        <x:v>From Version or To Version blank/invalid</x:v>
      </x:c>
      <x:c r="D81" s="38" t="str">
        <x:v>Material field missing</x:v>
      </x:c>
      <x:c r="E81" s="38" t="str">
        <x:v>CHANGE_VERSION_LINK_REQUIRED</x:v>
      </x:c>
      <x:c r="F81" s="38" t="str">
        <x:v>Change event incomplete</x:v>
      </x:c>
      <x:c r="G81" s="38" t="str">
        <x:v>Record valid From and To Versions</x:v>
      </x:c>
      <x:c r="H81" s="38" t="str">
        <x:v>Change History</x:v>
      </x:c>
      <x:c r="I81" s="38" t="str">
        <x:v>Workbook</x:v>
      </x:c>
      <x:c r="J81" s="38" t="str">
        <x:v>PASS — canonical evaluator</x:v>
      </x:c>
    </x:row>
    <x:row r="82">
      <x:c r="A82" s="38" t="str">
        <x:v>W13</x:v>
      </x:c>
      <x:c r="B82" s="38" t="str">
        <x:v>Optional Retention Status blank</x:v>
      </x:c>
      <x:c r="C82" s="38" t="str">
        <x:v>Retention Status blank</x:v>
      </x:c>
      <x:c r="D82" s="38" t="str">
        <x:v>Continue evaluation</x:v>
      </x:c>
      <x:c r="E82" s="38" t="str">
        <x:v>NONE</x:v>
      </x:c>
      <x:c r="F82" s="38" t="str">
        <x:v>No completeness penalty</x:v>
      </x:c>
      <x:c r="G82" s="38" t="str">
        <x:v>No action required</x:v>
      </x:c>
      <x:c r="H82" s="38" t="str">
        <x:v>Evidence Register</x:v>
      </x:c>
      <x:c r="I82" s="38" t="str">
        <x:v>Workbook</x:v>
      </x:c>
      <x:c r="J82" s="38" t="str">
        <x:v>PASS — canonical evaluator</x:v>
      </x:c>
    </x:row>
    <x:row r="83">
      <x:c r="A83" s="38" t="str">
        <x:v>W14</x:v>
      </x:c>
      <x:c r="B83" s="38" t="str">
        <x:v>Provenance Manifest Reference blank for ordinary web source</x:v>
      </x:c>
      <x:c r="C83" s="38" t="str">
        <x:v>Optional manifest field blank</x:v>
      </x:c>
      <x:c r="D83" s="38" t="str">
        <x:v>Continue evaluation</x:v>
      </x:c>
      <x:c r="E83" s="38" t="str">
        <x:v>NONE</x:v>
      </x:c>
      <x:c r="F83" s="38" t="str">
        <x:v>No completeness penalty</x:v>
      </x:c>
      <x:c r="G83" s="38" t="str">
        <x:v>No action required</x:v>
      </x:c>
      <x:c r="H83" s="38" t="str">
        <x:v>Evidence Items</x:v>
      </x:c>
      <x:c r="I83" s="38" t="str">
        <x:v>Workbook</x:v>
      </x:c>
      <x:c r="J83" s="38" t="str">
        <x:v>PASS — canonical evaluator</x:v>
      </x:c>
    </x:row>
    <x:row r="84">
      <x:c r="A84" s="38" t="str">
        <x:v>W15</x:v>
      </x:c>
      <x:c r="B84" s="38" t="str">
        <x:v>AI-assisted Evidence Item verified</x:v>
      </x:c>
      <x:c r="C84" s="38" t="str">
        <x:v>Source-level activity valid; tool/model and Verified fields complete</x:v>
      </x:c>
      <x:c r="D84" s="38" t="str">
        <x:v>Workbook relationship valid</x:v>
      </x:c>
      <x:c r="E84" s="38" t="str">
        <x:v>NONE</x:v>
      </x:c>
      <x:c r="F84" s="38" t="str">
        <x:v>Evidence Item may support completion</x:v>
      </x:c>
      <x:c r="G84" s="38" t="str">
        <x:v>Evaluate remaining controls</x:v>
      </x:c>
      <x:c r="H84" s="38" t="str">
        <x:v>Evidence Items</x:v>
      </x:c>
      <x:c r="I84" s="38" t="str">
        <x:v>Workbook</x:v>
      </x:c>
      <x:c r="J84" s="38" t="str">
        <x:v>PASS — canonical evaluator</x:v>
      </x:c>
    </x:row>
    <x:row r="85">
      <x:c r="A85" s="38" t="str">
        <x:v>W16</x:v>
      </x:c>
      <x:c r="B85" s="38" t="str">
        <x:v>AI-assisted Evidence Item linked to two claims</x:v>
      </x:c>
      <x:c r="C85" s="38" t="str">
        <x:v>One verified AI-assisted Evidence Item; two links; AI event not copied to Claim Records</x:v>
      </x:c>
      <x:c r="D85" s="38" t="str">
        <x:v>Workbook relationship valid</x:v>
      </x:c>
      <x:c r="E85" s="38" t="str">
        <x:v>NONE</x:v>
      </x:c>
      <x:c r="F85" s="38" t="str">
        <x:v>Valid reuse without duplicated AI event</x:v>
      </x:c>
      <x:c r="G85" s="38" t="str">
        <x:v>Retain object-specific event and links</x:v>
      </x:c>
      <x:c r="H85" s="38" t="str">
        <x:v>Evidence Items/Links</x:v>
      </x:c>
      <x:c r="I85" s="38" t="str">
        <x:v>Workbook</x:v>
      </x:c>
      <x:c r="J85" s="38" t="str">
        <x:v>PASS — canonical evaluator</x:v>
      </x:c>
    </x:row>
    <x:row r="86">
      <x:c r="A86" s="38" t="str">
        <x:v>W17</x:v>
      </x:c>
      <x:c r="B86" s="38" t="str">
        <x:v>Restricted evidence sent to reviewer without access</x:v>
      </x:c>
      <x:c r="C86" s="38" t="str">
        <x:v>Restricted Evidence Item; reviewer access No; no remediation</x:v>
      </x:c>
      <x:c r="D86" s="38" t="str">
        <x:v>Provenance incomplete</x:v>
      </x:c>
      <x:c r="E86" s="38" t="str">
        <x:v>REVIEWER_ACCESS_REQUIRED</x:v>
      </x:c>
      <x:c r="F86" s="38" t="str">
        <x:v>Claim Record blocked</x:v>
      </x:c>
      <x:c r="G86" s="38" t="str">
        <x:v>Provide access or constrain use/handoff</x:v>
      </x:c>
      <x:c r="H86" s="38" t="str">
        <x:v>Evidence Register/Evidence Items</x:v>
      </x:c>
      <x:c r="I86" s="38" t="str">
        <x:v>Workbook</x:v>
      </x:c>
      <x:c r="J86" s="38" t="str">
        <x:v>PASS — canonical evaluator</x:v>
      </x:c>
    </x:row>
    <x:row r="87">
      <x:c r="A87" s="38" t="str">
        <x:v>W18</x:v>
      </x:c>
      <x:c r="B87" s="38" t="str">
        <x:v>Source version changes but claim does not</x:v>
      </x:c>
      <x:c r="C87" s="38" t="str">
        <x:v>New Evidence Item and capture; claim wording/use/observation unchanged; method note records why no Claim Record version changed</x:v>
      </x:c>
      <x:c r="D87" s="38" t="str">
        <x:v>Workbook relationship valid</x:v>
      </x:c>
      <x:c r="E87" s="38" t="str">
        <x:v>NONE</x:v>
      </x:c>
      <x:c r="F87" s="38" t="str">
        <x:v>Valid only with explicit unchanged-claim rationale</x:v>
      </x:c>
      <x:c r="G87" s="38" t="str">
        <x:v>Retain new Evidence Item and rationale</x:v>
      </x:c>
      <x:c r="H87" s="38" t="str">
        <x:v>Evidence Items/Change History</x:v>
      </x:c>
      <x:c r="I87" s="38" t="str">
        <x:v>Workbook</x:v>
      </x:c>
      <x:c r="J87" s="38" t="str">
        <x:v>PASS — canonical evaluator</x:v>
      </x:c>
    </x:row>
    <x:row r="88">
      <x:c r="A88" s="38" t="str">
        <x:v>W19</x:v>
      </x:c>
      <x:c r="B88" s="38" t="str">
        <x:v>Claim wording changes</x:v>
      </x:c>
      <x:c r="C88" s="38" t="str">
        <x:v>Exact Claim changes without new Version</x:v>
      </x:c>
      <x:c r="D88" s="38" t="str">
        <x:v>Controlled input invalid</x:v>
      </x:c>
      <x:c r="E88" s="38" t="str">
        <x:v>VERSION_REQUIRED_FOR_CLAIM_CHANGE</x:v>
      </x:c>
      <x:c r="F88" s="38" t="str">
        <x:v>Blocked</x:v>
      </x:c>
      <x:c r="G88" s="38" t="str">
        <x:v>Create a new Version and Change History event</x:v>
      </x:c>
      <x:c r="H88" s="38" t="str">
        <x:v>Evidence Register/Change History</x:v>
      </x:c>
      <x:c r="I88" s="38" t="str">
        <x:v>Workbook</x:v>
      </x:c>
      <x:c r="J88" s="38" t="str">
        <x:v>PASS — canonical evaluator</x:v>
      </x:c>
    </x:row>
    <x:row r="89">
      <x:c r="A89" s="38" t="str">
        <x:v>W20</x:v>
      </x:c>
      <x:c r="B89" s="38" t="str">
        <x:v>Approval conditions change</x:v>
      </x:c>
      <x:c r="C89" s="38" t="str">
        <x:v>Approval Conditions change without new Version/Change History</x:v>
      </x:c>
      <x:c r="D89" s="38" t="str">
        <x:v>Controlled input invalid</x:v>
      </x:c>
      <x:c r="E89" s="38" t="str">
        <x:v>VERSION_REQUIRED_FOR_APPROVAL_CHANGE</x:v>
      </x:c>
      <x:c r="F89" s="38" t="str">
        <x:v>Blocked</x:v>
      </x:c>
      <x:c r="G89" s="38" t="str">
        <x:v>Create a new Version and Change History event</x:v>
      </x:c>
      <x:c r="H89" s="38" t="str">
        <x:v>Evidence Register/Change History</x:v>
      </x:c>
      <x:c r="I89" s="38" t="str">
        <x:v>Workbook</x:v>
      </x:c>
      <x:c r="J89" s="38" t="str">
        <x:v>PASS — canonical evaluator</x:v>
      </x:c>
    </x:row>
    <x:row r="90">
      <x:c r="A90" s="38" t="str">
        <x:v>W21</x:v>
      </x:c>
      <x:c r="B90" s="38" t="str">
        <x:v>Approval state resolves through Change History</x:v>
      </x:c>
      <x:c r="C90" s="38" t="str">
        <x:v>Change History Record ID + To Version resolves to Evidence Register row containing approval fields</x:v>
      </x:c>
      <x:c r="D90" s="38" t="str">
        <x:v>Workbook relationship valid</x:v>
      </x:c>
      <x:c r="E90" s="38" t="str">
        <x:v>NONE</x:v>
      </x:c>
      <x:c r="F90" s="38" t="str">
        <x:v>Valid approval/history relationship</x:v>
      </x:c>
      <x:c r="G90" s="38" t="str">
        <x:v>Retain the direct version relationship</x:v>
      </x:c>
      <x:c r="H90" s="38" t="str">
        <x:v>Change History/Evidence Register</x:v>
      </x:c>
      <x:c r="I90" s="38" t="str">
        <x:v>Workbook</x:v>
      </x:c>
      <x:c r="J90" s="38" t="str">
        <x:v>PASS — canonical evaluator</x:v>
      </x:c>
    </x:row>
    <x:row r="91">
      <x:c r="A91" s="38" t="str">
        <x:v>W22</x:v>
      </x:c>
      <x:c r="B91" s="38" t="str">
        <x:v>orphan approval pointer absent</x:v>
      </x:c>
      <x:c r="C91" s="38" t="str">
        <x:v>All four tables contain no orphan approval pointer column or relationship</x:v>
      </x:c>
      <x:c r="D91" s="38" t="str">
        <x:v>Workbook relationship valid</x:v>
      </x:c>
      <x:c r="E91" s="38" t="str">
        <x:v>NONE</x:v>
      </x:c>
      <x:c r="F91" s="38" t="str">
        <x:v>Valid four-table model</x:v>
      </x:c>
      <x:c r="G91" s="38" t="str">
        <x:v>Do not add a fifth table or undefined reference</x:v>
      </x:c>
      <x:c r="H91" s="38" t="str">
        <x:v>Workbook schema</x:v>
      </x:c>
      <x:c r="I91" s="38" t="str">
        <x:v>Workbook</x:v>
      </x:c>
      <x:c r="J91" s="38" t="str">
        <x:v>PASS — canonical evaluator</x:v>
      </x:c>
    </x:row>
    <x:row r="92">
      <x:c r="A92" s="38" t="str">
        <x:v>W23</x:v>
      </x:c>
      <x:c r="B92" s="38" t="str">
        <x:v>Reopened record missing event</x:v>
      </x:c>
      <x:c r="C92" s="38" t="str">
        <x:v>Record Status/Approval Status=Reopened; no Change History row for Record ID + Version</x:v>
      </x:c>
      <x:c r="D92" s="38" t="str">
        <x:v>Reopen condition missing</x:v>
      </x:c>
      <x:c r="E92" s="38" t="str">
        <x:v>REOPEN_EVENT_REQUIRED</x:v>
      </x:c>
      <x:c r="F92" s="38" t="str">
        <x:v>Blocked</x:v>
      </x:c>
      <x:c r="G92" s="38" t="str">
        <x:v>Add the matching event</x:v>
      </x:c>
      <x:c r="H92" s="38" t="str">
        <x:v>Evidence Register/Change History</x:v>
      </x:c>
      <x:c r="I92" s="38" t="str">
        <x:v>Workbook</x:v>
      </x:c>
      <x:c r="J92" s="38" t="str">
        <x:v>PASS — canonical evaluator</x:v>
      </x:c>
    </x:row>
    <x:row r="93">
      <x:c r="A93" s="38" t="str">
        <x:v>W24</x:v>
      </x:c>
      <x:c r="B93" s="38" t="str">
        <x:v>P004 multi-evidence relationship</x:v>
      </x:c>
      <x:c r="C93" s="38" t="str">
        <x:v>One Claim Record links to several Evidence Items through Claim–Evidence Links</x:v>
      </x:c>
      <x:c r="D93" s="38" t="str">
        <x:v>Workbook relationship valid</x:v>
      </x:c>
      <x:c r="E93" s="38" t="str">
        <x:v>NONE</x:v>
      </x:c>
      <x:c r="F93" s="38" t="str">
        <x:v>Evidentiary basis reconstructable</x:v>
      </x:c>
      <x:c r="G93" s="38" t="str">
        <x:v>Keep Evidence Items separate and linked</x:v>
      </x:c>
      <x:c r="H93" s="38" t="str">
        <x:v>Evidence Register/Evidence Items/Links</x:v>
      </x:c>
      <x:c r="I93" s="38" t="str">
        <x:v>Workbook</x:v>
      </x:c>
      <x:c r="J93" s="38" t="str">
        <x:v>PASS — canonical evaluator</x:v>
      </x:c>
    </x:row>
    <x:row r="94">
      <x:c r="A94" s="38" t="str">
        <x:v>W25</x:v>
      </x:c>
      <x:c r="B94" s="38" t="str">
        <x:v>P006 mutable visual capture</x:v>
      </x:c>
      <x:c r="C94" s="38" t="str">
        <x:v>Visual/mutable Evidence Item has page identity, observed date and Capture ID/Location</x:v>
      </x:c>
      <x:c r="D94" s="38" t="str">
        <x:v>Workbook relationship valid</x:v>
      </x:c>
      <x:c r="E94" s="38" t="str">
        <x:v>NONE</x:v>
      </x:c>
      <x:c r="F94" s="38" t="str">
        <x:v>Capture context reconstructable</x:v>
      </x:c>
      <x:c r="G94" s="38" t="str">
        <x:v>Retain capture metadata</x:v>
      </x:c>
      <x:c r="H94" s="38" t="str">
        <x:v>Evidence Items</x:v>
      </x:c>
      <x:c r="I94" s="38" t="str">
        <x:v>Workbook</x:v>
      </x:c>
      <x:c r="J94" s="38" t="str">
        <x:v>PASS — canonical evaluator</x:v>
      </x:c>
    </x:row>
    <x:row r="95">
      <x:c r="A95" s="38" t="str">
        <x:v>F96</x:v>
      </x:c>
      <x:c r="B95" s="38" t="str">
        <x:v>Draft paired with Approved</x:v>
      </x:c>
      <x:c r="C95" s="38" t="str">
        <x:v>Record Status=Draft; Approval Status=Approved</x:v>
      </x:c>
      <x:c r="D95" s="38" t="str">
        <x:v>Controlled input invalid</x:v>
      </x:c>
      <x:c r="E95" s="38" t="str">
        <x:v>APPROVAL_STATUS_MISMATCH</x:v>
      </x:c>
      <x:c r="F95" s="38" t="str">
        <x:v>Blocked</x:v>
      </x:c>
      <x:c r="G95" s="38" t="str">
        <x:v>Use Not submitted or Rejected while the record is Draft</x:v>
      </x:c>
      <x:c r="H95" s="38" t="str">
        <x:v>Status/approval compatibility</x:v>
      </x:c>
      <x:c r="I95" s="38" t="str">
        <x:v>JavaScript and workbook</x:v>
      </x:c>
      <x:c r="J95" s="38" t="str">
        <x:v>PASS — canonical evaluator</x:v>
      </x:c>
    </x:row>
    <x:row r="96">
      <x:c r="A96" s="38" t="str">
        <x:v>F97</x:v>
      </x:c>
      <x:c r="B96" s="38" t="str">
        <x:v>Approved paired with Rejected</x:v>
      </x:c>
      <x:c r="C96" s="38" t="str">
        <x:v>Record Status=Approved; Approval Status=Rejected</x:v>
      </x:c>
      <x:c r="D96" s="38" t="str">
        <x:v>Controlled input invalid</x:v>
      </x:c>
      <x:c r="E96" s="38" t="str">
        <x:v>APPROVAL_STATUS_MISMATCH</x:v>
      </x:c>
      <x:c r="F96" s="38" t="str">
        <x:v>Blocked</x:v>
      </x:c>
      <x:c r="G96" s="38" t="str">
        <x:v>Use Approval Status Approved for an Approved record</x:v>
      </x:c>
      <x:c r="H96" s="38" t="str">
        <x:v>Status/approval compatibility</x:v>
      </x:c>
      <x:c r="I96" s="38" t="str">
        <x:v>JavaScript and workbook</x:v>
      </x:c>
      <x:c r="J96" s="38" t="str">
        <x:v>PASS — canonical evaluator</x:v>
      </x:c>
    </x:row>
    <x:row r="97">
      <x:c r="A97" s="38" t="str">
        <x:v>F98</x:v>
      </x:c>
      <x:c r="B97" s="38" t="str">
        <x:v>Retired paired with Pending review</x:v>
      </x:c>
      <x:c r="C97" s="38" t="str">
        <x:v>Record Status=Retired; Approval Status=Pending review</x:v>
      </x:c>
      <x:c r="D97" s="38" t="str">
        <x:v>Controlled input invalid</x:v>
      </x:c>
      <x:c r="E97" s="38" t="str">
        <x:v>APPROVAL_STATUS_MISMATCH</x:v>
      </x:c>
      <x:c r="F97" s="38" t="str">
        <x:v>Blocked</x:v>
      </x:c>
      <x:c r="G97" s="38" t="str">
        <x:v>Use a terminal or not-submitted approval state for a retired version</x:v>
      </x:c>
      <x:c r="H97" s="38" t="str">
        <x:v>Status/approval compatibility</x:v>
      </x:c>
      <x:c r="I97" s="38" t="str">
        <x:v>JavaScript and workbook</x:v>
      </x:c>
      <x:c r="J97" s="38" t="str">
        <x:v>PASS — canonical evaluator</x:v>
      </x:c>
    </x:row>
    <x:row r="98">
      <x:c r="A98" s="38" t="str">
        <x:v>F99</x:v>
      </x:c>
      <x:c r="B98" s="38" t="str">
        <x:v>Under review paired with Rejected</x:v>
      </x:c>
      <x:c r="C98" s="38" t="str">
        <x:v>Record Status=Under review; Approval Status=Rejected; Approver and Approval Date present; no higher gap</x:v>
      </x:c>
      <x:c r="D98" s="38" t="str">
        <x:v>Complete with review conditions</x:v>
      </x:c>
      <x:c r="E98" s="38" t="str">
        <x:v>STATUS_UNDER_REVIEW</x:v>
      </x:c>
      <x:c r="F98" s="38" t="str">
        <x:v>Not eligible for final decision use</x:v>
      </x:c>
      <x:c r="G98" s="38" t="str">
        <x:v>Correct the rejected version before approval</x:v>
      </x:c>
      <x:c r="H98" s="38" t="str">
        <x:v>Status/approval compatibility</x:v>
      </x:c>
      <x:c r="I98" s="38" t="str">
        <x:v>JavaScript and workbook</x:v>
      </x:c>
      <x:c r="J98" s="38" t="str">
        <x:v>PASS — canonical evaluator</x:v>
      </x:c>
    </x:row>
  </x:sheetData>
  <x:mergeCells>
    <x:mergeCell ref="A1:J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>
      <x:c r="A1" s="4" t="str">
        <x:v>Method Notes and Boundaries</x:v>
      </x:c>
      <x:c r="B1" s="4"/>
    </x:row>
    <x:row r="3">
      <x:c r="A3" s="18" t="str">
        <x:v>Topic</x:v>
      </x:c>
      <x:c r="B3" s="18" t="str">
        <x:v>Rule</x:v>
      </x:c>
    </x:row>
    <x:row r="4">
      <x:c r="A4" s="38" t="str">
        <x:v>Record versus evidence</x:v>
      </x:c>
      <x:c r="B4" s="38" t="str">
        <x:v>Evidence is the source-level material. The Claim Record preserves how bounded evidence relationships, interpretation and controls were used.</x:v>
      </x:c>
    </x:row>
    <x:row r="5">
      <x:c r="A5" s="38" t="str">
        <x:v>Identity</x:v>
      </x:c>
      <x:c r="B5" s="38" t="str">
        <x:v>Record ID is trimmed and uppercased; Version is trimmed only. Duplicate identity is normalized Record ID + normalized Version.</x:v>
      </x:c>
    </x:row>
    <x:row r="6">
      <x:c r="A6" s="38" t="str">
        <x:v>Record Status</x:v>
      </x:c>
      <x:c r="B6" s="38" t="str">
        <x:v>Draft pairs with Not submitted or Rejected; Under review with Pending review or Rejected; Approved and Approved with conditions require matching approval; Reopened requires Reopened; Retired allows Not submitted, Approved, Approved with conditions or Rejected. Other pairs fail closed.</x:v>
      </x:c>
    </x:row>
    <x:row r="7">
      <x:c r="A7" s="38" t="str">
        <x:v>Four-table model</x:v>
      </x:c>
      <x:c r="B7" s="38" t="str">
        <x:v>Evidence Register, Evidence Items, Claim–Evidence Links and Change History. No fifth Approval Events table.</x:v>
      </x:c>
    </x:row>
    <x:row r="8">
      <x:c r="A8" s="38" t="str">
        <x:v>Many-to-many relationships</x:v>
      </x:c>
      <x:c r="B8" s="38" t="str">
        <x:v>One Claim Record may use several Evidence Items; one Evidence Item may support several Claim Records. Use links rather than duplicated evidence.</x:v>
      </x:c>
    </x:row>
    <x:row r="9">
      <x:c r="A9" s="38" t="str">
        <x:v>Mutable sources</x:v>
      </x:c>
      <x:c r="B9" s="38" t="str">
        <x:v>Record source version or represented period, capture identity/location and capture date when the source is mutable or visual.</x:v>
      </x:c>
    </x:row>
    <x:row r="10">
      <x:c r="A10" s="38" t="str">
        <x:v>Access</x:v>
      </x:c>
      <x:c r="B10" s="38" t="str">
        <x:v>Restricted evidence requires a handling condition. Reviewer access can be Yes, No or Conditional.</x:v>
      </x:c>
    </x:row>
    <x:row r="11">
      <x:c r="A11" s="38" t="str">
        <x:v>Approval ownership</x:v>
      </x:c>
      <x:c r="B11" s="38" t="str">
        <x:v>Current Approval Status, Approver, Approval Date and Approval Conditions belong to the relevant Evidence Register version.</x:v>
      </x:c>
    </x:row>
    <x:row r="12">
      <x:c r="A12" s="38" t="str">
        <x:v>Reopening</x:v>
      </x:c>
      <x:c r="B12" s="38" t="str">
        <x:v>Reopening belongs in Change History and creates a governed version transition. Superseded versions remain retained.</x:v>
      </x:c>
    </x:row>
    <x:row r="13">
      <x:c r="A13" s="38" t="str">
        <x:v>AI ownership</x:v>
      </x:c>
      <x:c r="B13" s="38" t="str">
        <x:v>Source-level AI activity belongs to Evidence Items. Cross-evidence analytical AI activity belongs to Claim Records. Human verification stays on the same object.</x:v>
      </x:c>
    </x:row>
    <x:row r="14">
      <x:c r="A14" s="38" t="str">
        <x:v>Truth boundary</x:v>
      </x:c>
      <x:c r="B14" s="38" t="str">
        <x:v>Structural completeness never declares the claim true.</x:v>
      </x:c>
    </x:row>
    <x:row r="15">
      <x:c r="A15" s="38" t="str">
        <x:v>Reliability</x:v>
      </x:c>
      <x:c r="B15" s="38" t="str">
        <x:v>Use What Counts as Reliable Evidence in Competitor Analysis?</x:v>
      </x:c>
    </x:row>
    <x:row r="16">
      <x:c r="A16" s="38" t="str">
        <x:v>Confidence</x:v>
      </x:c>
      <x:c r="B16" s="38" t="str">
        <x:v>Use How to Assign Confidence Without Fake Precision.</x:v>
      </x:c>
    </x:row>
    <x:row r="17">
      <x:c r="A17" s="38" t="str">
        <x:v>Contradiction</x:v>
      </x:c>
      <x:c r="B17" s="38" t="str">
        <x:v>Use How to Handle Contradictory Competitor Evidence.</x:v>
      </x:c>
    </x:row>
    <x:row r="18">
      <x:c r="A18" s="38" t="str">
        <x:v>Evidence state</x:v>
      </x:c>
      <x:c r="B18" s="38" t="str">
        <x:v>Use Observed, Inferred and Unresolved Evidence.</x:v>
      </x:c>
    </x:row>
    <x:row r="19">
      <x:c r="A19" s="38" t="str">
        <x:v>Scores</x:v>
      </x:c>
      <x:c r="B19" s="38" t="str">
        <x:v>Do not create a composite auditability score; use Why Competitor-Analysis Scores Can Create False Certainty for the dedicated critique.</x:v>
      </x:c>
    </x:row>
    <x:row r="20">
      <x:c r="A20" s="38" t="str">
        <x:v>Freshness</x:v>
      </x:c>
      <x:c r="B20" s="38" t="str">
        <x:v>Store relevant dates and reopen triggers; use Evidence Freshness and Reliability Standard for the dedicated method.</x:v>
      </x:c>
    </x:row>
    <x:row r="21">
      <x:c r="A21" s="38" t="str">
        <x:v>Optional controls</x:v>
      </x:c>
      <x:c r="B21" s="38" t="str">
        <x:v>Retention Status and Provenance Manifest Reference remain optional unless a demonstrated workflow requires them.</x:v>
      </x:c>
    </x:row>
  </x:sheetData>
  <x:mergeCells>
    <x:mergeCell ref="A1:B1"/>
  </x:mergeCells>
  <x:pageMargins left="0.7" right="0.7" top="0.75" bottom="0.75" header="0.3" footer="0.3"/>
</x:worksheet>
</file>